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855" yWindow="675" windowWidth="15480" windowHeight="8610" tabRatio="846" firstSheet="2" activeTab="4"/>
  </bookViews>
  <sheets>
    <sheet name="Instructions" sheetId="6" r:id="rId1"/>
    <sheet name="HUD Data Input-Summary Report" sheetId="2" r:id="rId2"/>
    <sheet name="Output- HUD Summary Report" sheetId="1" r:id="rId3"/>
    <sheet name="HUD Data Input-Lender Docs Rpt" sheetId="3" r:id="rId4"/>
    <sheet name="Output-HUD Lender Docs Report" sheetId="4" r:id="rId5"/>
    <sheet name="Sheet1" sheetId="7" r:id="rId6"/>
  </sheets>
  <definedNames>
    <definedName name="_Fill" localSheetId="0" hidden="1">#REF!</definedName>
    <definedName name="_Fill" hidden="1">#REF!</definedName>
    <definedName name="_fill2" localSheetId="0" hidden="1">#REF!</definedName>
    <definedName name="_fill2" hidden="1">#REF!</definedName>
    <definedName name="_Key1" localSheetId="0" hidden="1">#REF!</definedName>
    <definedName name="_Key1" hidden="1">#REF!</definedName>
    <definedName name="_Key12" localSheetId="0" hidden="1">#REF!</definedName>
    <definedName name="_Key12" hidden="1">#REF!</definedName>
    <definedName name="_Sort" localSheetId="0" hidden="1">#REF!</definedName>
    <definedName name="_Sort" hidden="1">#REF!</definedName>
    <definedName name="_Sort2" localSheetId="0" hidden="1">#REF!</definedName>
    <definedName name="_Sort2" hidden="1">#REF!</definedName>
    <definedName name="acq">#REF!</definedName>
    <definedName name="f_crit">#REF!</definedName>
    <definedName name="hi">#REF!</definedName>
    <definedName name="_xlnm.Print_Area" localSheetId="3">'HUD Data Input-Lender Docs Rpt'!$A$1:$P$86</definedName>
    <definedName name="_xlnm.Print_Area" localSheetId="1">'HUD Data Input-Summary Report'!$A$1:$S$50</definedName>
    <definedName name="_xlnm.Print_Area" localSheetId="0">Instructions!$A$1:$H$71</definedName>
    <definedName name="_xlnm.Print_Area" localSheetId="2">'Output- HUD Summary Report'!$A$1:$CP$44</definedName>
    <definedName name="_xlnm.Print_Area" localSheetId="4">'Output-HUD Lender Docs Report'!$A$1:$BC$33</definedName>
    <definedName name="refi">#REF!</definedName>
  </definedNames>
  <calcPr calcId="144525"/>
</workbook>
</file>

<file path=xl/calcChain.xml><?xml version="1.0" encoding="utf-8"?>
<calcChain xmlns="http://schemas.openxmlformats.org/spreadsheetml/2006/main">
  <c r="I35" i="3" l="1"/>
  <c r="I30" i="3"/>
  <c r="I25" i="3"/>
  <c r="I20" i="3"/>
  <c r="N1" i="3"/>
  <c r="M1" i="3"/>
  <c r="J1" i="3"/>
  <c r="I1" i="3"/>
  <c r="F1" i="3"/>
  <c r="E1" i="3"/>
  <c r="B24" i="2"/>
  <c r="R2" i="2"/>
  <c r="Q2" i="2"/>
  <c r="N2" i="2"/>
  <c r="M2" i="2"/>
  <c r="G2" i="2"/>
  <c r="F2" i="2"/>
  <c r="AH36" i="1" l="1"/>
  <c r="I1" i="7"/>
  <c r="D27" i="7"/>
  <c r="E27" i="7" s="1"/>
  <c r="E26" i="7"/>
  <c r="D26" i="7"/>
  <c r="H27" i="7"/>
  <c r="G27" i="7"/>
  <c r="H26" i="7"/>
  <c r="G26" i="7"/>
  <c r="E24" i="7"/>
  <c r="D24" i="7"/>
  <c r="E22" i="7"/>
  <c r="D22" i="7"/>
  <c r="D20" i="7"/>
  <c r="D19" i="7"/>
  <c r="E16" i="7"/>
  <c r="D16" i="7"/>
  <c r="E14" i="7"/>
  <c r="E20" i="7" s="1"/>
  <c r="D12" i="7"/>
  <c r="H32" i="7"/>
  <c r="G32" i="7"/>
  <c r="G19" i="7"/>
  <c r="H22" i="7"/>
  <c r="G25" i="7"/>
  <c r="G20" i="7"/>
  <c r="I19" i="7"/>
  <c r="I22" i="7" s="1"/>
  <c r="D13" i="7"/>
  <c r="E21" i="7"/>
  <c r="E13" i="7"/>
  <c r="I32" i="7" s="1"/>
  <c r="E12" i="7"/>
  <c r="E11" i="7"/>
  <c r="E10" i="7"/>
  <c r="E9" i="7"/>
  <c r="E8" i="7"/>
  <c r="E7" i="7"/>
  <c r="E6" i="7"/>
  <c r="E4" i="7"/>
  <c r="E15" i="7" l="1"/>
  <c r="E19" i="7"/>
  <c r="G22" i="7"/>
  <c r="D21" i="7"/>
  <c r="D11" i="7"/>
  <c r="D10" i="7"/>
  <c r="D9" i="7"/>
  <c r="D8" i="7"/>
  <c r="D7" i="7"/>
  <c r="D6" i="7"/>
  <c r="D4" i="7"/>
  <c r="H1" i="7"/>
  <c r="J43" i="1"/>
  <c r="I31" i="4"/>
  <c r="H31" i="4"/>
  <c r="M43" i="1"/>
  <c r="N2" i="1" l="1"/>
  <c r="N1" i="1"/>
  <c r="F24" i="1"/>
  <c r="F23" i="1"/>
  <c r="F22" i="1"/>
  <c r="F21" i="1"/>
  <c r="F20" i="1"/>
  <c r="Z15" i="1"/>
  <c r="V16" i="1"/>
  <c r="BE4" i="1" s="1"/>
  <c r="S10" i="1"/>
  <c r="CR10" i="1" s="1"/>
  <c r="S8" i="1"/>
  <c r="CR8" i="1" s="1"/>
  <c r="S9" i="1"/>
  <c r="CR9" i="1" s="1"/>
  <c r="S7" i="1"/>
  <c r="CR7" i="1" s="1"/>
  <c r="S6" i="1"/>
  <c r="CR6" i="1" s="1"/>
  <c r="I2" i="4"/>
  <c r="AP2" i="4" s="1"/>
  <c r="V14" i="1"/>
  <c r="BA1" i="4"/>
  <c r="AZ1" i="4"/>
  <c r="AO1" i="4"/>
  <c r="AN1" i="4"/>
  <c r="AE1" i="4"/>
  <c r="AD1" i="4"/>
  <c r="T1" i="4"/>
  <c r="S1" i="4"/>
  <c r="I1" i="4"/>
  <c r="H1" i="4"/>
  <c r="CL1" i="1"/>
  <c r="CK1" i="1"/>
  <c r="BX1" i="1"/>
  <c r="BW1" i="1"/>
  <c r="BE1" i="1"/>
  <c r="BD1" i="1"/>
  <c r="AU1" i="1"/>
  <c r="AT1" i="1"/>
  <c r="AL1" i="1"/>
  <c r="AK1" i="1"/>
  <c r="Z1" i="1"/>
  <c r="Y1" i="1"/>
  <c r="L1" i="1"/>
  <c r="K1" i="1"/>
  <c r="Z22" i="1"/>
  <c r="H36" i="1"/>
  <c r="H30" i="1"/>
  <c r="H33" i="1"/>
  <c r="H32" i="1"/>
  <c r="C32" i="1"/>
  <c r="AX3" i="4"/>
  <c r="O4" i="4"/>
  <c r="S4" i="4"/>
  <c r="AV4" i="4"/>
  <c r="AY4" i="4"/>
  <c r="D5" i="4"/>
  <c r="F5" i="4"/>
  <c r="H5" i="4"/>
  <c r="I5" i="4"/>
  <c r="O5" i="4"/>
  <c r="S5" i="4"/>
  <c r="Z5" i="4"/>
  <c r="AA5" i="4"/>
  <c r="AB5" i="4"/>
  <c r="AC5" i="4"/>
  <c r="AD5" i="4"/>
  <c r="AE5" i="4"/>
  <c r="AK5" i="4"/>
  <c r="D6" i="4"/>
  <c r="F6" i="4"/>
  <c r="H6" i="4"/>
  <c r="I6" i="4"/>
  <c r="S6" i="4"/>
  <c r="Z6" i="4"/>
  <c r="AA6" i="4"/>
  <c r="AB6" i="4"/>
  <c r="AC6" i="4"/>
  <c r="AD6" i="4"/>
  <c r="AE6" i="4"/>
  <c r="AK6" i="4"/>
  <c r="BA6" i="4"/>
  <c r="D7" i="4"/>
  <c r="F7" i="4"/>
  <c r="H7" i="4"/>
  <c r="I7" i="4"/>
  <c r="Z7" i="4"/>
  <c r="AA7" i="4"/>
  <c r="AB7" i="4"/>
  <c r="AC7" i="4"/>
  <c r="AD7" i="4"/>
  <c r="AE7" i="4"/>
  <c r="AZ7" i="4"/>
  <c r="D8" i="4"/>
  <c r="F8" i="4"/>
  <c r="H8" i="4"/>
  <c r="I8" i="4"/>
  <c r="Z8" i="4"/>
  <c r="AA8" i="4"/>
  <c r="AB8" i="4"/>
  <c r="AC8" i="4"/>
  <c r="AD8" i="4"/>
  <c r="AE8" i="4"/>
  <c r="AJ8" i="4"/>
  <c r="D9" i="4"/>
  <c r="F9" i="4"/>
  <c r="H9" i="4"/>
  <c r="I9" i="4"/>
  <c r="Z9" i="4"/>
  <c r="AA9" i="4"/>
  <c r="AB9" i="4"/>
  <c r="AC9" i="4"/>
  <c r="AD9" i="4"/>
  <c r="AE9" i="4"/>
  <c r="N10" i="4"/>
  <c r="O10" i="4"/>
  <c r="P10" i="4"/>
  <c r="Q10" i="4"/>
  <c r="R10" i="4"/>
  <c r="S10" i="4"/>
  <c r="Z10" i="4"/>
  <c r="AA10" i="4"/>
  <c r="AB10" i="4"/>
  <c r="AC10" i="4"/>
  <c r="AD10" i="4"/>
  <c r="AE10" i="4"/>
  <c r="BA10" i="4"/>
  <c r="N11" i="4"/>
  <c r="O11" i="4"/>
  <c r="P11" i="4"/>
  <c r="Q11" i="4"/>
  <c r="R11" i="4"/>
  <c r="S11" i="4"/>
  <c r="Z11" i="4"/>
  <c r="AA11" i="4"/>
  <c r="AB11" i="4"/>
  <c r="AC11" i="4"/>
  <c r="AD11" i="4"/>
  <c r="AE11" i="4"/>
  <c r="AK11" i="4"/>
  <c r="N12" i="4"/>
  <c r="O12" i="4"/>
  <c r="P12" i="4"/>
  <c r="Q12" i="4"/>
  <c r="R12" i="4"/>
  <c r="S12" i="4"/>
  <c r="Z12" i="4"/>
  <c r="AA12" i="4"/>
  <c r="AB12" i="4"/>
  <c r="AC12" i="4"/>
  <c r="AD12" i="4"/>
  <c r="AE12" i="4"/>
  <c r="AK12" i="4"/>
  <c r="BA12" i="4"/>
  <c r="D13" i="4"/>
  <c r="F13" i="4"/>
  <c r="H13" i="4"/>
  <c r="I13" i="4"/>
  <c r="N13" i="4"/>
  <c r="O13" i="4"/>
  <c r="P13" i="4"/>
  <c r="Q13" i="4"/>
  <c r="R13" i="4"/>
  <c r="S13" i="4"/>
  <c r="Z13" i="4"/>
  <c r="AA13" i="4"/>
  <c r="AB13" i="4"/>
  <c r="AC13" i="4"/>
  <c r="AD13" i="4"/>
  <c r="AE13" i="4"/>
  <c r="D14" i="4"/>
  <c r="F14" i="4"/>
  <c r="H14" i="4"/>
  <c r="I14" i="4"/>
  <c r="Z14" i="4"/>
  <c r="AA14" i="4"/>
  <c r="AB14" i="4"/>
  <c r="AC14" i="4"/>
  <c r="AD14" i="4"/>
  <c r="AE14" i="4"/>
  <c r="AJ14" i="4"/>
  <c r="D15" i="4"/>
  <c r="F15" i="4"/>
  <c r="H15" i="4"/>
  <c r="I15" i="4"/>
  <c r="Z15" i="4"/>
  <c r="AA15" i="4"/>
  <c r="AB15" i="4"/>
  <c r="AC15" i="4"/>
  <c r="AD15" i="4"/>
  <c r="AE15" i="4"/>
  <c r="D16" i="4"/>
  <c r="F16" i="4"/>
  <c r="H16" i="4"/>
  <c r="I16" i="4"/>
  <c r="Z16" i="4"/>
  <c r="AA16" i="4"/>
  <c r="AB16" i="4"/>
  <c r="AC16" i="4"/>
  <c r="AD16" i="4"/>
  <c r="AE16" i="4"/>
  <c r="D17" i="4"/>
  <c r="F17" i="4"/>
  <c r="H17" i="4"/>
  <c r="I17" i="4"/>
  <c r="Z17" i="4"/>
  <c r="AA17" i="4"/>
  <c r="AB17" i="4"/>
  <c r="AC17" i="4"/>
  <c r="AD17" i="4"/>
  <c r="AE17" i="4"/>
  <c r="AK17" i="4"/>
  <c r="AO17" i="4"/>
  <c r="D18" i="4"/>
  <c r="F18" i="4"/>
  <c r="H18" i="4"/>
  <c r="I18" i="4"/>
  <c r="AK18" i="4"/>
  <c r="AO18" i="4"/>
  <c r="AX18" i="4"/>
  <c r="AZ18" i="4"/>
  <c r="D19" i="4"/>
  <c r="F19" i="4"/>
  <c r="H19" i="4"/>
  <c r="I19" i="4"/>
  <c r="AE19" i="4"/>
  <c r="AK19" i="4"/>
  <c r="AO19" i="4"/>
  <c r="AX19" i="4"/>
  <c r="AZ19" i="4"/>
  <c r="Y20" i="4"/>
  <c r="Z20" i="4"/>
  <c r="AA20" i="4"/>
  <c r="AB20" i="4"/>
  <c r="AC20" i="4"/>
  <c r="AX20" i="4"/>
  <c r="AZ20" i="4"/>
  <c r="Y21" i="4"/>
  <c r="Z21" i="4"/>
  <c r="AA21" i="4"/>
  <c r="AB21" i="4"/>
  <c r="AC21" i="4"/>
  <c r="AM21" i="4"/>
  <c r="Y22" i="4"/>
  <c r="Z22" i="4"/>
  <c r="AA22" i="4"/>
  <c r="AB22" i="4"/>
  <c r="AC22" i="4"/>
  <c r="AK22" i="4"/>
  <c r="Z23" i="4"/>
  <c r="AA23" i="4"/>
  <c r="AB23" i="4"/>
  <c r="AC23" i="4"/>
  <c r="AK23" i="4"/>
  <c r="AJ25" i="4"/>
  <c r="AM27" i="4"/>
  <c r="AN28" i="4"/>
  <c r="AN29" i="4"/>
  <c r="AN30" i="4"/>
  <c r="AJ32" i="4"/>
  <c r="AR9" i="1" l="1"/>
  <c r="Z16" i="1"/>
  <c r="AE2" i="4"/>
  <c r="BA2" i="4"/>
  <c r="BA15" i="4"/>
  <c r="T2" i="4"/>
  <c r="AU8" i="1"/>
  <c r="E3" i="1" l="1"/>
  <c r="I3" i="1"/>
  <c r="E4" i="1"/>
  <c r="E5" i="1"/>
  <c r="E6" i="1"/>
  <c r="U6" i="1"/>
  <c r="V6" i="1"/>
  <c r="CS6" i="1" s="1"/>
  <c r="W6" i="1"/>
  <c r="E7" i="1"/>
  <c r="U7" i="1"/>
  <c r="V7" i="1"/>
  <c r="E21" i="1" s="1"/>
  <c r="W7" i="1"/>
  <c r="CT7" i="1" s="1"/>
  <c r="AE7" i="1"/>
  <c r="AJ7" i="1"/>
  <c r="E8" i="1"/>
  <c r="U8" i="1"/>
  <c r="V8" i="1"/>
  <c r="CS8" i="1" s="1"/>
  <c r="W8" i="1"/>
  <c r="AE8" i="1"/>
  <c r="AJ8" i="1"/>
  <c r="E9" i="1"/>
  <c r="L9" i="1"/>
  <c r="U9" i="1"/>
  <c r="V9" i="1"/>
  <c r="CS9" i="1" s="1"/>
  <c r="W9" i="1"/>
  <c r="AE9" i="1"/>
  <c r="E10" i="1"/>
  <c r="L10" i="1"/>
  <c r="U10" i="1"/>
  <c r="V10" i="1"/>
  <c r="CS10" i="1" s="1"/>
  <c r="W10" i="1"/>
  <c r="E11" i="1"/>
  <c r="K3" i="1" s="1"/>
  <c r="J11" i="1"/>
  <c r="E12" i="1"/>
  <c r="AJ12" i="1"/>
  <c r="CR12" i="1"/>
  <c r="E13" i="1"/>
  <c r="M13" i="1"/>
  <c r="AR6" i="1"/>
  <c r="BA8" i="1" s="1"/>
  <c r="AE13" i="1"/>
  <c r="AJ13" i="1"/>
  <c r="E14" i="1"/>
  <c r="F14" i="1"/>
  <c r="AE14" i="1"/>
  <c r="AJ14" i="1"/>
  <c r="E15" i="1"/>
  <c r="K15" i="1"/>
  <c r="AE15" i="1"/>
  <c r="E16" i="1"/>
  <c r="K16" i="1"/>
  <c r="AE16" i="1"/>
  <c r="E17" i="1"/>
  <c r="Z19" i="1"/>
  <c r="AU5" i="1" s="1"/>
  <c r="AE17" i="1"/>
  <c r="V20" i="1"/>
  <c r="AE18" i="1"/>
  <c r="D20" i="1"/>
  <c r="H20" i="1"/>
  <c r="M20" i="1"/>
  <c r="U21" i="1"/>
  <c r="D21" i="1"/>
  <c r="H21" i="1"/>
  <c r="M21" i="1"/>
  <c r="D22" i="1"/>
  <c r="H22" i="1"/>
  <c r="M22" i="1"/>
  <c r="U23" i="1"/>
  <c r="D23" i="1"/>
  <c r="E23" i="1"/>
  <c r="M23" i="1"/>
  <c r="U24" i="1"/>
  <c r="V24" i="1"/>
  <c r="AH22" i="1"/>
  <c r="AG7" i="1" s="1"/>
  <c r="AL22" i="1"/>
  <c r="AK7" i="1" s="1"/>
  <c r="AQ22" i="1"/>
  <c r="E24" i="1"/>
  <c r="AH23" i="1"/>
  <c r="AG8" i="1" s="1"/>
  <c r="AL23" i="1"/>
  <c r="AK8" i="1" s="1"/>
  <c r="AQ23" i="1"/>
  <c r="E25" i="1"/>
  <c r="CS12" i="1" s="1"/>
  <c r="AH24" i="1"/>
  <c r="AG9" i="1" s="1"/>
  <c r="AL24" i="1"/>
  <c r="AQ24" i="1"/>
  <c r="AH25" i="1"/>
  <c r="AL25" i="1"/>
  <c r="Z28" i="1"/>
  <c r="AH26" i="1"/>
  <c r="AL26" i="1"/>
  <c r="H28" i="1"/>
  <c r="G35" i="1" s="1"/>
  <c r="Z29" i="1"/>
  <c r="AH27" i="1"/>
  <c r="AL27" i="1"/>
  <c r="CT27" i="1"/>
  <c r="CU27" i="1"/>
  <c r="CV27" i="1"/>
  <c r="CW27" i="1"/>
  <c r="CX27" i="1"/>
  <c r="H29" i="1"/>
  <c r="AH28" i="1"/>
  <c r="AL28" i="1"/>
  <c r="C30" i="1"/>
  <c r="AH29" i="1"/>
  <c r="AL29" i="1"/>
  <c r="CS29" i="1"/>
  <c r="H31" i="1"/>
  <c r="AH30" i="1"/>
  <c r="AG13" i="1" s="1"/>
  <c r="AL30" i="1"/>
  <c r="AK12" i="1" s="1"/>
  <c r="CS30" i="1"/>
  <c r="AH31" i="1"/>
  <c r="AG14" i="1" s="1"/>
  <c r="AL31" i="1"/>
  <c r="AK13" i="1" s="1"/>
  <c r="CS31" i="1"/>
  <c r="AH32" i="1"/>
  <c r="AG15" i="1" s="1"/>
  <c r="AL32" i="1"/>
  <c r="AK14" i="1" s="1"/>
  <c r="AH33" i="1"/>
  <c r="AG16" i="1" s="1"/>
  <c r="AL33" i="1"/>
  <c r="U36" i="1"/>
  <c r="V36" i="1" s="1"/>
  <c r="AH34" i="1"/>
  <c r="AG17" i="1" s="1"/>
  <c r="AL34" i="1"/>
  <c r="U37" i="1"/>
  <c r="Y37" i="1"/>
  <c r="AR15" i="1" s="1"/>
  <c r="AH35" i="1"/>
  <c r="AG18" i="1" s="1"/>
  <c r="AL35" i="1"/>
  <c r="H37" i="1"/>
  <c r="U38" i="1"/>
  <c r="N36" i="1" s="1"/>
  <c r="Y38" i="1"/>
  <c r="AL36" i="1"/>
  <c r="H38" i="1"/>
  <c r="U39" i="1"/>
  <c r="H39" i="1"/>
  <c r="U40" i="1"/>
  <c r="Y40" i="1"/>
  <c r="AH38" i="1"/>
  <c r="AL38" i="1"/>
  <c r="AH39" i="1"/>
  <c r="AL39" i="1"/>
  <c r="AH40" i="1"/>
  <c r="AL40" i="1"/>
  <c r="AH41" i="1"/>
  <c r="AL41" i="1"/>
  <c r="AH42" i="1"/>
  <c r="AL42" i="1"/>
  <c r="AH43" i="1"/>
  <c r="E20" i="1" l="1"/>
  <c r="CU17" i="1"/>
  <c r="AR22" i="1"/>
  <c r="AU6" i="1"/>
  <c r="AU7" i="1" s="1"/>
  <c r="AV12" i="1" s="1"/>
  <c r="BE5" i="1"/>
  <c r="CS16" i="1"/>
  <c r="CL3" i="1"/>
  <c r="BD3" i="1"/>
  <c r="AJ3" i="1"/>
  <c r="BW3" i="1"/>
  <c r="AT3" i="1"/>
  <c r="Y3" i="1"/>
  <c r="E22" i="1"/>
  <c r="E26" i="1" s="1"/>
  <c r="Z6" i="1"/>
  <c r="Y7" i="1"/>
  <c r="Y41" i="1"/>
  <c r="N39" i="1" s="1"/>
  <c r="Y6" i="1"/>
  <c r="CT6" i="1"/>
  <c r="AR23" i="1"/>
  <c r="CU18" i="1"/>
  <c r="CS17" i="1"/>
  <c r="AR8" i="1"/>
  <c r="BC5" i="1" s="1"/>
  <c r="BA40" i="1"/>
  <c r="Y10" i="1"/>
  <c r="CT10" i="1"/>
  <c r="Y9" i="1"/>
  <c r="CT9" i="1"/>
  <c r="Y8" i="1"/>
  <c r="CT8" i="1"/>
  <c r="Z7" i="1"/>
  <c r="CS7" i="1"/>
  <c r="CS11" i="1" s="1"/>
  <c r="H26" i="1"/>
  <c r="Z10" i="1"/>
  <c r="N26" i="1"/>
  <c r="AR11" i="1"/>
  <c r="BA12" i="1" s="1"/>
  <c r="BB12" i="1" s="1"/>
  <c r="BC12" i="1" s="1"/>
  <c r="BD12" i="1" s="1"/>
  <c r="BE12" i="1" s="1"/>
  <c r="BA27" i="1" s="1"/>
  <c r="BB27" i="1" s="1"/>
  <c r="BC27" i="1" s="1"/>
  <c r="BD27" i="1" s="1"/>
  <c r="BE27" i="1" s="1"/>
  <c r="AK15" i="1"/>
  <c r="M24" i="1"/>
  <c r="Z9" i="1"/>
  <c r="Z8" i="1"/>
  <c r="AG10" i="1"/>
  <c r="AG11" i="1" s="1"/>
  <c r="AK9" i="1"/>
  <c r="CT41" i="1"/>
  <c r="CT44" i="1"/>
  <c r="CT36" i="1"/>
  <c r="CT46" i="1"/>
  <c r="AG20" i="1"/>
  <c r="CT40" i="1"/>
  <c r="CT37" i="1"/>
  <c r="U41" i="1"/>
  <c r="Z30" i="1"/>
  <c r="U22" i="1"/>
  <c r="Z20" i="1"/>
  <c r="Z21" i="1" s="1"/>
  <c r="Z23" i="1" s="1"/>
  <c r="AR21" i="1" s="1"/>
  <c r="V11" i="1"/>
  <c r="V25" i="1" s="1"/>
  <c r="AS23" i="1" s="1"/>
  <c r="AK16" i="1" l="1"/>
  <c r="AL16" i="1" s="1"/>
  <c r="AL15" i="1"/>
  <c r="AL7" i="1"/>
  <c r="AL13" i="1"/>
  <c r="AL12" i="1"/>
  <c r="AK10" i="1"/>
  <c r="AL10" i="1" s="1"/>
  <c r="AL9" i="1"/>
  <c r="AL8" i="1"/>
  <c r="AL14" i="1"/>
  <c r="CS26" i="1"/>
  <c r="CS28" i="1" s="1"/>
  <c r="Z42" i="1"/>
  <c r="CW38" i="1"/>
  <c r="AU9" i="1"/>
  <c r="CU16" i="1"/>
  <c r="CS13" i="1"/>
  <c r="Z11" i="1"/>
  <c r="H19" i="7" s="1"/>
  <c r="AH13" i="1"/>
  <c r="AH17" i="1"/>
  <c r="AH10" i="1"/>
  <c r="AH7" i="1"/>
  <c r="AS22" i="1"/>
  <c r="AH11" i="1"/>
  <c r="CT38" i="1"/>
  <c r="V28" i="1"/>
  <c r="V32" i="1"/>
  <c r="U32" i="1" s="1"/>
  <c r="BC4" i="1"/>
  <c r="U43" i="1"/>
  <c r="AH20" i="1"/>
  <c r="CT42" i="1"/>
  <c r="V29" i="1"/>
  <c r="U29" i="1" s="1"/>
  <c r="CX41" i="1" s="1"/>
  <c r="CY41" i="1" s="1"/>
  <c r="AH9" i="1"/>
  <c r="AH18" i="1"/>
  <c r="AH15" i="1"/>
  <c r="AH16" i="1"/>
  <c r="AH8" i="1"/>
  <c r="AH14" i="1"/>
  <c r="CU41" i="1" l="1"/>
  <c r="CW13" i="1"/>
  <c r="CW17" i="1" s="1"/>
  <c r="AU15" i="1"/>
  <c r="BA14" i="1" s="1"/>
  <c r="CT29" i="1" s="1"/>
  <c r="CU19" i="1"/>
  <c r="CY19" i="1" s="1"/>
  <c r="V30" i="1"/>
  <c r="V15" i="1"/>
  <c r="Z13" i="1"/>
  <c r="AR19" i="1" s="1"/>
  <c r="CX40" i="1"/>
  <c r="CY40" i="1" s="1"/>
  <c r="BB8" i="1"/>
  <c r="BC8" i="1" s="1"/>
  <c r="BA10" i="1"/>
  <c r="AR25" i="1"/>
  <c r="AS25" i="1" s="1"/>
  <c r="CU42" i="1"/>
  <c r="CX38" i="1"/>
  <c r="CY38" i="1" s="1"/>
  <c r="CY17" i="1"/>
  <c r="AR5" i="1"/>
  <c r="U28" i="1"/>
  <c r="CW41" i="1"/>
  <c r="CW40" i="1"/>
  <c r="CW39" i="1"/>
  <c r="CU37" i="1"/>
  <c r="CU46" i="1"/>
  <c r="BA38" i="1"/>
  <c r="CU40" i="1"/>
  <c r="CU44" i="1"/>
  <c r="CU36" i="1"/>
  <c r="AS21" i="1"/>
  <c r="BA42" i="1" l="1"/>
  <c r="H20" i="7"/>
  <c r="CY18" i="1"/>
  <c r="CW16" i="1"/>
  <c r="CY16" i="1"/>
  <c r="BB14" i="1"/>
  <c r="CX39" i="1"/>
  <c r="CY39" i="1" s="1"/>
  <c r="U30" i="1"/>
  <c r="CS15" i="1"/>
  <c r="CW15" i="1" s="1"/>
  <c r="AR10" i="1"/>
  <c r="U17" i="1"/>
  <c r="BB10" i="1"/>
  <c r="BC10" i="1" s="1"/>
  <c r="BD10" i="1" s="1"/>
  <c r="BE10" i="1" s="1"/>
  <c r="BA25" i="1" s="1"/>
  <c r="BB25" i="1" s="1"/>
  <c r="BC25" i="1" s="1"/>
  <c r="BD25" i="1" s="1"/>
  <c r="BE25" i="1" s="1"/>
  <c r="BD8" i="1"/>
  <c r="Z14" i="1"/>
  <c r="BA7" i="1"/>
  <c r="AR7" i="1"/>
  <c r="AS5" i="1" s="1"/>
  <c r="CS21" i="1"/>
  <c r="AS19" i="1"/>
  <c r="AT22" i="1"/>
  <c r="AT19" i="1"/>
  <c r="AT23" i="1"/>
  <c r="AT25" i="1"/>
  <c r="AT21" i="1"/>
  <c r="BC14" i="1" l="1"/>
  <c r="CU29" i="1"/>
  <c r="AV15" i="1"/>
  <c r="AS7" i="1"/>
  <c r="AR20" i="1"/>
  <c r="AV5" i="1"/>
  <c r="AS6" i="1"/>
  <c r="U18" i="1"/>
  <c r="U19" i="1" s="1"/>
  <c r="Z18" i="1"/>
  <c r="Z24" i="1" s="1"/>
  <c r="BB7" i="1"/>
  <c r="BB9" i="1" s="1"/>
  <c r="BB11" i="1" s="1"/>
  <c r="BB20" i="1" s="1"/>
  <c r="BA9" i="1"/>
  <c r="BA11" i="1" s="1"/>
  <c r="AV9" i="1"/>
  <c r="AV8" i="1"/>
  <c r="AV7" i="1"/>
  <c r="AS11" i="1"/>
  <c r="CU15" i="1"/>
  <c r="CY15" i="1" s="1"/>
  <c r="BE8" i="1"/>
  <c r="BD14" i="1" l="1"/>
  <c r="CV29" i="1"/>
  <c r="AR12" i="1"/>
  <c r="AU10" i="1" s="1"/>
  <c r="Z25" i="1"/>
  <c r="N25" i="1"/>
  <c r="AT20" i="1"/>
  <c r="AR24" i="1"/>
  <c r="AS20" i="1"/>
  <c r="BB13" i="1"/>
  <c r="BB16" i="1" s="1"/>
  <c r="CU31" i="1" s="1"/>
  <c r="BC7" i="1"/>
  <c r="BC9" i="1" s="1"/>
  <c r="BC11" i="1" s="1"/>
  <c r="BC20" i="1" s="1"/>
  <c r="BA20" i="1"/>
  <c r="BA13" i="1"/>
  <c r="AV11" i="1"/>
  <c r="AS10" i="1"/>
  <c r="BA23" i="1"/>
  <c r="BB23" i="1" s="1"/>
  <c r="BC23" i="1" s="1"/>
  <c r="BD23" i="1" s="1"/>
  <c r="BE23" i="1" s="1"/>
  <c r="AS12" i="1" l="1"/>
  <c r="CU28" i="1"/>
  <c r="BE14" i="1"/>
  <c r="CW29" i="1"/>
  <c r="BB15" i="1"/>
  <c r="BB19" i="1" s="1"/>
  <c r="X30" i="1"/>
  <c r="V33" i="1"/>
  <c r="AT24" i="1"/>
  <c r="AS24" i="1"/>
  <c r="AR26" i="1"/>
  <c r="Z31" i="1"/>
  <c r="BD7" i="1"/>
  <c r="BD9" i="1" s="1"/>
  <c r="BD11" i="1" s="1"/>
  <c r="BD20" i="1" s="1"/>
  <c r="BC13" i="1"/>
  <c r="BC16" i="1" s="1"/>
  <c r="CV31" i="1" s="1"/>
  <c r="BA16" i="1"/>
  <c r="CT31" i="1" s="1"/>
  <c r="BA15" i="1"/>
  <c r="CT28" i="1"/>
  <c r="BB18" i="1"/>
  <c r="AV10" i="1"/>
  <c r="AU16" i="1"/>
  <c r="AV16" i="1" s="1"/>
  <c r="CU30" i="1" l="1"/>
  <c r="BA29" i="1"/>
  <c r="BB29" i="1" s="1"/>
  <c r="BC29" i="1" s="1"/>
  <c r="BD29" i="1" s="1"/>
  <c r="BE29" i="1" s="1"/>
  <c r="CX29" i="1"/>
  <c r="BB17" i="1"/>
  <c r="CV28" i="1"/>
  <c r="BD13" i="1"/>
  <c r="BD15" i="1" s="1"/>
  <c r="BD19" i="1" s="1"/>
  <c r="U42" i="1"/>
  <c r="Z35" i="1"/>
  <c r="AT26" i="1"/>
  <c r="AS26" i="1"/>
  <c r="BE7" i="1"/>
  <c r="BE9" i="1" s="1"/>
  <c r="BE11" i="1" s="1"/>
  <c r="BE20" i="1" s="1"/>
  <c r="BC15" i="1"/>
  <c r="BC19" i="1" s="1"/>
  <c r="BA19" i="1"/>
  <c r="BA18" i="1"/>
  <c r="BA43" i="1" s="1"/>
  <c r="BC43" i="1" s="1"/>
  <c r="BD43" i="1" s="1"/>
  <c r="N31" i="1"/>
  <c r="N32" i="1" s="1"/>
  <c r="CT30" i="1"/>
  <c r="BA17" i="1"/>
  <c r="N35" i="1" l="1"/>
  <c r="H25" i="7"/>
  <c r="BA22" i="1"/>
  <c r="BA24" i="1" s="1"/>
  <c r="BA26" i="1" s="1"/>
  <c r="BA35" i="1" s="1"/>
  <c r="BD16" i="1"/>
  <c r="CW31" i="1" s="1"/>
  <c r="CW28" i="1"/>
  <c r="BE13" i="1"/>
  <c r="BE16" i="1" s="1"/>
  <c r="CX31" i="1" s="1"/>
  <c r="Z43" i="1"/>
  <c r="Y36" i="1"/>
  <c r="BC18" i="1"/>
  <c r="CV30" i="1"/>
  <c r="BC17" i="1"/>
  <c r="N29" i="1"/>
  <c r="BA39" i="1"/>
  <c r="BC39" i="1" s="1"/>
  <c r="BD39" i="1" s="1"/>
  <c r="N30" i="1"/>
  <c r="BA41" i="1"/>
  <c r="BC41" i="1" s="1"/>
  <c r="BD41" i="1" s="1"/>
  <c r="BD18" i="1"/>
  <c r="BD17" i="1"/>
  <c r="CW30" i="1"/>
  <c r="BB22" i="1"/>
  <c r="BB24" i="1" s="1"/>
  <c r="BB26" i="1" s="1"/>
  <c r="BB35" i="1" s="1"/>
  <c r="BA28" i="1" l="1"/>
  <c r="BA30" i="1" s="1"/>
  <c r="N33" i="1"/>
  <c r="CU20" i="1"/>
  <c r="CX28" i="1"/>
  <c r="BE15" i="1"/>
  <c r="BE19" i="1" s="1"/>
  <c r="BB28" i="1"/>
  <c r="BC22" i="1"/>
  <c r="BC24" i="1" s="1"/>
  <c r="BC26" i="1" s="1"/>
  <c r="BC35" i="1" s="1"/>
  <c r="BA31" i="1" l="1"/>
  <c r="CY20" i="1"/>
  <c r="CU21" i="1"/>
  <c r="BE18" i="1"/>
  <c r="CX30" i="1"/>
  <c r="BE17" i="1"/>
  <c r="BA34" i="1"/>
  <c r="BA33" i="1"/>
  <c r="BD22" i="1"/>
  <c r="BD24" i="1" s="1"/>
  <c r="BD26" i="1" s="1"/>
  <c r="BD35" i="1" s="1"/>
  <c r="BC28" i="1"/>
  <c r="BA32" i="1"/>
  <c r="BB30" i="1"/>
  <c r="BB31" i="1"/>
  <c r="BB33" i="1" l="1"/>
  <c r="BB34" i="1"/>
  <c r="BB32" i="1"/>
  <c r="BD28" i="1"/>
  <c r="BE22" i="1"/>
  <c r="BC30" i="1"/>
  <c r="BC31" i="1"/>
  <c r="BC34" i="1" l="1"/>
  <c r="BC33" i="1"/>
  <c r="BE24" i="1"/>
  <c r="BE26" i="1" s="1"/>
  <c r="BE35" i="1" s="1"/>
  <c r="BC32" i="1"/>
  <c r="BD30" i="1"/>
  <c r="BD31" i="1"/>
  <c r="BD33" i="1" l="1"/>
  <c r="BD34" i="1"/>
  <c r="BE28" i="1"/>
  <c r="BD32" i="1"/>
  <c r="BE31" i="1" l="1"/>
  <c r="BE30" i="1"/>
  <c r="BE34" i="1" l="1"/>
  <c r="BE33" i="1"/>
  <c r="BE32" i="1"/>
</calcChain>
</file>

<file path=xl/sharedStrings.xml><?xml version="1.0" encoding="utf-8"?>
<sst xmlns="http://schemas.openxmlformats.org/spreadsheetml/2006/main" count="1298" uniqueCount="853">
  <si>
    <t>Working Capital</t>
  </si>
  <si>
    <t>OID</t>
  </si>
  <si>
    <t>Construction cost per square foot:</t>
  </si>
  <si>
    <t>All other Costs</t>
  </si>
  <si>
    <t>BSPRA or SPRA:</t>
  </si>
  <si>
    <t>Builders Profit:</t>
  </si>
  <si>
    <t>Improvements</t>
  </si>
  <si>
    <t>Land Cost – Last Arms Length Transaction:</t>
  </si>
  <si>
    <t>Land Value:</t>
  </si>
  <si>
    <t xml:space="preserve">Cash Flow after Debt Service:  </t>
  </si>
  <si>
    <t>Mortgage loan per unit:</t>
  </si>
  <si>
    <t>Land Value</t>
  </si>
  <si>
    <t>Cost Not Attributable – Commercial:</t>
  </si>
  <si>
    <t>Cost Not Attributable – Residential:</t>
  </si>
  <si>
    <t>Annual Debt Service, including MIP:</t>
  </si>
  <si>
    <t>Calculated DSC</t>
  </si>
  <si>
    <t>Per year</t>
  </si>
  <si>
    <t>Per month</t>
  </si>
  <si>
    <t>Mortgageable Costs</t>
  </si>
  <si>
    <t>Lender Third Party Reports:</t>
  </si>
  <si>
    <t>FHA Application Fee ($3/1000 of loan amt):</t>
  </si>
  <si>
    <t>Debt Service &amp; MIP monthly</t>
  </si>
  <si>
    <t>All-in rate</t>
  </si>
  <si>
    <t>Rents, Expenses, DS, Reserves</t>
  </si>
  <si>
    <t>Other Sources of Mortgageable Costs</t>
  </si>
  <si>
    <t>Financing / Placement Fee as a % of loan amount:</t>
  </si>
  <si>
    <t>Lender Financing / Placement Fee:</t>
  </si>
  <si>
    <t>MIP initial monthly payment</t>
  </si>
  <si>
    <t>MIP</t>
  </si>
  <si>
    <t>Monthly Payments (P&amp;I, plus MIP):</t>
  </si>
  <si>
    <t>Absorption rate (# of units per month):</t>
  </si>
  <si>
    <t>Sponsor Cash/Equity</t>
  </si>
  <si>
    <t>Miscellaneous Information</t>
  </si>
  <si>
    <t>Permanent loan Curtail Rate</t>
  </si>
  <si>
    <t>Construction Period  + 2 months:</t>
  </si>
  <si>
    <t>Loan Amount</t>
  </si>
  <si>
    <t>Total Non-mortgageable Uses:</t>
  </si>
  <si>
    <t xml:space="preserve">Total HUD-recognized Uses (to be paid with cash): </t>
  </si>
  <si>
    <t>Principal &amp; Interest (monthly)</t>
  </si>
  <si>
    <t>Permanent Loan Interest rate</t>
  </si>
  <si>
    <t>Interest Rate during Construction:</t>
  </si>
  <si>
    <t>Disallowed Construction or Arch. Contract Costs:</t>
  </si>
  <si>
    <t>Initial Deposit to R &amp; R</t>
  </si>
  <si>
    <t>Mortgage Amount</t>
  </si>
  <si>
    <t>Permanent loan term</t>
  </si>
  <si>
    <t>Permanent Interest Rate:</t>
  </si>
  <si>
    <t>Loan-to- Mortgageable Replacement Cost:</t>
  </si>
  <si>
    <t>Selected Project Information - Total</t>
  </si>
  <si>
    <t>GNMA fee or Lender Legal</t>
  </si>
  <si>
    <t xml:space="preserve">Escrow </t>
  </si>
  <si>
    <t>Amt. available for Debt Service</t>
  </si>
  <si>
    <t>SOA Applicable NOI %</t>
  </si>
  <si>
    <t xml:space="preserve"> Debt Service Coverage Ratio (including MIP):</t>
  </si>
  <si>
    <t>Mortgage Amount Assumed</t>
  </si>
  <si>
    <t>Developer Fee:</t>
  </si>
  <si>
    <t>Legal, Org, Audit:</t>
  </si>
  <si>
    <t>Net Operating Income:</t>
  </si>
  <si>
    <t>Alternative DSC</t>
  </si>
  <si>
    <t>HUD %</t>
  </si>
  <si>
    <t>Debt Service Coverage ratio</t>
  </si>
  <si>
    <t>amount vacancy rate may increase before reaching a 1.0 debt service coverage</t>
  </si>
  <si>
    <t>Contingency:</t>
  </si>
  <si>
    <t>Total Carrying and Financing Charges:</t>
  </si>
  <si>
    <t>Mortgage  Information Summary</t>
  </si>
  <si>
    <t>Total Annual NOI decreases by:</t>
  </si>
  <si>
    <t>Subsidy Layering, criterion 11:</t>
  </si>
  <si>
    <t>amount PUPA expenses may increase before reaching a 1.0 debt service coverage</t>
  </si>
  <si>
    <t>Working Capital:</t>
  </si>
  <si>
    <t>Total for All Improvements:</t>
  </si>
  <si>
    <t>Management Fee (as a % of EGI):</t>
  </si>
  <si>
    <t>PUPA,  Operating expenses, increase by:</t>
  </si>
  <si>
    <t>of NOI, criterion 5:</t>
  </si>
  <si>
    <t>amount monthly rents may drop before reaching a 1.0 debt service coverage</t>
  </si>
  <si>
    <t>Initial Operating Deficit:</t>
  </si>
  <si>
    <t>Existing Land/Project Debt:</t>
  </si>
  <si>
    <t>Management Fee (per unit)</t>
  </si>
  <si>
    <t>Operating expenses increase by:</t>
  </si>
  <si>
    <t>Statutory Limit, criterion 4:</t>
  </si>
  <si>
    <t>Total Cash Sources for Non-mortgage able Items:</t>
  </si>
  <si>
    <t>Total Cash Sources for Mortgage able Items:</t>
  </si>
  <si>
    <t>per unit per year</t>
  </si>
  <si>
    <t>per unit per month</t>
  </si>
  <si>
    <t>Physical occupancy decreases by:</t>
  </si>
  <si>
    <t>of Cost, criterion 3:</t>
  </si>
  <si>
    <t>Cash flow after Debt Service</t>
  </si>
  <si>
    <t>Other:</t>
  </si>
  <si>
    <t>Other Sources:</t>
  </si>
  <si>
    <t>Total Annual Expenses</t>
  </si>
  <si>
    <t>Expense  Ratio:</t>
  </si>
  <si>
    <t>Average rent (per unit per month) decreases by:</t>
  </si>
  <si>
    <t>Borrower Requested, criterion 1:</t>
  </si>
  <si>
    <t>Debt Service (including MIP)</t>
  </si>
  <si>
    <t>Deferred Developer Fee:</t>
  </si>
  <si>
    <t>Annual Reserve for Replacements</t>
  </si>
  <si>
    <t>R4R (per unit)</t>
  </si>
  <si>
    <t>A 1.0 debt service coverage ratio is still realized if:</t>
  </si>
  <si>
    <t>Criteria-Determined Mortgage Amount:</t>
  </si>
  <si>
    <t>NOI</t>
  </si>
  <si>
    <t>Cash Flow</t>
  </si>
  <si>
    <t>Public funds – Loans:</t>
  </si>
  <si>
    <t>Public Grants or Loans:</t>
  </si>
  <si>
    <t>Annual Residential Expenses (excl R4R)</t>
  </si>
  <si>
    <t>Expenses (per unit)</t>
  </si>
  <si>
    <t>Sensitivity Analysis</t>
  </si>
  <si>
    <t>Mortgage Criteria</t>
  </si>
  <si>
    <t>Expenses (including R4R deposits)</t>
  </si>
  <si>
    <t>Debt Service incl MIP</t>
  </si>
  <si>
    <t>Public funds – Grants:</t>
  </si>
  <si>
    <t>Tax Credit Equity:</t>
  </si>
  <si>
    <t>Commercial Space (as a % of net rentable area of project):</t>
  </si>
  <si>
    <t>Total units (mkt/subs count):</t>
  </si>
  <si>
    <t>Total units</t>
  </si>
  <si>
    <t>Effective Gross Income</t>
  </si>
  <si>
    <t>Tax Credit or Exchange Proceeds:</t>
  </si>
  <si>
    <t>Existing Escrows:</t>
  </si>
  <si>
    <t>Operating Expenses and NOI</t>
  </si>
  <si>
    <t>Net Commercial Income (as a % of gross income):</t>
  </si>
  <si>
    <t>Non Revenue units</t>
  </si>
  <si>
    <t>Letter of Credit:</t>
  </si>
  <si>
    <t>Borrower Cash Equity/(Cash Out)</t>
  </si>
  <si>
    <t>Unit count for PUPA figures:</t>
  </si>
  <si>
    <t>Total Tax Credit rent restricted units</t>
  </si>
  <si>
    <t>Residential Income after vacancy</t>
  </si>
  <si>
    <t>Borrower Cash:</t>
  </si>
  <si>
    <r>
      <t>FHA 1</t>
    </r>
    <r>
      <rPr>
        <vertAlign val="superscript"/>
        <sz val="9"/>
        <color theme="1"/>
        <rFont val="Times New Roman"/>
        <family val="1"/>
      </rPr>
      <t>st</t>
    </r>
    <r>
      <rPr>
        <sz val="9"/>
        <color theme="1"/>
        <rFont val="Times New Roman"/>
        <family val="1"/>
      </rPr>
      <t xml:space="preserve"> mortgage</t>
    </r>
  </si>
  <si>
    <t>Net Monthly Income before Expenses</t>
  </si>
  <si>
    <t>Non-revenue units</t>
  </si>
  <si>
    <t xml:space="preserve"> @ 60% AMI</t>
  </si>
  <si>
    <t>SRO</t>
  </si>
  <si>
    <t>year 10</t>
  </si>
  <si>
    <t>year 9</t>
  </si>
  <si>
    <t>year 8</t>
  </si>
  <si>
    <t>year 7</t>
  </si>
  <si>
    <t>year 6</t>
  </si>
  <si>
    <t>Net Commercial Income</t>
  </si>
  <si>
    <t>Non-Mortgage able Sources/Uses</t>
  </si>
  <si>
    <t>Sources / Mortgage able Uses</t>
  </si>
  <si>
    <t>Net Commercial Space Income:</t>
  </si>
  <si>
    <t>Gross Floor Area (sq ft)</t>
  </si>
  <si>
    <t xml:space="preserve"> @ 50% AMI</t>
  </si>
  <si>
    <t>Other subsidy</t>
  </si>
  <si>
    <t>Coop</t>
  </si>
  <si>
    <t>Vacancy Loss</t>
  </si>
  <si>
    <t>Total</t>
  </si>
  <si>
    <t>Commercial Expense if any is separately shown in 2264, p 4, Sect g, ln 32d:</t>
  </si>
  <si>
    <t>Net Rentable Residential Area (sq ft)</t>
  </si>
  <si>
    <t xml:space="preserve"> @ 40% AMI</t>
  </si>
  <si>
    <t>Section 8</t>
  </si>
  <si>
    <t>Elderly</t>
  </si>
  <si>
    <t>Rental &amp; Anclry Income</t>
  </si>
  <si>
    <t>All other mortgageable uses</t>
  </si>
  <si>
    <t>Net Commercial Space Occupancy Income:</t>
  </si>
  <si>
    <t>Net Rentable Commercial Area (sq ft)</t>
  </si>
  <si>
    <t xml:space="preserve"> @ 30% AMI</t>
  </si>
  <si>
    <t>Market Rate</t>
  </si>
  <si>
    <t>Family</t>
  </si>
  <si>
    <t>Debt Service</t>
  </si>
  <si>
    <t>%</t>
  </si>
  <si>
    <t>per unit</t>
  </si>
  <si>
    <t>Operating Summary</t>
  </si>
  <si>
    <t>Less Vacancy on Commercial Space Income:</t>
  </si>
  <si>
    <t>Commercial Vacancy Rate:</t>
  </si>
  <si>
    <t xml:space="preserve">If applicable, breakdown of  Affordable (or Tax Credit) unit restrictions: </t>
  </si>
  <si>
    <t># of units market vs. subsidized</t>
  </si>
  <si>
    <t>BR count</t>
  </si>
  <si>
    <t># of units</t>
  </si>
  <si>
    <t>Type of Project:</t>
  </si>
  <si>
    <t>Residential Expenses</t>
  </si>
  <si>
    <t>Estimated Commercial Income</t>
  </si>
  <si>
    <t>Gross Commercial Income</t>
  </si>
  <si>
    <t xml:space="preserve">Gross Commercial Space Income: </t>
  </si>
  <si>
    <t>Purpose of Loan:</t>
  </si>
  <si>
    <t>Commercial Vacancy Loss &amp; Expense</t>
  </si>
  <si>
    <t>Ancillary Income</t>
  </si>
  <si>
    <t>Effective Gross Residential &amp; Ancillary Income:</t>
  </si>
  <si>
    <t>Site Visit Conducted by:</t>
  </si>
  <si>
    <t>Date of Site Visit:</t>
  </si>
  <si>
    <t>Residential &amp; Ancillary Vacancy Loss</t>
  </si>
  <si>
    <t>Estimated Project Gross Rental Income</t>
  </si>
  <si>
    <t>Financial Outflows</t>
  </si>
  <si>
    <t>Financial Inflows</t>
  </si>
  <si>
    <t>Sect. of Act:</t>
  </si>
  <si>
    <t>Total Units</t>
  </si>
  <si>
    <t>Commercial Occupancy</t>
  </si>
  <si>
    <t>County:</t>
  </si>
  <si>
    <t>City / ST / Zip:</t>
  </si>
  <si>
    <t>Commercial Expense ratio</t>
  </si>
  <si>
    <t>Uses</t>
  </si>
  <si>
    <t>Net Income Calculation</t>
  </si>
  <si>
    <t>Street Address:</t>
  </si>
  <si>
    <t>Total revenue units</t>
  </si>
  <si>
    <t>Residential and Ancillary Income Expense Ratio</t>
  </si>
  <si>
    <t>Net Residential and Ancillary Income to Project</t>
  </si>
  <si>
    <t xml:space="preserve">Residential Rental Income Per Month: </t>
  </si>
  <si>
    <t>Total rev. producing units</t>
  </si>
  <si>
    <t>FHA #</t>
  </si>
  <si>
    <t>Project Name:</t>
  </si>
  <si>
    <t>Total Resdntl. &amp; Anclry Project Expenses (incl. R4R)</t>
  </si>
  <si>
    <t>All other sources for mortgageable uses</t>
  </si>
  <si>
    <t>1-of-1 Management Agent?</t>
  </si>
  <si>
    <t>Management Agent:</t>
  </si>
  <si>
    <t>Total Project Net Income</t>
  </si>
  <si>
    <t>Effective Gross Residential Income</t>
  </si>
  <si>
    <t>1-of-1 General Contractor?</t>
  </si>
  <si>
    <t>General Contractor:</t>
  </si>
  <si>
    <t>Net Commercial Income to Project</t>
  </si>
  <si>
    <t>Principal:</t>
  </si>
  <si>
    <t>Gross Estimated Rental and Ancillary Income</t>
  </si>
  <si>
    <t>Borrower Entity:</t>
  </si>
  <si>
    <t>year 5</t>
  </si>
  <si>
    <t>year 4</t>
  </si>
  <si>
    <t>year 3</t>
  </si>
  <si>
    <t>year 2</t>
  </si>
  <si>
    <t>year 1</t>
  </si>
  <si>
    <t>Total Commercial Project Expenses</t>
  </si>
  <si>
    <t>Sources</t>
  </si>
  <si>
    <t>Broker:</t>
  </si>
  <si>
    <t>Monthly rent per unit</t>
  </si>
  <si>
    <t># of Units</t>
  </si>
  <si>
    <t>Unit Type</t>
  </si>
  <si>
    <t>Occupancy</t>
  </si>
  <si>
    <t>expense trend assumption:</t>
  </si>
  <si>
    <t>Effective Gross Commercial Income</t>
  </si>
  <si>
    <t>Summary of Sources / Mortgageable Uses</t>
  </si>
  <si>
    <t>Monthly Income</t>
  </si>
  <si>
    <t>Monthly Rent/sq ft</t>
  </si>
  <si>
    <t>Avg. Sq. Ft.</t>
  </si>
  <si>
    <t>Lender Address:</t>
  </si>
  <si>
    <t>Unit count</t>
  </si>
  <si>
    <t>rent trend assumption:</t>
  </si>
  <si>
    <t>Annual Income Computations</t>
  </si>
  <si>
    <r>
      <t xml:space="preserve">Sources and Uses of Funds </t>
    </r>
    <r>
      <rPr>
        <sz val="9"/>
        <color theme="1"/>
        <rFont val="Times New Roman"/>
        <family val="1"/>
      </rPr>
      <t>(Cash Basis– BSPRA/SPRA, Land Equity Contribution are not cash basis)</t>
    </r>
  </si>
  <si>
    <t>Unit Rents</t>
  </si>
  <si>
    <t>Lender Name:</t>
  </si>
  <si>
    <t>Project Characteristics and Projections</t>
  </si>
  <si>
    <t>HUD Office:</t>
  </si>
  <si>
    <t>Stage of Processing:</t>
  </si>
  <si>
    <t>Property Profile, page 3</t>
  </si>
  <si>
    <t>Property Profile, page 2</t>
  </si>
  <si>
    <t>Property Profile, page 1</t>
  </si>
  <si>
    <t xml:space="preserve">-92264, 4-G.53 - </t>
  </si>
  <si>
    <t>-, -. - See Narrative</t>
  </si>
  <si>
    <t xml:space="preserve">-92264, 4-G.68 - </t>
  </si>
  <si>
    <t xml:space="preserve">-64a, 2-I.11 - </t>
  </si>
  <si>
    <t xml:space="preserve">-92264, 2-B.20 - </t>
  </si>
  <si>
    <t xml:space="preserve">-64-a, 1-I.5e - </t>
  </si>
  <si>
    <t>Criterion 5, calculated amount</t>
  </si>
  <si>
    <t xml:space="preserve">-92264-T, -. - </t>
  </si>
  <si>
    <t xml:space="preserve">-92264, 8-M.12 - </t>
  </si>
  <si>
    <t>Criterion 5, applicable %</t>
  </si>
  <si>
    <t xml:space="preserve">-92264, 4-G.65 - </t>
  </si>
  <si>
    <t>Criterion 4, Statutory Limit-determined amount</t>
  </si>
  <si>
    <t xml:space="preserve">-92264, 4-G.59 - </t>
  </si>
  <si>
    <t>Criterion 3, calculated amount</t>
  </si>
  <si>
    <t xml:space="preserve">-92264T, -. - </t>
  </si>
  <si>
    <t xml:space="preserve">-92264, 4-G.51 - </t>
  </si>
  <si>
    <t xml:space="preserve">-64-a, 1-I.3a - </t>
  </si>
  <si>
    <t>Criterion 3, applicable %</t>
  </si>
  <si>
    <t xml:space="preserve">-92264, 4-G.44 - </t>
  </si>
  <si>
    <t xml:space="preserve">-2013, 1-B. - </t>
  </si>
  <si>
    <t>Criterion 1, Borrower Requested:</t>
  </si>
  <si>
    <t xml:space="preserve">-92264, 1-A.11 - </t>
  </si>
  <si>
    <t xml:space="preserve">-92264, 4-G.73a - </t>
  </si>
  <si>
    <t>-92264-a, 2-I. - Bottom of Page 2</t>
  </si>
  <si>
    <t>Units -Other subsidy</t>
  </si>
  <si>
    <t xml:space="preserve">-92264, 8-M.15 - </t>
  </si>
  <si>
    <t xml:space="preserve">-64-a, 1-I.5b - </t>
  </si>
  <si>
    <t>MIP initial monthly amount</t>
  </si>
  <si>
    <t>Units -Section 8</t>
  </si>
  <si>
    <t xml:space="preserve">-92264, 4-G.57 - </t>
  </si>
  <si>
    <t>Units -Market Rate</t>
  </si>
  <si>
    <t xml:space="preserve">-64-a, 1-I.5d - </t>
  </si>
  <si>
    <t># of units market vs subsidized</t>
  </si>
  <si>
    <t>-, -. - Sources &amp; Uses</t>
  </si>
  <si>
    <t xml:space="preserve">-2283, 1-I.2b - </t>
  </si>
  <si>
    <t xml:space="preserve">-64-a, 1-I.5c - </t>
  </si>
  <si>
    <t>-92264-a, 1-. - Type of Project</t>
  </si>
  <si>
    <t xml:space="preserve">-92264, 4-G.61 - </t>
  </si>
  <si>
    <t>GNMA fee or Lender Legal outside of Financing/Placement, or Discounts:</t>
  </si>
  <si>
    <t xml:space="preserve">-92264, 4-G.69 - </t>
  </si>
  <si>
    <t xml:space="preserve">-92264, 4-G.71 - </t>
  </si>
  <si>
    <t xml:space="preserve">-92264-a, 3-B.10 - </t>
  </si>
  <si>
    <t>-2013, 1-B. - Purpose on Page 5 of 8</t>
  </si>
  <si>
    <t xml:space="preserve">-92264, 4-I.3 - </t>
  </si>
  <si>
    <t xml:space="preserve">-92264, 4-F.32b - </t>
  </si>
  <si>
    <t xml:space="preserve">-92264, 4-F.30c - </t>
  </si>
  <si>
    <t>Date of Site Visit(2):</t>
  </si>
  <si>
    <t>-, -. - ?</t>
  </si>
  <si>
    <t>Underwritten - Comment</t>
  </si>
  <si>
    <t>Replacement reserve not included in expenses</t>
  </si>
  <si>
    <t xml:space="preserve">-92264, 5-J. - </t>
  </si>
  <si>
    <t>Date of Site Visit(1):</t>
  </si>
  <si>
    <t>See Appraisal or Market Study Report</t>
  </si>
  <si>
    <t>Last year - Comment</t>
  </si>
  <si>
    <t xml:space="preserve">-92264-a, 2-I.11b1 - </t>
  </si>
  <si>
    <t>Total Residential Expenses (excl. R4R)</t>
  </si>
  <si>
    <t>Two years ago - Comment</t>
  </si>
  <si>
    <t>Annual Commercial Expense if any is separately shown in 2264, p 4, Sect g, ln 32d:</t>
  </si>
  <si>
    <t>-2013, 1-B. - first  box</t>
  </si>
  <si>
    <t>Notes:</t>
  </si>
  <si>
    <t>Comm. Area-other lvl - sq ft</t>
  </si>
  <si>
    <t xml:space="preserve">-2013, 1-C.3 - </t>
  </si>
  <si>
    <t>Last year-Other Revenue</t>
  </si>
  <si>
    <t>-, -. - Provided at closing</t>
  </si>
  <si>
    <t xml:space="preserve">-92264, 2-C.35 - </t>
  </si>
  <si>
    <t>Comm. Area-ground lvl - sq ft</t>
  </si>
  <si>
    <t xml:space="preserve">-2013, 1-C.4 - </t>
  </si>
  <si>
    <t>Zip</t>
  </si>
  <si>
    <t>Last year-Financial Revenue</t>
  </si>
  <si>
    <t>Comment</t>
  </si>
  <si>
    <t>Inc./sqft/yr</t>
  </si>
  <si>
    <t>Rentable sq feet</t>
  </si>
  <si>
    <t>State</t>
  </si>
  <si>
    <t>Last year-    Commercial Vacancy</t>
  </si>
  <si>
    <t>Other/Ancillary Income2</t>
  </si>
  <si>
    <t xml:space="preserve">-2013, 1-C.2 - </t>
  </si>
  <si>
    <t>City</t>
  </si>
  <si>
    <t>Last year-Net Commercial Revenue</t>
  </si>
  <si>
    <t>Other/Ancillary Income1</t>
  </si>
  <si>
    <t xml:space="preserve">-2013, 1-C.1 - </t>
  </si>
  <si>
    <t>Last year-   Residential  Vacancy</t>
  </si>
  <si>
    <t xml:space="preserve">-92264-a, 3-B.9 - </t>
  </si>
  <si>
    <t>Laundrydescription</t>
  </si>
  <si>
    <t xml:space="preserve">-2013, 1-A.3 - </t>
  </si>
  <si>
    <t>Last year-Vacancy Loss</t>
  </si>
  <si>
    <t xml:space="preserve">-92264, 4-G.67 - </t>
  </si>
  <si>
    <t>Monthly Inc.</t>
  </si>
  <si>
    <t>Description</t>
  </si>
  <si>
    <t xml:space="preserve">-2013, 1-A.1 - </t>
  </si>
  <si>
    <t>Last year-Rent Revenue-Gross potential</t>
  </si>
  <si>
    <t xml:space="preserve">-92264, 4-G.63 - </t>
  </si>
  <si>
    <t>Parking2spaces</t>
  </si>
  <si>
    <t>Last year-Year ending (mm/dd/yy)</t>
  </si>
  <si>
    <t xml:space="preserve">-92264, 4-G.50 - </t>
  </si>
  <si>
    <t>Parking1spaces</t>
  </si>
  <si>
    <t xml:space="preserve">-2013, 4-K. - </t>
  </si>
  <si>
    <t>Two years ago-Other Revenue</t>
  </si>
  <si>
    <t>Add. Descriptn.</t>
  </si>
  <si>
    <t>Inc./space/mo.</t>
  </si>
  <si>
    <t>No. of spaces</t>
  </si>
  <si>
    <t>Two years ago-Financial Revenue</t>
  </si>
  <si>
    <t xml:space="preserve">-92264-a, 3-III. - </t>
  </si>
  <si>
    <t xml:space="preserve">-92264 - T,  -. - </t>
  </si>
  <si>
    <t xml:space="preserve">-2013, 4-K.4 - </t>
  </si>
  <si>
    <t>Two years ago-    Commercial Vacancy</t>
  </si>
  <si>
    <t>-92264, 2-C.27 a-i - 64-a Page 1-4 a</t>
  </si>
  <si>
    <t xml:space="preserve">-2013, 4-K.1 - </t>
  </si>
  <si>
    <t>Two years ago-Net Commercial Revenue</t>
  </si>
  <si>
    <t>Two years ago-   Residential  Vacancy</t>
  </si>
  <si>
    <t>Two years ago-Vacancy Loss</t>
  </si>
  <si>
    <t xml:space="preserve">-92264-a, 2-I.11b2 - </t>
  </si>
  <si>
    <t xml:space="preserve">-2013, 5-M. - </t>
  </si>
  <si>
    <t>Two years ago-Rent Revenue-Gross potential</t>
  </si>
  <si>
    <t>-92264-a, -. - Appendix 2 Refi or Sources &amp; uses</t>
  </si>
  <si>
    <t>Two years ago-Year ending (mm/dd/yy)</t>
  </si>
  <si>
    <t xml:space="preserve">-2283, 2-III.44 - </t>
  </si>
  <si>
    <t>Borrower Cash Equity [or &lt;Cash Out&gt;]:</t>
  </si>
  <si>
    <t>Avg. rent</t>
  </si>
  <si>
    <t>Avg. Sq. ft.</t>
  </si>
  <si>
    <t>No. of Units</t>
  </si>
  <si>
    <t>Expenses past yrs/planned</t>
  </si>
  <si>
    <t xml:space="preserve">-92264-a, 3-B.4a - </t>
  </si>
  <si>
    <t>FHA 1st mortgage:</t>
  </si>
  <si>
    <t>-92264, 1-. - Top of Form</t>
  </si>
  <si>
    <t>Source</t>
  </si>
  <si>
    <t>Input</t>
  </si>
  <si>
    <t>Input description</t>
  </si>
  <si>
    <t>Conclusion:</t>
  </si>
  <si>
    <t xml:space="preserve">Is PML less than or equal to 20%   </t>
  </si>
  <si>
    <t>If yes, do we have PML</t>
  </si>
  <si>
    <t xml:space="preserve">Is Project in Seismic Zone 3 or 4 </t>
  </si>
  <si>
    <t>Seismic Report Received</t>
  </si>
  <si>
    <t>Seismic Report</t>
  </si>
  <si>
    <t>Consultant</t>
  </si>
  <si>
    <t>YTD - Annualized</t>
  </si>
  <si>
    <t>Date of Report</t>
  </si>
  <si>
    <t>Soils Report Received</t>
  </si>
  <si>
    <t>PUPA:</t>
  </si>
  <si>
    <t>Replacement Reserve Annual Deposit</t>
  </si>
  <si>
    <t>Geotechnical/Soils Report</t>
  </si>
  <si>
    <t>Amount per unit</t>
  </si>
  <si>
    <t>Replacement Reserve Initial Deposit</t>
  </si>
  <si>
    <t>Mitigant3:</t>
  </si>
  <si>
    <t>Risk3:</t>
  </si>
  <si>
    <t>No. of Units &gt;&gt;</t>
  </si>
  <si>
    <t>OE PUPA</t>
  </si>
  <si>
    <t>Operating Exp</t>
  </si>
  <si>
    <t>Net Income</t>
  </si>
  <si>
    <t>Year (ending 12/31)</t>
  </si>
  <si>
    <t>Other</t>
  </si>
  <si>
    <t>Existing R4R Balance</t>
  </si>
  <si>
    <t>Mitigant2:</t>
  </si>
  <si>
    <t>Risk2:</t>
  </si>
  <si>
    <r>
      <rPr>
        <b/>
        <sz val="10"/>
        <color theme="1"/>
        <rFont val="Times New Roman"/>
        <family val="1"/>
      </rPr>
      <t>Historical Comparison of Operations chart from Lender Narrative</t>
    </r>
    <r>
      <rPr>
        <sz val="10"/>
        <color theme="1"/>
        <rFont val="Times New Roman"/>
        <family val="1"/>
      </rPr>
      <t xml:space="preserve"> (Rehab d4/223f only)</t>
    </r>
  </si>
  <si>
    <t>Replacement Reserves Analysis:</t>
  </si>
  <si>
    <t>Mitigant1:</t>
  </si>
  <si>
    <t>Risk1:</t>
  </si>
  <si>
    <t>Capitalization Rate</t>
  </si>
  <si>
    <t>Market Analyst</t>
  </si>
  <si>
    <r>
      <t>*PCNA must include repairs elected by the owner as non-critical repairs.</t>
    </r>
    <r>
      <rPr>
        <sz val="10"/>
        <color theme="1"/>
        <rFont val="Times New Roman"/>
        <family val="1"/>
      </rPr>
      <t>**to sum column click on cell and hit F9 key</t>
    </r>
  </si>
  <si>
    <t>Phase II:</t>
  </si>
  <si>
    <t>Phase I:</t>
  </si>
  <si>
    <t>Indication per SF or Acre</t>
  </si>
  <si>
    <t>Appraiser</t>
  </si>
  <si>
    <t>**</t>
  </si>
  <si>
    <t>Rehabilitation Repairs Total</t>
  </si>
  <si>
    <t>Indication per unit</t>
  </si>
  <si>
    <t>Environmental</t>
  </si>
  <si>
    <t>Total Adjustments</t>
  </si>
  <si>
    <t>Cost</t>
  </si>
  <si>
    <t>Expense ratio</t>
  </si>
  <si>
    <t>Architecture and Engineering</t>
  </si>
  <si>
    <t>See Attached Exhibit "B"</t>
  </si>
  <si>
    <t>Expenses per unit</t>
  </si>
  <si>
    <t>E-mail address</t>
  </si>
  <si>
    <t>Phone</t>
  </si>
  <si>
    <t>Firm</t>
  </si>
  <si>
    <t>Name</t>
  </si>
  <si>
    <t>Role</t>
  </si>
  <si>
    <t>Non-Critical*</t>
  </si>
  <si>
    <t>EGIM</t>
  </si>
  <si>
    <t>Third Party Consultants</t>
  </si>
  <si>
    <t>See Attached Exhibit "A"</t>
  </si>
  <si>
    <t>Phase II</t>
  </si>
  <si>
    <t>Price per Sq/Ft</t>
  </si>
  <si>
    <t>Critical</t>
  </si>
  <si>
    <t>Sq/Ft</t>
  </si>
  <si>
    <t>Tenant Profile</t>
  </si>
  <si>
    <t>Units Offered</t>
  </si>
  <si>
    <t>Occupancy Rate</t>
  </si>
  <si>
    <t>Number of Units</t>
  </si>
  <si>
    <t>Year Built</t>
  </si>
  <si>
    <t>Project Name</t>
  </si>
  <si>
    <t>Originator</t>
  </si>
  <si>
    <t>Amount</t>
  </si>
  <si>
    <t>Repair Description</t>
  </si>
  <si>
    <t>Repair Category</t>
  </si>
  <si>
    <t>Price per unit</t>
  </si>
  <si>
    <t>Comparables from Market Analysis and EMAS</t>
  </si>
  <si>
    <t>Construction Loan Administrator</t>
  </si>
  <si>
    <t>If applicable, give date:</t>
  </si>
  <si>
    <t>Number of units</t>
  </si>
  <si>
    <t>Analyst / Processor</t>
  </si>
  <si>
    <t>Type "yes" if completed &amp; summary attached, "N/A" if not applicable:</t>
  </si>
  <si>
    <t xml:space="preserve"> **For 223(f) Refinance Only**</t>
  </si>
  <si>
    <t>PCNA Report</t>
  </si>
  <si>
    <t>Date of Sale</t>
  </si>
  <si>
    <r>
      <t>Stabilized Occupancy:</t>
    </r>
    <r>
      <rPr>
        <sz val="10"/>
        <color theme="1"/>
        <rFont val="Times New Roman"/>
        <family val="1"/>
      </rPr>
      <t xml:space="preserve">  </t>
    </r>
  </si>
  <si>
    <t>U.W. Trainee</t>
  </si>
  <si>
    <t>Price</t>
  </si>
  <si>
    <r>
      <t>Absorption Rate</t>
    </r>
    <r>
      <rPr>
        <sz val="10"/>
        <color theme="1"/>
        <rFont val="Times New Roman"/>
        <family val="1"/>
      </rPr>
      <t xml:space="preserve">:  </t>
    </r>
  </si>
  <si>
    <t xml:space="preserve">Penetration Rate: </t>
  </si>
  <si>
    <r>
      <t>Underwriter [</t>
    </r>
    <r>
      <rPr>
        <i/>
        <sz val="10"/>
        <color theme="1"/>
        <rFont val="Times New Roman"/>
        <family val="1"/>
      </rPr>
      <t>or for TAP deals, point of contact</t>
    </r>
    <r>
      <rPr>
        <sz val="10"/>
        <color theme="1"/>
        <rFont val="Times New Roman"/>
        <family val="1"/>
      </rPr>
      <t>]</t>
    </r>
  </si>
  <si>
    <t>*</t>
  </si>
  <si>
    <t>#months:</t>
  </si>
  <si>
    <t>Construction Completion:</t>
  </si>
  <si>
    <t>Construction Start:</t>
  </si>
  <si>
    <t>Phase I</t>
  </si>
  <si>
    <t>Comp 5</t>
  </si>
  <si>
    <t>Comp 4</t>
  </si>
  <si>
    <t>Comp 3</t>
  </si>
  <si>
    <t>Comp 2</t>
  </si>
  <si>
    <t>Comp 1</t>
  </si>
  <si>
    <t>Property</t>
  </si>
  <si>
    <t>Comparable Analysis</t>
  </si>
  <si>
    <t xml:space="preserve">Capture Rate:  </t>
  </si>
  <si>
    <r>
      <t>MSA:</t>
    </r>
    <r>
      <rPr>
        <sz val="10"/>
        <color theme="1"/>
        <rFont val="Times New Roman"/>
        <family val="1"/>
      </rPr>
      <t xml:space="preserve">  </t>
    </r>
  </si>
  <si>
    <t>Lender</t>
  </si>
  <si>
    <t>A/E- plans and specs/construction timing</t>
  </si>
  <si>
    <t>Environmental &amp; Geotechnical</t>
  </si>
  <si>
    <t>Valuation -  *Enter n/a were not applicable on 221(d)4 new construction projects</t>
  </si>
  <si>
    <t>N/A</t>
  </si>
  <si>
    <t>Market</t>
  </si>
  <si>
    <t>Lender’s Team &amp; Third Party Consultants</t>
  </si>
  <si>
    <t>Comparables Profile</t>
  </si>
  <si>
    <t>Market Profile</t>
  </si>
  <si>
    <t>Lender Team Profile</t>
  </si>
  <si>
    <t>See Appraisal Report or Market Study</t>
  </si>
  <si>
    <t>Replacement Reserve Annual Deposit -PUPA:</t>
  </si>
  <si>
    <t>Replacement Reserve Initial Deposit -Amount per unit</t>
  </si>
  <si>
    <t>Existing R4R Balance-Amount per unit</t>
  </si>
  <si>
    <t>Repair Category:Non-Critical* -Amount</t>
  </si>
  <si>
    <t>Repair Category:Critical -Amount</t>
  </si>
  <si>
    <t>If applicacable, give date:</t>
  </si>
  <si>
    <t>Comp 4 - Capitalization Rate</t>
  </si>
  <si>
    <t>Comp 4 - Indication per SF or Acre</t>
  </si>
  <si>
    <t>Comp 4 - Indication per unit</t>
  </si>
  <si>
    <t>Comp 4 - Total Adjustments</t>
  </si>
  <si>
    <t>Comp 4 - Expense ratio</t>
  </si>
  <si>
    <t>Comp 4 - Expenses per unit</t>
  </si>
  <si>
    <t>See Phase One</t>
  </si>
  <si>
    <t>Comp 4 - EGIM</t>
  </si>
  <si>
    <t>Comp 4 - Price per Sq/Ft</t>
  </si>
  <si>
    <t>Comp 4 - Sq/Ft</t>
  </si>
  <si>
    <t>Comp 4 - Price per unit</t>
  </si>
  <si>
    <t>Comp 4 - Number of units</t>
  </si>
  <si>
    <t>Comp 4 - Date of Sale</t>
  </si>
  <si>
    <t>Comp 4 - Price</t>
  </si>
  <si>
    <t>Comp 4 - designation</t>
  </si>
  <si>
    <t>Comp 3 - Capitalization Rate</t>
  </si>
  <si>
    <t>Comp 3 - Indication per SF or Acre</t>
  </si>
  <si>
    <t>Comp 3 - Indication per unit</t>
  </si>
  <si>
    <t>Comp 3 - Total Adjustments</t>
  </si>
  <si>
    <t>Phase II: - Mitigant3:</t>
  </si>
  <si>
    <t>Comp 3 - Expense ratio</t>
  </si>
  <si>
    <t>Phase I: - Risk3:</t>
  </si>
  <si>
    <t>Comp 3 - Expenses per unit</t>
  </si>
  <si>
    <t>Phase II: - Mitigant2:</t>
  </si>
  <si>
    <t>Comp 3 - EGIM</t>
  </si>
  <si>
    <t>Phase I: - Risk2:</t>
  </si>
  <si>
    <t>Comp 3 - Price per Sq/Ft</t>
  </si>
  <si>
    <t>Phase II: - Mitigant1:</t>
  </si>
  <si>
    <t>Comp 3 - Sq/Ft</t>
  </si>
  <si>
    <t>Other-E-mail address</t>
  </si>
  <si>
    <t>Phase I: - Risk1:</t>
  </si>
  <si>
    <t>Comp 3 - Price per unit</t>
  </si>
  <si>
    <t>Other-Phone</t>
  </si>
  <si>
    <t>Comp 3 - Number of units</t>
  </si>
  <si>
    <t>Other-Firm</t>
  </si>
  <si>
    <t>Comp 3 - Date of Sale</t>
  </si>
  <si>
    <t>Other-Name</t>
  </si>
  <si>
    <t>Comp 3 - Price</t>
  </si>
  <si>
    <t>Comp 3 - designation</t>
  </si>
  <si>
    <t>Comp 2 - Capitalization Rate</t>
  </si>
  <si>
    <t>Comp 2 - Indication per SF or Acre</t>
  </si>
  <si>
    <t>Comp 2 - Indication per unit</t>
  </si>
  <si>
    <t>Market Analyst-E-mail address</t>
  </si>
  <si>
    <t>Comp 2 - Total Adjustments</t>
  </si>
  <si>
    <t>Market Analyst-Phone</t>
  </si>
  <si>
    <t>Comp 2 - Expense ratio</t>
  </si>
  <si>
    <t>Market Analyst-Firm</t>
  </si>
  <si>
    <t>Comp 2 - Expenses per unit</t>
  </si>
  <si>
    <t>Market Analyst-Name</t>
  </si>
  <si>
    <t>Comp 2 - EGIM</t>
  </si>
  <si>
    <t>Appraiser-E-mail address</t>
  </si>
  <si>
    <t>YTD - NOI</t>
  </si>
  <si>
    <t>Comp 2 - Price per Sq/Ft</t>
  </si>
  <si>
    <t>Appraiser-Phone</t>
  </si>
  <si>
    <t>YTD - OE PUPA</t>
  </si>
  <si>
    <t>Comp 2 - Sq/Ft</t>
  </si>
  <si>
    <t>Appraiser-Firm</t>
  </si>
  <si>
    <t>YTD - Operating Exp</t>
  </si>
  <si>
    <t>Comp 2 - Price per unit</t>
  </si>
  <si>
    <t>Appraiser-Name</t>
  </si>
  <si>
    <t>YTD - Net Income</t>
  </si>
  <si>
    <t>Comp 2 - Number of units</t>
  </si>
  <si>
    <t>Environmental-E-mail address</t>
  </si>
  <si>
    <t>Comp 2 - Date of Sale</t>
  </si>
  <si>
    <t>Environmental-Phone</t>
  </si>
  <si>
    <t>Year 3 - NOI</t>
  </si>
  <si>
    <t>Comp 2 - Price</t>
  </si>
  <si>
    <t>Environmental-Firm</t>
  </si>
  <si>
    <t>Tenant Profile - Fourth project</t>
  </si>
  <si>
    <t>Year 3 - OE PUPA</t>
  </si>
  <si>
    <t>Comp 2 - designation</t>
  </si>
  <si>
    <t>Environmental-Name</t>
  </si>
  <si>
    <t>Units Offered - Fourth project</t>
  </si>
  <si>
    <t>Year 3 - Operating Exp</t>
  </si>
  <si>
    <t>Comp 1 - Capitalization Rate</t>
  </si>
  <si>
    <t>Cost-E-mail address</t>
  </si>
  <si>
    <t>Occupancy Rate - Fourth project</t>
  </si>
  <si>
    <t>Year 3 - Net Income</t>
  </si>
  <si>
    <t>Comp 1 - Indication per SF or Acre</t>
  </si>
  <si>
    <t>Cost-Phone</t>
  </si>
  <si>
    <t>Number of Units - Fourth project</t>
  </si>
  <si>
    <t>Comp 1 - Indication per unit</t>
  </si>
  <si>
    <t>Cost-Firm</t>
  </si>
  <si>
    <t>Year Built - Fourth project</t>
  </si>
  <si>
    <t>Year 2 - NOI</t>
  </si>
  <si>
    <t>Comp 1 - Total Adjustments</t>
  </si>
  <si>
    <t>Cost-Name</t>
  </si>
  <si>
    <t>Project Name - Fourth project</t>
  </si>
  <si>
    <t>Year 2 - OE PUPA</t>
  </si>
  <si>
    <t>Comp 1 - Expense ratio</t>
  </si>
  <si>
    <t>Architecture and Engineering-E-mail address</t>
  </si>
  <si>
    <t>Tenant Profile - Third project</t>
  </si>
  <si>
    <t>Year 2 - Operating Exp</t>
  </si>
  <si>
    <t>Comp 1 - Expenses per unit</t>
  </si>
  <si>
    <t>Architecture and Engineering-Phone</t>
  </si>
  <si>
    <t>Units Offered - Third project</t>
  </si>
  <si>
    <t>Year 2 - Net Income</t>
  </si>
  <si>
    <t>Comp 1 - EGIM</t>
  </si>
  <si>
    <t>Architecture and Engineering-Firm</t>
  </si>
  <si>
    <t>Occupancy Rate - Third project</t>
  </si>
  <si>
    <t>Comp 1 - Price per Sq/Ft</t>
  </si>
  <si>
    <t>Architecture and Engineering-Name</t>
  </si>
  <si>
    <t>Number of Units - Third project</t>
  </si>
  <si>
    <t>Year 1 - NOI</t>
  </si>
  <si>
    <t>Comp 1 - Sq/Ft</t>
  </si>
  <si>
    <t>Originator-E-mail address</t>
  </si>
  <si>
    <t>Year Built - Third project</t>
  </si>
  <si>
    <t>Year 1 - OE PUPA</t>
  </si>
  <si>
    <t>Comp 1 - Price per unit</t>
  </si>
  <si>
    <t>Originator-Phone</t>
  </si>
  <si>
    <t>Project Name - Third project</t>
  </si>
  <si>
    <t>Year 1 - Operating Exp</t>
  </si>
  <si>
    <t>Comp 1 - Number of units</t>
  </si>
  <si>
    <t>Originator-Lender</t>
  </si>
  <si>
    <t>Tenant Profile - Second project</t>
  </si>
  <si>
    <t>Year 1 - Net Income</t>
  </si>
  <si>
    <t>Comp 1 - Date of Sale</t>
  </si>
  <si>
    <t>Originator-Name</t>
  </si>
  <si>
    <t>Units Offered - Second project</t>
  </si>
  <si>
    <t>Comp 1 - Price</t>
  </si>
  <si>
    <t>Construction Loan Administrator-E-mail address</t>
  </si>
  <si>
    <t>Occupancy Rate - Second project</t>
  </si>
  <si>
    <t>Historical Comparison of Operations chart from Lender Narrative (Rehab d4/223f only)</t>
  </si>
  <si>
    <t>Comp 1 - designation</t>
  </si>
  <si>
    <t>Construction Loan Administrator-Phone</t>
  </si>
  <si>
    <t>Number of Units - Second project</t>
  </si>
  <si>
    <t>Comp 5 - Capitalization Rate</t>
  </si>
  <si>
    <t>Property - Capitalization Rate</t>
  </si>
  <si>
    <t>Construction Loan Administrator-Lender</t>
  </si>
  <si>
    <t>Year Built - Second project</t>
  </si>
  <si>
    <t>Comp 5 - Indication per SF or Acre</t>
  </si>
  <si>
    <t>Property - Indication per SF or Acre</t>
  </si>
  <si>
    <t>Construction Loan Administrator-Name</t>
  </si>
  <si>
    <t>Project Name - Second project</t>
  </si>
  <si>
    <t>Comp 5 - Indication per unit</t>
  </si>
  <si>
    <t>Property - Indication per unit</t>
  </si>
  <si>
    <t>Analyst / Processor-E-mail address</t>
  </si>
  <si>
    <t>Tenant Profile - First project</t>
  </si>
  <si>
    <t>Comp 5 - Total Adjustments</t>
  </si>
  <si>
    <t>Property - Total Adjustments</t>
  </si>
  <si>
    <t>Analyst / Processor-Phone</t>
  </si>
  <si>
    <t>Units Offered - First project</t>
  </si>
  <si>
    <t>Comp 5 - Expense ratio</t>
  </si>
  <si>
    <t>Property - Expense ratio</t>
  </si>
  <si>
    <t>Analyst / Processor-Lender</t>
  </si>
  <si>
    <t>Occupancy Rate - First project</t>
  </si>
  <si>
    <t>Comp 5 - Expenses per unit</t>
  </si>
  <si>
    <t>Property - Expenses per unit</t>
  </si>
  <si>
    <t>Analyst / Processor-Name</t>
  </si>
  <si>
    <t>Number of Units - First project</t>
  </si>
  <si>
    <t>Comp 5 - EGIM</t>
  </si>
  <si>
    <t>Property - EGIM</t>
  </si>
  <si>
    <t>U.W. Trainee-E-mail address</t>
  </si>
  <si>
    <t>Year Built - First project</t>
  </si>
  <si>
    <t>Comp 5 - Price per Sq/Ft</t>
  </si>
  <si>
    <t>Property - Price per Sq/Ft</t>
  </si>
  <si>
    <t>U.W. Trainee-Phone</t>
  </si>
  <si>
    <t>Project Name - First project</t>
  </si>
  <si>
    <t>Comp 5 - Sq/Ft</t>
  </si>
  <si>
    <t>Property - Sq/Ft</t>
  </si>
  <si>
    <t>U.W. Trainee-Lender</t>
  </si>
  <si>
    <t xml:space="preserve">Stabilized Occupancy:  </t>
  </si>
  <si>
    <t>Comp 5 - Price per unit</t>
  </si>
  <si>
    <t>Property - Price per unit</t>
  </si>
  <si>
    <t>U.W. Trainee-Name</t>
  </si>
  <si>
    <t xml:space="preserve">Absorption Rate:  </t>
  </si>
  <si>
    <t>Comp 5 - Number of units</t>
  </si>
  <si>
    <t>Property - Number of units</t>
  </si>
  <si>
    <t>Underwriter [or for TAP deals, point of contact]-E-mail address</t>
  </si>
  <si>
    <t>Comp 5 - Date of Sale</t>
  </si>
  <si>
    <t>Property - Date of Sale</t>
  </si>
  <si>
    <t>Underwriter [or for TAP deals, point of contact]-Phone</t>
  </si>
  <si>
    <t>Comp 5 - Price</t>
  </si>
  <si>
    <t>Property - Price</t>
  </si>
  <si>
    <t>Underwriter [or for TAP deals, point of contact]-Lender</t>
  </si>
  <si>
    <t xml:space="preserve">MSA:  </t>
  </si>
  <si>
    <t>Comp 5 - designation</t>
  </si>
  <si>
    <t>Property - designation</t>
  </si>
  <si>
    <t>Underwriter [or for TAP deals, point of contact]-Name</t>
  </si>
  <si>
    <t>Graphical view of project and projections- page 1</t>
  </si>
  <si>
    <t>Graphical view of project and projections- page 2</t>
  </si>
  <si>
    <t>Total Cash Sources for Non-mortgageable Items:</t>
  </si>
  <si>
    <r>
      <t xml:space="preserve">Net </t>
    </r>
    <r>
      <rPr>
        <u/>
        <sz val="10"/>
        <color theme="1"/>
        <rFont val="Times New Roman"/>
        <family val="1"/>
      </rPr>
      <t>Annual</t>
    </r>
    <r>
      <rPr>
        <sz val="10"/>
        <color theme="1"/>
        <rFont val="Times New Roman"/>
        <family val="1"/>
      </rPr>
      <t xml:space="preserve"> Income before Expenses</t>
    </r>
  </si>
  <si>
    <t>Reserve for replacements</t>
  </si>
  <si>
    <t>PUPA expenses which results in a 1.0 DSC</t>
  </si>
  <si>
    <t>Underwritten Average rent</t>
  </si>
  <si>
    <t>Difference in measurment</t>
  </si>
  <si>
    <t>Change in measurment</t>
  </si>
  <si>
    <t>Year 1 sensitivity to certain assumptions</t>
  </si>
  <si>
    <t>Average Rent which results in 1.0 DSC</t>
  </si>
  <si>
    <t>Per unit</t>
  </si>
  <si>
    <t>Rent</t>
  </si>
  <si>
    <t>Comm.</t>
  </si>
  <si>
    <t>Vcncy</t>
  </si>
  <si>
    <t>Comm V&amp;Exp</t>
  </si>
  <si>
    <t>Expenses</t>
  </si>
  <si>
    <t>Rsrv</t>
  </si>
  <si>
    <t>DS</t>
  </si>
  <si>
    <t>CF</t>
  </si>
  <si>
    <t>Anc. Inc.</t>
  </si>
  <si>
    <t>Data and labels used in graphs and tables</t>
  </si>
  <si>
    <t>Appraisal or Market Study Data - page 3</t>
  </si>
  <si>
    <t>Appraisal or Market Study Data - page 1</t>
  </si>
  <si>
    <t>Basic Lender and Third Party team member information</t>
  </si>
  <si>
    <t>Total Management fee ($) already in total exp.</t>
  </si>
  <si>
    <t>A &amp; E; PCNA</t>
  </si>
  <si>
    <t>Environmental Assessment</t>
  </si>
  <si>
    <t>Unit Data</t>
  </si>
  <si>
    <t>Ancillary Income Data</t>
  </si>
  <si>
    <t>Commercial Income Data</t>
  </si>
  <si>
    <t>Mortgage Calculation Data</t>
  </si>
  <si>
    <t>Sources and Uses Data</t>
  </si>
  <si>
    <t>Appraisal or Market Study Data - page 2; Environmental &amp; Geo: A&amp;E</t>
  </si>
  <si>
    <t>Property Profile, page 4, NOI Summary</t>
  </si>
  <si>
    <t>Property Profile, page 5, Stress Test</t>
  </si>
  <si>
    <t>This file creates a simple system through which staff (or lenders if they choose) can automatically populate fields a NLC data template and print out the resulting report.</t>
  </si>
  <si>
    <t>The system asks for additional data from third party reports. The number of these data points will vary depending upon the SOA under which the application is being submitted, for example, inputting comparables data for 6 comps required inputting about 60 data points.</t>
  </si>
  <si>
    <t>The following calculations are done in the spreadsheet:</t>
  </si>
  <si>
    <t>Stress and sensitivity calculations are completed using the Income and Expense figures above.</t>
  </si>
  <si>
    <t>Certain psf calculations are completed using Unit sq ft inputs.</t>
  </si>
  <si>
    <t>Resize mortgages using NOI/DS percentage entered as a data point and an applicable rate, nor will it calculate any other 64a mortgage amount.</t>
  </si>
  <si>
    <t>The data entry tabs show the source of nearly all data points.</t>
  </si>
  <si>
    <r>
      <t>·</t>
    </r>
    <r>
      <rPr>
        <sz val="9"/>
        <color theme="1"/>
        <rFont val="Times New Roman"/>
        <family val="1"/>
      </rPr>
      <t xml:space="preserve">         </t>
    </r>
    <r>
      <rPr>
        <sz val="9"/>
        <color theme="1"/>
        <rFont val="Calibri"/>
        <family val="2"/>
        <scheme val="minor"/>
      </rPr>
      <t>Gross rents per BR-type are calculated and summed to get Gross rents</t>
    </r>
  </si>
  <si>
    <r>
      <t>·</t>
    </r>
    <r>
      <rPr>
        <sz val="9"/>
        <color theme="1"/>
        <rFont val="Times New Roman"/>
        <family val="1"/>
      </rPr>
      <t xml:space="preserve">         </t>
    </r>
    <r>
      <rPr>
        <sz val="9"/>
        <color theme="1"/>
        <rFont val="Calibri"/>
        <family val="2"/>
        <scheme val="minor"/>
      </rPr>
      <t>Ancillary income and commercial income are calculated to get gross income based on parking space/laundry and other data points for ancillary income and rentable square feet and annual psf rents for commercial income.</t>
    </r>
  </si>
  <si>
    <r>
      <t>·</t>
    </r>
    <r>
      <rPr>
        <sz val="9"/>
        <color theme="1"/>
        <rFont val="Times New Roman"/>
        <family val="1"/>
      </rPr>
      <t xml:space="preserve">         </t>
    </r>
    <r>
      <rPr>
        <sz val="9"/>
        <color theme="1"/>
        <rFont val="Calibri"/>
        <family val="2"/>
        <scheme val="minor"/>
      </rPr>
      <t>Vacancy rates for both residential and commercial income are applied to yield EGI</t>
    </r>
  </si>
  <si>
    <r>
      <t>·</t>
    </r>
    <r>
      <rPr>
        <sz val="9"/>
        <color theme="1"/>
        <rFont val="Times New Roman"/>
        <family val="1"/>
      </rPr>
      <t xml:space="preserve">         </t>
    </r>
    <r>
      <rPr>
        <sz val="9"/>
        <color theme="1"/>
        <rFont val="Calibri"/>
        <family val="2"/>
        <scheme val="minor"/>
      </rPr>
      <t>Expenses (which are entered as a single dollar figure) are subtracted to yield NOI</t>
    </r>
  </si>
  <si>
    <r>
      <t>·</t>
    </r>
    <r>
      <rPr>
        <sz val="9"/>
        <color theme="1"/>
        <rFont val="Times New Roman"/>
        <family val="1"/>
      </rPr>
      <t xml:space="preserve">         </t>
    </r>
    <r>
      <rPr>
        <sz val="9"/>
        <color theme="1"/>
        <rFont val="Calibri"/>
        <family val="2"/>
        <scheme val="minor"/>
      </rPr>
      <t>DSC is calculated using NOI derived as above and the fixed debt service dollar figure that is entered as a data point.</t>
    </r>
  </si>
  <si>
    <r>
      <t xml:space="preserve">This spreadsheet will </t>
    </r>
    <r>
      <rPr>
        <u/>
        <sz val="9"/>
        <color theme="1"/>
        <rFont val="Calibri"/>
        <family val="2"/>
        <scheme val="minor"/>
      </rPr>
      <t>not</t>
    </r>
    <r>
      <rPr>
        <sz val="9"/>
        <color theme="1"/>
        <rFont val="Calibri"/>
        <family val="2"/>
        <scheme val="minor"/>
      </rPr>
      <t>:</t>
    </r>
  </si>
  <si>
    <t>Printing the Output pages</t>
  </si>
  <si>
    <r>
      <t>Importantly, the spreadsheet is set to print the seven project output pages and four lender-3</t>
    </r>
    <r>
      <rPr>
        <vertAlign val="superscript"/>
        <sz val="9"/>
        <color theme="1"/>
        <rFont val="Calibri"/>
        <family val="2"/>
        <scheme val="minor"/>
      </rPr>
      <t>rd</t>
    </r>
    <r>
      <rPr>
        <sz val="9"/>
        <color theme="1"/>
        <rFont val="Calibri"/>
        <family val="2"/>
        <scheme val="minor"/>
      </rPr>
      <t xml:space="preserve"> party report pages (and the Data Input pages as well) with a “Data Source Date (the data of the app. or amended app.)” on the top right of every page. This will allow users to know what data is being used when, for example, an project application goes back and forth between a lender and the field office.</t>
    </r>
  </si>
  <si>
    <t xml:space="preserve">   Housing reps</t>
  </si>
  <si>
    <t>Green</t>
  </si>
  <si>
    <t xml:space="preserve">   Mortgage Credit</t>
  </si>
  <si>
    <t>Red</t>
  </si>
  <si>
    <t xml:space="preserve">   A/E</t>
  </si>
  <si>
    <t>Blue</t>
  </si>
  <si>
    <t xml:space="preserve">   Valuation</t>
  </si>
  <si>
    <t>Purple</t>
  </si>
  <si>
    <t xml:space="preserve"> Supervisor</t>
  </si>
  <si>
    <t>Yellow</t>
  </si>
  <si>
    <t>The color coding follows this convention:</t>
  </si>
  <si>
    <t>Introduction to the Loan Information and Financial Analysis document.</t>
  </si>
  <si>
    <t>This tool will allow users easily to provide the National Loan Committee with information and financial analysis it seeks as it reviews loan applications. This report is to be submitted in conjunction with the Narratives document which is available as a Microsoft Word document.</t>
  </si>
  <si>
    <t>This form makes us of color coding in the pre-set "margins" of the page-layouts in the Output tabs. The left margin color coding indicates what technical discipline should verify the accuracy of information presented on the left side of the page-layout and the right margin color coding indicates what technical discipline should verify the accuracy of information presented on the right side of the page-layout. Some page layouts are not divided in left and right sides in which case the color coding is the same in both margins.</t>
  </si>
  <si>
    <t>Calculations performed on the data submitted on the Input sheets and presented or analyzed in the Output sheets</t>
  </si>
  <si>
    <t>Data is input into the Data Input worksheet tabs that uses a combination “list and table layout.”  </t>
  </si>
  <si>
    <t>Instructions the color coding of responsibility for verifying the accuracy of information included in the report</t>
  </si>
  <si>
    <t>Net Residential and Ancillary income</t>
  </si>
  <si>
    <t>Comm. Ocpncy</t>
  </si>
  <si>
    <t>Commercial Income after vacancy and Expenses</t>
  </si>
  <si>
    <t>Net Ancillary Income after vacancy</t>
  </si>
  <si>
    <t>amount unit vacancy rate may increase before reaching a 1.0 debt service coverage</t>
  </si>
  <si>
    <t>Net Commercial Income as a % of Effective Gross Income</t>
  </si>
  <si>
    <t>Date of Data run (date of app. or amended app.)</t>
  </si>
  <si>
    <t>Idendity-of-Interest Management Agent?: Y, N</t>
  </si>
  <si>
    <t>Idendity-of-Interest General Contractor?:Y, N</t>
  </si>
  <si>
    <t>Section of the Act (SOA):</t>
  </si>
  <si>
    <t>-92264, 8-N. - (Usually Appraiser)</t>
  </si>
  <si>
    <t>if any second visit was made</t>
  </si>
  <si>
    <t>Studio Units or input other designation</t>
  </si>
  <si>
    <t>One BR  or input other designation</t>
  </si>
  <si>
    <t>Two BR or input other designation</t>
  </si>
  <si>
    <t>Three BR or input other designation</t>
  </si>
  <si>
    <t>Four or More BR  or input other designation</t>
  </si>
  <si>
    <t>Input Type</t>
  </si>
  <si>
    <t>Rents- add a very short comment if this list has been consolidated.</t>
  </si>
  <si>
    <t>Residential Only Vacancy Rate: (input Anc. Vacy above)</t>
  </si>
  <si>
    <t>Ancillary Only Vacancy Rate: (input Res. Vacy below)</t>
  </si>
  <si>
    <t xml:space="preserve">-92264, 2-C.29 - </t>
  </si>
  <si>
    <t>Other/Ancillary Income3</t>
  </si>
  <si>
    <t>Other/Ancillary Income4</t>
  </si>
  <si>
    <t>Ancillary Vacancy Rate:</t>
  </si>
  <si>
    <t xml:space="preserve">Other / Ancillary Income Vacancy loss Per Month: </t>
  </si>
  <si>
    <t>Vacancy on Residential Income:</t>
  </si>
  <si>
    <t>Residential  Vacancy Rate:</t>
  </si>
  <si>
    <t>Other/Ancillary Income as a % of Pot. Residtl Rent:</t>
  </si>
  <si>
    <t>Note: Combined Vacancy loss:</t>
  </si>
  <si>
    <t>Note: Gross Residtl, Anc. &amp; other</t>
  </si>
  <si>
    <t>Note: EGI excl. commercial income :</t>
  </si>
  <si>
    <t>-92264, 3-E.29 - E.21</t>
  </si>
  <si>
    <t>-92264, 3-E.21 -</t>
  </si>
  <si>
    <t>-92264, 3-E.3 -</t>
  </si>
  <si>
    <t xml:space="preserve">-92264, 2-C.30 - </t>
  </si>
  <si>
    <t xml:space="preserve">-92264, 4-F.32d - </t>
  </si>
  <si>
    <t>Net Rentable Commercial Area</t>
  </si>
  <si>
    <t>-2013, 2-E.8 -  or 92264,2-C.33</t>
  </si>
  <si>
    <t xml:space="preserve">-92264 A - </t>
  </si>
  <si>
    <t xml:space="preserve">-2013, 5-M.1 - </t>
  </si>
  <si>
    <t xml:space="preserve">-64-a 1,I.1 or -2013, 1-B. - </t>
  </si>
  <si>
    <t xml:space="preserve">-64-a, 1-I.3g - </t>
  </si>
  <si>
    <t xml:space="preserve">-64-a, 1-I.4g - </t>
  </si>
  <si>
    <t xml:space="preserve">-64-a, 1-I.5j - </t>
  </si>
  <si>
    <t xml:space="preserve">64-a, 3-II.B.2 or -92264, 2-B.23b - </t>
  </si>
  <si>
    <t>Approx. 172 data cells for inputting</t>
  </si>
  <si>
    <t>ANY CHANGES IN COLUMN WIDTH OR ROW HIEGHT MAY DISTORT PRESET PRINT SETUP.</t>
  </si>
  <si>
    <t>The system asks for approximately 172 project and financial data points for the project description and analysis report. Almost no datum is requested that could be calculated.</t>
  </si>
  <si>
    <t>Anc Inc Vacancy</t>
  </si>
  <si>
    <t>Residential Occupancy Percentage</t>
  </si>
  <si>
    <t>Ancillary Occupancy Percentage</t>
  </si>
  <si>
    <t xml:space="preserve">Total Monthly Potential Residential Rental Income: </t>
  </si>
  <si>
    <t xml:space="preserve">Total Gross Other / Ancillary Income Per Month: </t>
  </si>
  <si>
    <t>See Appraisal Report</t>
  </si>
  <si>
    <t>See Market Study</t>
  </si>
  <si>
    <t>See Project Financial Statements</t>
  </si>
  <si>
    <t>Soils Report Received (Yes or No)</t>
  </si>
  <si>
    <t>See Seimic Report</t>
  </si>
  <si>
    <t>See PCNA report</t>
  </si>
  <si>
    <t>Application</t>
  </si>
  <si>
    <t>This file release:</t>
  </si>
  <si>
    <t>See below for notable/material changes</t>
  </si>
  <si>
    <t>since the prior release.</t>
  </si>
  <si>
    <r>
      <t xml:space="preserve">DO </t>
    </r>
    <r>
      <rPr>
        <b/>
        <u val="double"/>
        <sz val="9"/>
        <color rgb="FFFF0000"/>
        <rFont val="Arial MT"/>
      </rPr>
      <t>NOT</t>
    </r>
    <r>
      <rPr>
        <b/>
        <sz val="9"/>
        <color rgb="FFFF0000"/>
        <rFont val="Arial MT"/>
      </rPr>
      <t xml:space="preserve"> TYPE IN THE OUTPUT PAGES' LINKED FIELDS; IF IT IS ABSOLUTELY NECESSARY, YOU MAY OVERTYPE LABELS.</t>
    </r>
  </si>
  <si>
    <t>n.a. (first public beta version)</t>
  </si>
  <si>
    <t>Notable/material changes</t>
  </si>
  <si>
    <t>File name change from "NLC_DATAsheet_Beta_JB_3-29-11"</t>
  </si>
  <si>
    <t>Formatting of Input worksheet cells; some Report cells changed and reformatted</t>
  </si>
  <si>
    <t>Tabs renamed</t>
  </si>
  <si>
    <t>Calc error of income cell AR19 and vac. AR20 corrected; total DS &amp; CFlow references corrected cell CU19 and CU20</t>
  </si>
  <si>
    <t>count for PUPA Expense</t>
  </si>
  <si>
    <t>Total PUPA</t>
  </si>
  <si>
    <t>Added cell to include PUPA sum of Exp plus R4R, cell V30; recalc exp ratio, cell X31</t>
  </si>
  <si>
    <t>Change of formula calculating ancillary vacancy -Summary report cell BA8</t>
  </si>
  <si>
    <t>Lenders file release:</t>
  </si>
  <si>
    <t>HUD file release:</t>
  </si>
  <si>
    <t>Added "file release" field to reports worksheets to allow users to see what file version is being used for both this Reports file and</t>
  </si>
  <si>
    <t>the Lenders data worksheets; ref to input on Instructions worksheet.</t>
  </si>
  <si>
    <t>Underwritten Residential Vacancy</t>
  </si>
  <si>
    <t>Vacancy which results in a 1.0 DSC</t>
  </si>
  <si>
    <t>Underwritten PUPA expenses (incl. R4R)</t>
  </si>
  <si>
    <t>Change def of PUPA to include R4R cell Summary report BA42</t>
  </si>
  <si>
    <t>Changed "occupancy" to "vacancy" cells Summary report AZ40, AZ41</t>
  </si>
  <si>
    <t>Change per unit formula in S&amp;U report beginning AL7</t>
  </si>
  <si>
    <t>Hub</t>
  </si>
  <si>
    <t>Program Center</t>
  </si>
  <si>
    <t>Originating Lender</t>
  </si>
  <si>
    <t>Project Number</t>
  </si>
  <si>
    <t>Project City</t>
  </si>
  <si>
    <t>Project State</t>
  </si>
  <si>
    <t>SOA (Program)</t>
  </si>
  <si>
    <t>Activity</t>
  </si>
  <si>
    <t>Units</t>
  </si>
  <si>
    <t>Mortg $/Unit</t>
  </si>
  <si>
    <t>Stage</t>
  </si>
  <si>
    <t>Decision</t>
  </si>
  <si>
    <t>Decision Date</t>
  </si>
  <si>
    <t>Average Rent</t>
  </si>
  <si>
    <t>Operating Expenses (PUPA)</t>
  </si>
  <si>
    <t>Intial RR Deposit- Existing Only</t>
  </si>
  <si>
    <t>Annual RR Deposit/Unit</t>
  </si>
  <si>
    <t>LTV or LTC</t>
  </si>
  <si>
    <t>Cap Rate - 223(f) Only</t>
  </si>
  <si>
    <t>DSCR</t>
  </si>
  <si>
    <t>% Comm Space</t>
  </si>
  <si>
    <t>% Comm Income</t>
  </si>
  <si>
    <t>Cash Out or LE + BSPRA</t>
  </si>
  <si>
    <t>Borrower- Experience &amp; Strength</t>
  </si>
  <si>
    <t>Loan Criterion</t>
  </si>
  <si>
    <t>Land Contribution:Sponsor Equity</t>
  </si>
  <si>
    <t>IOD:% of Mtg Amt</t>
  </si>
  <si>
    <t>IOD:Months Debt Service</t>
  </si>
  <si>
    <t>Null</t>
  </si>
  <si>
    <t>Item Type</t>
  </si>
  <si>
    <t>Path</t>
  </si>
  <si>
    <t>NLC decisions tracking data</t>
  </si>
  <si>
    <t>Calculated in report</t>
  </si>
  <si>
    <t>?</t>
  </si>
  <si>
    <t>Could be calculated</t>
  </si>
  <si>
    <t>Loan Committee tracking data</t>
  </si>
  <si>
    <t>Change cell formula reference to total uses in S&amp;U report beginning AG20</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</si>
</sst>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0.00_);_(&quot;$&quot;* \(#,##0.00\);_(&quot;$&quot;* &quot;-&quot;??_);_(@_)"/>
    <numFmt numFmtId="43" formatCode="_(* #,##0.00_);_(* \(#,##0.00\);_(* &quot;-&quot;??_);_(@_)"/>
    <numFmt numFmtId="164" formatCode="&quot;$&quot;#,##0"/>
    <numFmt numFmtId="165" formatCode="0.0000%"/>
    <numFmt numFmtId="166" formatCode="_(&quot;$&quot;* #,##0_);_(&quot;$&quot;* \(#,##0\);_(&quot;$&quot;* &quot;-&quot;??_);_(@_)"/>
    <numFmt numFmtId="167" formatCode="0.0%"/>
    <numFmt numFmtId="168" formatCode="_(* #,##0_);_(* \(#,##0\);_(* &quot;-&quot;??_);_(@_)"/>
    <numFmt numFmtId="169" formatCode="_(* #,##0.000_);_(* \(#,##0.000\);_(* &quot;-&quot;??_);_(@_)"/>
    <numFmt numFmtId="170" formatCode="[$-F800]dddd\,\ mmmm\ dd\,\ yyyy"/>
    <numFmt numFmtId="171" formatCode="[&lt;=9999999]###\-####;\(###\)\ ###\-####"/>
    <numFmt numFmtId="172" formatCode="0.00_)"/>
    <numFmt numFmtId="173" formatCode="_([$$-409]* #,##0_);_([$$-409]* \(#,##0\);_([$$-409]* &quot;-&quot;??_);_(@_)"/>
    <numFmt numFmtId="174" formatCode="_([$$-409]* #,##0.00_);_([$$-409]* \(#,##0.00\);_([$$-409]* &quot;-&quot;??_);_(@_)"/>
    <numFmt numFmtId="175" formatCode="[$-409]mmmm\ d\,\ yyyy;@"/>
    <numFmt numFmtId="176" formatCode="_(&quot;$&quot;* #,##0.0_);_(&quot;$&quot;* \(#,##0.0\);_(&quot;$&quot;* &quot;-&quot;??_);_(@_)"/>
  </numFmts>
  <fonts count="81">
    <font>
      <sz val="11"/>
      <color theme="1"/>
      <name val="Calibri"/>
      <family val="2"/>
      <scheme val="minor"/>
    </font>
    <font>
      <sz val="11"/>
      <color theme="1"/>
      <name val="Calibri"/>
      <family val="2"/>
      <scheme val="minor"/>
    </font>
    <font>
      <sz val="12"/>
      <color theme="1"/>
      <name val="Times New Roman"/>
      <family val="2"/>
    </font>
    <font>
      <sz val="12"/>
      <color rgb="FFFF0000"/>
      <name val="Times New Roman"/>
      <family val="2"/>
    </font>
    <font>
      <sz val="10"/>
      <color theme="1"/>
      <name val="Times New Roman"/>
      <family val="2"/>
    </font>
    <font>
      <sz val="10"/>
      <name val="Arial"/>
      <family val="2"/>
    </font>
    <font>
      <sz val="8"/>
      <color theme="1"/>
      <name val="Times New Roman"/>
      <family val="2"/>
    </font>
    <font>
      <sz val="10"/>
      <color rgb="FFFF0000"/>
      <name val="Times New Roman"/>
      <family val="2"/>
    </font>
    <font>
      <b/>
      <sz val="9"/>
      <color theme="1"/>
      <name val="Times New Roman"/>
      <family val="1"/>
    </font>
    <font>
      <sz val="9"/>
      <color theme="1"/>
      <name val="Times New Roman"/>
      <family val="1"/>
    </font>
    <font>
      <sz val="9"/>
      <color rgb="FF000000"/>
      <name val="Times New Roman"/>
      <family val="1"/>
    </font>
    <font>
      <sz val="9"/>
      <name val="Times New Roman"/>
      <family val="1"/>
    </font>
    <font>
      <sz val="11"/>
      <color theme="1"/>
      <name val="Times New Roman"/>
      <family val="2"/>
    </font>
    <font>
      <u/>
      <sz val="10"/>
      <color theme="1"/>
      <name val="Times New Roman"/>
      <family val="2"/>
    </font>
    <font>
      <u/>
      <sz val="8"/>
      <color theme="1"/>
      <name val="Times New Roman"/>
      <family val="2"/>
    </font>
    <font>
      <sz val="9"/>
      <color theme="1"/>
      <name val="Times New Roman"/>
      <family val="2"/>
    </font>
    <font>
      <sz val="9"/>
      <name val="Times New Roman"/>
      <family val="2"/>
    </font>
    <font>
      <u/>
      <sz val="8"/>
      <name val="Arial MT"/>
    </font>
    <font>
      <b/>
      <sz val="10"/>
      <color theme="1"/>
      <name val="Times New Roman"/>
      <family val="1"/>
    </font>
    <font>
      <sz val="10"/>
      <color theme="1"/>
      <name val="Times New Roman"/>
      <family val="1"/>
    </font>
    <font>
      <u/>
      <sz val="8"/>
      <color theme="1"/>
      <name val="Times New Roman"/>
      <family val="1"/>
    </font>
    <font>
      <sz val="8"/>
      <color rgb="FF000000"/>
      <name val="Times New Roman"/>
      <family val="1"/>
    </font>
    <font>
      <sz val="10"/>
      <color rgb="FF000000"/>
      <name val="Times New Roman"/>
      <family val="1"/>
    </font>
    <font>
      <b/>
      <sz val="10"/>
      <name val="Times New Roman"/>
      <family val="1"/>
    </font>
    <font>
      <u/>
      <sz val="10"/>
      <color theme="1"/>
      <name val="Times New Roman"/>
      <family val="1"/>
    </font>
    <font>
      <sz val="8"/>
      <color theme="1"/>
      <name val="Times New Roman"/>
      <family val="1"/>
    </font>
    <font>
      <b/>
      <sz val="12"/>
      <color theme="1"/>
      <name val="Times New Roman"/>
      <family val="1"/>
    </font>
    <font>
      <b/>
      <sz val="9"/>
      <name val="Times New Roman"/>
      <family val="1"/>
    </font>
    <font>
      <b/>
      <sz val="12"/>
      <name val="Times New Roman"/>
      <family val="1"/>
    </font>
    <font>
      <vertAlign val="superscript"/>
      <sz val="9"/>
      <color theme="1"/>
      <name val="Times New Roman"/>
      <family val="1"/>
    </font>
    <font>
      <b/>
      <sz val="10"/>
      <color rgb="FF220022"/>
      <name val="Times New Roman"/>
      <family val="1"/>
    </font>
    <font>
      <sz val="10"/>
      <color rgb="FF220022"/>
      <name val="Times New Roman"/>
      <family val="1"/>
    </font>
    <font>
      <sz val="12"/>
      <color theme="1"/>
      <name val="Times New Roman"/>
      <family val="1"/>
    </font>
    <font>
      <sz val="9"/>
      <color theme="1"/>
      <name val="Calibri"/>
      <family val="2"/>
      <scheme val="minor"/>
    </font>
    <font>
      <b/>
      <sz val="9"/>
      <color theme="1"/>
      <name val="Calibri"/>
      <family val="2"/>
      <scheme val="minor"/>
    </font>
    <font>
      <sz val="8"/>
      <color theme="1"/>
      <name val="Calibri"/>
      <family val="2"/>
      <scheme val="minor"/>
    </font>
    <font>
      <b/>
      <sz val="16"/>
      <color theme="1"/>
      <name val="Times New Roman"/>
      <family val="1"/>
    </font>
    <font>
      <sz val="11"/>
      <name val="Times New Roman"/>
      <family val="1"/>
    </font>
    <font>
      <sz val="11"/>
      <color theme="1"/>
      <name val="Times New Roman"/>
      <family val="1"/>
    </font>
    <font>
      <b/>
      <sz val="11"/>
      <color theme="1"/>
      <name val="Times New Roman"/>
      <family val="1"/>
    </font>
    <font>
      <b/>
      <sz val="11"/>
      <name val="Times New Roman"/>
      <family val="1"/>
    </font>
    <font>
      <sz val="10"/>
      <name val="Times New Roman"/>
      <family val="1"/>
    </font>
    <font>
      <sz val="10"/>
      <color theme="0"/>
      <name val="Times New Roman"/>
      <family val="2"/>
    </font>
    <font>
      <sz val="12"/>
      <color theme="0"/>
      <name val="Times New Roman"/>
      <family val="2"/>
    </font>
    <font>
      <sz val="11"/>
      <name val="Calibri"/>
      <family val="2"/>
      <scheme val="minor"/>
    </font>
    <font>
      <sz val="10"/>
      <name val="Arial MT"/>
    </font>
    <font>
      <u val="singleAccounting"/>
      <sz val="10"/>
      <color theme="1"/>
      <name val="Times New Roman"/>
      <family val="1"/>
    </font>
    <font>
      <i/>
      <sz val="10"/>
      <color theme="1"/>
      <name val="Times New Roman"/>
      <family val="1"/>
    </font>
    <font>
      <sz val="11"/>
      <color rgb="FFFF0000"/>
      <name val="Times New Roman"/>
      <family val="1"/>
    </font>
    <font>
      <sz val="8"/>
      <color rgb="FF000000"/>
      <name val="Tahoma"/>
      <family val="2"/>
    </font>
    <font>
      <sz val="12"/>
      <color theme="1"/>
      <name val="Calibri"/>
      <family val="2"/>
      <scheme val="minor"/>
    </font>
    <font>
      <sz val="10"/>
      <color theme="1"/>
      <name val="Calibri"/>
      <family val="2"/>
      <scheme val="minor"/>
    </font>
    <font>
      <u val="singleAccounting"/>
      <sz val="10"/>
      <name val="Times New Roman"/>
      <family val="1"/>
    </font>
    <font>
      <u/>
      <sz val="11"/>
      <color theme="1"/>
      <name val="Calibri"/>
      <family val="2"/>
      <scheme val="minor"/>
    </font>
    <font>
      <u/>
      <sz val="10"/>
      <color theme="1"/>
      <name val="Calibri"/>
      <family val="2"/>
      <scheme val="minor"/>
    </font>
    <font>
      <b/>
      <sz val="12"/>
      <color theme="0"/>
      <name val="Times New Roman"/>
      <family val="2"/>
    </font>
    <font>
      <b/>
      <sz val="10"/>
      <color theme="1"/>
      <name val="Times New Roman"/>
      <family val="2"/>
    </font>
    <font>
      <sz val="9"/>
      <name val="Arial MT"/>
    </font>
    <font>
      <b/>
      <sz val="9"/>
      <name val="Arial MT"/>
    </font>
    <font>
      <i/>
      <sz val="9"/>
      <name val="Arial MT"/>
    </font>
    <font>
      <vertAlign val="superscript"/>
      <sz val="12"/>
      <color indexed="8"/>
      <name val="Times New Roman"/>
      <family val="1"/>
    </font>
    <font>
      <sz val="8"/>
      <name val="Arial"/>
      <family val="2"/>
    </font>
    <font>
      <strike/>
      <sz val="12"/>
      <color indexed="8"/>
      <name val="Times New Roman"/>
      <family val="1"/>
    </font>
    <font>
      <b/>
      <i/>
      <sz val="16"/>
      <name val="Helv"/>
    </font>
    <font>
      <sz val="12"/>
      <name val="Arial"/>
      <family val="2"/>
    </font>
    <font>
      <sz val="10"/>
      <name val="MS Sans Serif"/>
      <family val="2"/>
    </font>
    <font>
      <b/>
      <sz val="10"/>
      <name val="MS Sans Serif"/>
      <family val="2"/>
    </font>
    <font>
      <sz val="10"/>
      <color indexed="8"/>
      <name val="MS Sans Serif"/>
      <family val="2"/>
    </font>
    <font>
      <sz val="8"/>
      <name val="MS Sans Serif"/>
      <family val="2"/>
    </font>
    <font>
      <b/>
      <sz val="12"/>
      <color indexed="10"/>
      <name val="Times New Roman"/>
      <family val="1"/>
    </font>
    <font>
      <u/>
      <sz val="9"/>
      <color theme="1"/>
      <name val="Calibri"/>
      <family val="2"/>
      <scheme val="minor"/>
    </font>
    <font>
      <vertAlign val="superscript"/>
      <sz val="9"/>
      <color theme="1"/>
      <name val="Calibri"/>
      <family val="2"/>
      <scheme val="minor"/>
    </font>
    <font>
      <u val="singleAccounting"/>
      <sz val="9"/>
      <name val="Times New Roman"/>
      <family val="1"/>
    </font>
    <font>
      <u val="doubleAccounting"/>
      <sz val="9"/>
      <name val="Times New Roman"/>
      <family val="1"/>
    </font>
    <font>
      <b/>
      <sz val="9"/>
      <color rgb="FFFF0000"/>
      <name val="Arial MT"/>
    </font>
    <font>
      <b/>
      <u val="double"/>
      <sz val="9"/>
      <color rgb="FFFF0000"/>
      <name val="Arial MT"/>
    </font>
    <font>
      <sz val="9"/>
      <color rgb="FFFF0000"/>
      <name val="Arial MT"/>
    </font>
    <font>
      <sz val="11"/>
      <name val="Arial MT"/>
    </font>
    <font>
      <sz val="8"/>
      <color theme="0"/>
      <name val="Times New Roman"/>
      <family val="2"/>
    </font>
    <font>
      <sz val="11"/>
      <color rgb="FFFF0000"/>
      <name val="Times New Roman"/>
      <family val="2"/>
    </font>
    <font>
      <sz val="8"/>
      <color rgb="FFFF0000"/>
      <name val="Times New Roman"/>
      <family val="2"/>
    </font>
  </fonts>
  <fills count="21">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0000"/>
        <bgColor indexed="64"/>
      </patternFill>
    </fill>
    <fill>
      <patternFill patternType="solid">
        <fgColor rgb="FFCCFFFF"/>
        <bgColor indexed="64"/>
      </patternFill>
    </fill>
    <fill>
      <patternFill patternType="solid">
        <fgColor rgb="FF7030A0"/>
        <bgColor indexed="64"/>
      </patternFill>
    </fill>
    <fill>
      <patternFill patternType="solid">
        <fgColor rgb="FF66FF66"/>
        <bgColor indexed="64"/>
      </patternFill>
    </fill>
    <fill>
      <patternFill patternType="solid">
        <fgColor theme="0" tint="-4.9989318521683403E-2"/>
        <bgColor indexed="64"/>
      </patternFill>
    </fill>
    <fill>
      <patternFill patternType="solid">
        <fgColor theme="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99CCFF"/>
        <bgColor indexed="64"/>
      </patternFill>
    </fill>
    <fill>
      <patternFill patternType="solid">
        <fgColor rgb="FF00B0F0"/>
        <bgColor indexed="64"/>
      </patternFill>
    </fill>
    <fill>
      <patternFill patternType="solid">
        <fgColor theme="0" tint="-0.14999847407452621"/>
        <bgColor indexed="64"/>
      </patternFill>
    </fill>
    <fill>
      <patternFill patternType="solid">
        <fgColor indexed="22"/>
        <bgColor indexed="64"/>
      </patternFill>
    </fill>
    <fill>
      <patternFill patternType="solid">
        <fgColor indexed="26"/>
        <bgColor indexed="64"/>
      </patternFill>
    </fill>
    <fill>
      <patternFill patternType="solid">
        <fgColor rgb="FF0000FF"/>
        <bgColor indexed="64"/>
      </patternFill>
    </fill>
    <fill>
      <patternFill patternType="solid">
        <fgColor rgb="FFA3FFFF"/>
        <bgColor indexed="64"/>
      </patternFill>
    </fill>
    <fill>
      <patternFill patternType="solid">
        <fgColor theme="2" tint="-9.9978637043366805E-2"/>
        <bgColor indexed="64"/>
      </patternFill>
    </fill>
  </fills>
  <borders count="38">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dotted">
        <color auto="1"/>
      </left>
      <right style="medium">
        <color auto="1"/>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dotted">
        <color auto="1"/>
      </left>
      <right style="medium">
        <color auto="1"/>
      </right>
      <top/>
      <bottom style="medium">
        <color auto="1"/>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hair">
        <color indexed="64"/>
      </bottom>
      <diagonal/>
    </border>
    <border>
      <left/>
      <right/>
      <top style="hair">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3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9" fontId="5"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2"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0" fontId="57" fillId="0" borderId="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60" fillId="0" borderId="25" applyBorder="0" applyProtection="0">
      <alignment horizontal="left"/>
    </xf>
    <xf numFmtId="38" fontId="61" fillId="16" borderId="0" applyNumberFormat="0" applyBorder="0" applyAlignment="0" applyProtection="0"/>
    <xf numFmtId="10" fontId="61" fillId="17" borderId="6" applyNumberFormat="0" applyBorder="0" applyAlignment="0" applyProtection="0"/>
    <xf numFmtId="0" fontId="62" fillId="0" borderId="6">
      <alignment horizontal="center"/>
    </xf>
    <xf numFmtId="172" fontId="63" fillId="0" borderId="0"/>
    <xf numFmtId="0" fontId="64" fillId="0" borderId="0"/>
    <xf numFmtId="0" fontId="1" fillId="0" borderId="0"/>
    <xf numFmtId="10" fontId="5"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65" fillId="0" borderId="0" applyNumberFormat="0" applyFont="0" applyFill="0" applyBorder="0" applyAlignment="0" applyProtection="0">
      <alignment horizontal="left"/>
    </xf>
    <xf numFmtId="4" fontId="65" fillId="0" borderId="0" applyFont="0" applyFill="0" applyBorder="0" applyAlignment="0" applyProtection="0"/>
    <xf numFmtId="0" fontId="66" fillId="0" borderId="11">
      <alignment horizontal="center"/>
    </xf>
    <xf numFmtId="0" fontId="66" fillId="0" borderId="34" applyNumberFormat="0" applyFill="0"/>
    <xf numFmtId="0" fontId="67" fillId="0" borderId="0" applyNumberFormat="0" applyFill="0" applyBorder="0" applyAlignment="0" applyProtection="0"/>
    <xf numFmtId="0" fontId="68" fillId="0" borderId="35" applyNumberFormat="0" applyFill="0" applyBorder="0"/>
    <xf numFmtId="0" fontId="69" fillId="1" borderId="6" applyNumberFormat="0">
      <alignment horizontal="center"/>
    </xf>
  </cellStyleXfs>
  <cellXfs count="825">
    <xf numFmtId="0" fontId="0" fillId="0" borderId="0" xfId="0"/>
    <xf numFmtId="0" fontId="2" fillId="2" borderId="0" xfId="4" applyFill="1"/>
    <xf numFmtId="0" fontId="2" fillId="0" borderId="0" xfId="4" applyBorder="1" applyAlignment="1"/>
    <xf numFmtId="0" fontId="2" fillId="0" borderId="0" xfId="4" applyAlignment="1"/>
    <xf numFmtId="0" fontId="4" fillId="0" borderId="1" xfId="4" applyFont="1" applyBorder="1" applyAlignment="1"/>
    <xf numFmtId="0" fontId="4" fillId="0" borderId="2" xfId="4" applyFont="1" applyBorder="1" applyAlignment="1"/>
    <xf numFmtId="0" fontId="4" fillId="0" borderId="3" xfId="4" applyFont="1" applyBorder="1" applyAlignment="1"/>
    <xf numFmtId="164" fontId="6" fillId="0" borderId="1" xfId="2" applyNumberFormat="1" applyFont="1" applyBorder="1" applyAlignment="1"/>
    <xf numFmtId="164" fontId="6" fillId="0" borderId="2" xfId="2" applyNumberFormat="1" applyFont="1" applyBorder="1" applyAlignment="1"/>
    <xf numFmtId="0" fontId="6" fillId="0" borderId="3" xfId="4" applyFont="1" applyBorder="1" applyAlignment="1"/>
    <xf numFmtId="0" fontId="2" fillId="2" borderId="0" xfId="4" applyFill="1" applyAlignment="1"/>
    <xf numFmtId="0" fontId="2" fillId="0" borderId="5" xfId="4" applyBorder="1" applyAlignment="1"/>
    <xf numFmtId="0" fontId="2" fillId="2" borderId="5" xfId="4" applyFill="1" applyBorder="1" applyAlignment="1"/>
    <xf numFmtId="0" fontId="2" fillId="2" borderId="0" xfId="4" applyFill="1" applyBorder="1" applyAlignment="1"/>
    <xf numFmtId="0" fontId="4" fillId="0" borderId="4" xfId="4" applyFont="1" applyBorder="1" applyAlignment="1"/>
    <xf numFmtId="0" fontId="4" fillId="0" borderId="0" xfId="4" applyFont="1" applyBorder="1" applyAlignment="1"/>
    <xf numFmtId="0" fontId="4" fillId="0" borderId="5" xfId="4" applyFont="1" applyBorder="1" applyAlignment="1"/>
    <xf numFmtId="164" fontId="6" fillId="0" borderId="4" xfId="2" applyNumberFormat="1" applyFont="1" applyBorder="1" applyAlignment="1"/>
    <xf numFmtId="164" fontId="6" fillId="0" borderId="0" xfId="2" applyNumberFormat="1" applyFont="1" applyBorder="1" applyAlignment="1"/>
    <xf numFmtId="0" fontId="6" fillId="0" borderId="5" xfId="4" applyFont="1" applyBorder="1" applyAlignment="1"/>
    <xf numFmtId="0" fontId="3" fillId="2" borderId="0" xfId="4" applyFont="1" applyFill="1" applyAlignment="1">
      <alignment horizontal="right"/>
    </xf>
    <xf numFmtId="164" fontId="4" fillId="0" borderId="4" xfId="2" applyNumberFormat="1" applyFont="1" applyBorder="1" applyAlignment="1"/>
    <xf numFmtId="164" fontId="4" fillId="0" borderId="0" xfId="2" applyNumberFormat="1" applyFont="1" applyBorder="1" applyAlignment="1"/>
    <xf numFmtId="0" fontId="2" fillId="3" borderId="0" xfId="4" applyFill="1" applyAlignment="1"/>
    <xf numFmtId="0" fontId="0" fillId="3" borderId="0" xfId="0" applyFill="1"/>
    <xf numFmtId="0" fontId="3" fillId="3" borderId="0" xfId="4" applyFont="1" applyFill="1" applyAlignment="1">
      <alignment horizontal="right"/>
    </xf>
    <xf numFmtId="0" fontId="2" fillId="3" borderId="0" xfId="4" applyFill="1" applyBorder="1" applyAlignment="1"/>
    <xf numFmtId="0" fontId="2" fillId="6" borderId="0" xfId="4" applyFill="1"/>
    <xf numFmtId="0" fontId="11" fillId="0" borderId="7" xfId="0" applyFont="1" applyBorder="1" applyAlignment="1"/>
    <xf numFmtId="0" fontId="13" fillId="0" borderId="0" xfId="4" applyFont="1" applyBorder="1" applyAlignment="1">
      <alignment horizontal="center"/>
    </xf>
    <xf numFmtId="0" fontId="14" fillId="0" borderId="0" xfId="4" applyFont="1" applyBorder="1" applyAlignment="1"/>
    <xf numFmtId="0" fontId="0" fillId="0" borderId="7" xfId="0" applyBorder="1" applyAlignment="1"/>
    <xf numFmtId="0" fontId="9" fillId="0" borderId="9" xfId="4" applyFont="1" applyBorder="1" applyAlignment="1"/>
    <xf numFmtId="166" fontId="8" fillId="3" borderId="13" xfId="2" applyNumberFormat="1" applyFont="1" applyFill="1" applyBorder="1" applyAlignment="1">
      <alignment horizontal="left"/>
    </xf>
    <xf numFmtId="166" fontId="8" fillId="3" borderId="18" xfId="2" applyNumberFormat="1" applyFont="1" applyFill="1" applyBorder="1" applyAlignment="1">
      <alignment horizontal="left"/>
    </xf>
    <xf numFmtId="0" fontId="2" fillId="0" borderId="0" xfId="4"/>
    <xf numFmtId="0" fontId="9" fillId="0" borderId="9" xfId="4" applyFont="1" applyBorder="1" applyAlignment="1">
      <alignment horizontal="left"/>
    </xf>
    <xf numFmtId="166" fontId="8" fillId="3" borderId="19" xfId="2" applyNumberFormat="1" applyFont="1" applyFill="1" applyBorder="1" applyAlignment="1">
      <alignment horizontal="left"/>
    </xf>
    <xf numFmtId="0" fontId="2" fillId="8" borderId="0" xfId="4" applyFill="1"/>
    <xf numFmtId="10" fontId="21" fillId="3" borderId="6" xfId="5" applyNumberFormat="1" applyFont="1" applyFill="1" applyBorder="1" applyAlignment="1">
      <alignment vertical="center"/>
    </xf>
    <xf numFmtId="166" fontId="21" fillId="3" borderId="6" xfId="6" applyNumberFormat="1" applyFont="1" applyFill="1" applyBorder="1" applyAlignment="1">
      <alignment vertical="center"/>
    </xf>
    <xf numFmtId="164" fontId="4" fillId="0" borderId="0" xfId="6" applyNumberFormat="1" applyFont="1" applyBorder="1" applyAlignment="1"/>
    <xf numFmtId="44" fontId="21" fillId="3" borderId="6" xfId="6" applyNumberFormat="1" applyFont="1" applyFill="1" applyBorder="1" applyAlignment="1">
      <alignment vertical="center"/>
    </xf>
    <xf numFmtId="169" fontId="25" fillId="3" borderId="6" xfId="1" applyNumberFormat="1" applyFont="1" applyFill="1" applyBorder="1" applyAlignment="1">
      <alignment vertical="center"/>
    </xf>
    <xf numFmtId="166" fontId="8" fillId="3" borderId="6" xfId="6" applyNumberFormat="1" applyFont="1" applyFill="1" applyBorder="1" applyAlignment="1">
      <alignment horizontal="left"/>
    </xf>
    <xf numFmtId="0" fontId="2" fillId="7" borderId="0" xfId="4" applyFill="1"/>
    <xf numFmtId="0" fontId="11" fillId="0" borderId="16" xfId="0" applyFont="1" applyBorder="1" applyAlignment="1"/>
    <xf numFmtId="0" fontId="4" fillId="3" borderId="12" xfId="4" applyFont="1" applyFill="1" applyBorder="1" applyAlignment="1">
      <alignment horizontal="right"/>
    </xf>
    <xf numFmtId="0" fontId="19" fillId="0" borderId="9" xfId="4" applyFont="1" applyBorder="1" applyAlignment="1"/>
    <xf numFmtId="0" fontId="19" fillId="0" borderId="6" xfId="4" applyFont="1" applyBorder="1" applyAlignment="1">
      <alignment wrapText="1"/>
    </xf>
    <xf numFmtId="0" fontId="13" fillId="3" borderId="17" xfId="4" applyFont="1" applyFill="1" applyBorder="1" applyAlignment="1">
      <alignment horizontal="left" vertical="center"/>
    </xf>
    <xf numFmtId="0" fontId="19" fillId="0" borderId="9" xfId="4" applyFont="1" applyBorder="1" applyAlignment="1">
      <alignment vertical="center" wrapText="1"/>
    </xf>
    <xf numFmtId="166" fontId="27" fillId="3" borderId="6" xfId="6" applyNumberFormat="1" applyFont="1" applyFill="1" applyBorder="1" applyAlignment="1">
      <alignment horizontal="left"/>
    </xf>
    <xf numFmtId="0" fontId="19" fillId="0" borderId="6" xfId="4" applyFont="1" applyBorder="1" applyAlignment="1">
      <alignment vertical="center" wrapText="1"/>
    </xf>
    <xf numFmtId="0" fontId="13" fillId="3" borderId="14" xfId="4" applyFont="1" applyFill="1" applyBorder="1" applyAlignment="1">
      <alignment horizontal="center" vertical="center"/>
    </xf>
    <xf numFmtId="0" fontId="13" fillId="3" borderId="0" xfId="4" applyFont="1" applyFill="1" applyBorder="1" applyAlignment="1">
      <alignment horizontal="center" vertical="center"/>
    </xf>
    <xf numFmtId="0" fontId="13" fillId="3" borderId="15" xfId="4" applyFont="1" applyFill="1" applyBorder="1" applyAlignment="1">
      <alignment horizontal="center" vertical="center"/>
    </xf>
    <xf numFmtId="0" fontId="4" fillId="3" borderId="0" xfId="4" applyFont="1" applyFill="1" applyBorder="1" applyAlignment="1">
      <alignment horizontal="right"/>
    </xf>
    <xf numFmtId="0" fontId="4" fillId="3" borderId="15" xfId="4" applyFont="1" applyFill="1" applyBorder="1" applyAlignment="1">
      <alignment horizontal="right"/>
    </xf>
    <xf numFmtId="0" fontId="13" fillId="3" borderId="21" xfId="4" applyFont="1" applyFill="1" applyBorder="1" applyAlignment="1">
      <alignment horizontal="center" vertical="center"/>
    </xf>
    <xf numFmtId="0" fontId="13" fillId="3" borderId="22" xfId="4" applyFont="1" applyFill="1" applyBorder="1" applyAlignment="1">
      <alignment horizontal="center" vertical="center"/>
    </xf>
    <xf numFmtId="0" fontId="13" fillId="3" borderId="23" xfId="4" applyFont="1" applyFill="1" applyBorder="1" applyAlignment="1">
      <alignment horizontal="center" vertical="center"/>
    </xf>
    <xf numFmtId="0" fontId="35" fillId="8" borderId="3" xfId="8" applyFont="1" applyFill="1" applyBorder="1" applyAlignment="1">
      <alignment horizontal="right"/>
    </xf>
    <xf numFmtId="0" fontId="35" fillId="8" borderId="17" xfId="8" applyFont="1" applyFill="1" applyBorder="1" applyAlignment="1">
      <alignment horizontal="right"/>
    </xf>
    <xf numFmtId="0" fontId="26" fillId="8" borderId="17" xfId="4" applyFont="1" applyFill="1" applyBorder="1" applyAlignment="1">
      <alignment vertical="center"/>
    </xf>
    <xf numFmtId="0" fontId="43" fillId="2" borderId="0" xfId="4" applyFont="1" applyFill="1"/>
    <xf numFmtId="0" fontId="2" fillId="8" borderId="0" xfId="11" applyFont="1" applyFill="1" applyBorder="1"/>
    <xf numFmtId="0" fontId="2" fillId="3" borderId="6" xfId="11" applyFont="1" applyFill="1" applyBorder="1"/>
    <xf numFmtId="0" fontId="2" fillId="5" borderId="6" xfId="11" applyFont="1" applyFill="1" applyBorder="1" applyProtection="1">
      <protection locked="0"/>
    </xf>
    <xf numFmtId="166" fontId="2" fillId="8" borderId="0" xfId="12" applyNumberFormat="1" applyFont="1" applyFill="1" applyBorder="1" applyProtection="1">
      <protection locked="0"/>
    </xf>
    <xf numFmtId="166" fontId="2" fillId="8" borderId="0" xfId="11" applyNumberFormat="1" applyFill="1" applyBorder="1"/>
    <xf numFmtId="165" fontId="2" fillId="5" borderId="6" xfId="13" applyNumberFormat="1" applyFont="1" applyFill="1" applyBorder="1" applyProtection="1">
      <protection locked="0"/>
    </xf>
    <xf numFmtId="0" fontId="2" fillId="3" borderId="6" xfId="11" applyFill="1" applyBorder="1"/>
    <xf numFmtId="166" fontId="2" fillId="5" borderId="6" xfId="12" applyNumberFormat="1" applyFont="1" applyFill="1" applyBorder="1" applyProtection="1">
      <protection locked="0"/>
    </xf>
    <xf numFmtId="166" fontId="2" fillId="3" borderId="6" xfId="11" applyNumberFormat="1" applyFill="1" applyBorder="1"/>
    <xf numFmtId="0" fontId="1" fillId="8" borderId="2" xfId="10" applyFill="1" applyBorder="1"/>
    <xf numFmtId="168" fontId="2" fillId="5" borderId="18" xfId="14" applyNumberFormat="1" applyFont="1" applyFill="1" applyBorder="1" applyProtection="1">
      <protection locked="0"/>
    </xf>
    <xf numFmtId="0" fontId="1" fillId="8" borderId="0" xfId="10" applyFill="1" applyBorder="1"/>
    <xf numFmtId="0" fontId="2" fillId="11" borderId="6" xfId="11" applyFont="1" applyFill="1" applyBorder="1"/>
    <xf numFmtId="0" fontId="2" fillId="11" borderId="6" xfId="11" applyFont="1" applyFill="1" applyBorder="1" applyProtection="1">
      <protection locked="0"/>
    </xf>
    <xf numFmtId="0" fontId="2" fillId="9" borderId="6" xfId="11" applyFont="1" applyFill="1" applyBorder="1"/>
    <xf numFmtId="0" fontId="2" fillId="3" borderId="6" xfId="11" quotePrefix="1" applyFont="1" applyFill="1" applyBorder="1"/>
    <xf numFmtId="10" fontId="2" fillId="5" borderId="6" xfId="13" applyNumberFormat="1" applyFont="1" applyFill="1" applyBorder="1" applyProtection="1">
      <protection locked="0"/>
    </xf>
    <xf numFmtId="14" fontId="2" fillId="5" borderId="6" xfId="11" applyNumberFormat="1" applyFont="1" applyFill="1" applyBorder="1" applyProtection="1">
      <protection locked="0"/>
    </xf>
    <xf numFmtId="44" fontId="2" fillId="5" borderId="6" xfId="12" applyFont="1" applyFill="1" applyBorder="1" applyProtection="1">
      <protection locked="0"/>
    </xf>
    <xf numFmtId="0" fontId="2" fillId="3" borderId="9" xfId="11" applyFont="1" applyFill="1" applyBorder="1"/>
    <xf numFmtId="2" fontId="2" fillId="5" borderId="6" xfId="11" applyNumberFormat="1" applyFont="1" applyFill="1" applyBorder="1" applyProtection="1">
      <protection locked="0"/>
    </xf>
    <xf numFmtId="2" fontId="2" fillId="12" borderId="6" xfId="11" applyNumberFormat="1" applyFont="1" applyFill="1" applyBorder="1" applyProtection="1">
      <protection locked="0"/>
    </xf>
    <xf numFmtId="0" fontId="2" fillId="12" borderId="5" xfId="11" applyFill="1" applyBorder="1"/>
    <xf numFmtId="0" fontId="0" fillId="8" borderId="0" xfId="0" applyFill="1" applyBorder="1"/>
    <xf numFmtId="0" fontId="2" fillId="3" borderId="4" xfId="11" applyFont="1" applyFill="1" applyBorder="1"/>
    <xf numFmtId="0" fontId="1" fillId="8" borderId="4" xfId="10" applyFill="1" applyBorder="1"/>
    <xf numFmtId="0" fontId="44" fillId="9" borderId="18" xfId="10" applyFont="1" applyFill="1" applyBorder="1"/>
    <xf numFmtId="0" fontId="35" fillId="8" borderId="4" xfId="10" applyFont="1" applyFill="1" applyBorder="1" applyAlignment="1">
      <alignment horizontal="left"/>
    </xf>
    <xf numFmtId="0" fontId="35" fillId="8" borderId="5" xfId="10" applyFont="1" applyFill="1" applyBorder="1" applyAlignment="1">
      <alignment horizontal="left"/>
    </xf>
    <xf numFmtId="0" fontId="44" fillId="9" borderId="19" xfId="10" applyFont="1" applyFill="1" applyBorder="1"/>
    <xf numFmtId="0" fontId="44" fillId="9" borderId="6" xfId="10" applyFont="1" applyFill="1" applyBorder="1"/>
    <xf numFmtId="0" fontId="2" fillId="12" borderId="19" xfId="11" applyFont="1" applyFill="1" applyBorder="1" applyProtection="1">
      <protection locked="0"/>
    </xf>
    <xf numFmtId="0" fontId="2" fillId="12" borderId="6" xfId="11" applyFont="1" applyFill="1" applyBorder="1"/>
    <xf numFmtId="0" fontId="45" fillId="13" borderId="6" xfId="10" applyFont="1" applyFill="1" applyBorder="1"/>
    <xf numFmtId="0" fontId="35" fillId="8" borderId="2" xfId="10" applyFont="1" applyFill="1" applyBorder="1" applyAlignment="1">
      <alignment wrapText="1"/>
    </xf>
    <xf numFmtId="0" fontId="19" fillId="0" borderId="6" xfId="4" applyFont="1" applyBorder="1" applyAlignment="1">
      <alignment horizontal="center" wrapText="1"/>
    </xf>
    <xf numFmtId="0" fontId="43" fillId="2" borderId="0" xfId="4" applyFont="1" applyFill="1" applyAlignment="1"/>
    <xf numFmtId="0" fontId="42" fillId="2" borderId="0" xfId="4" applyFont="1" applyFill="1" applyAlignment="1"/>
    <xf numFmtId="0" fontId="2" fillId="2" borderId="17" xfId="4" applyFill="1" applyBorder="1" applyAlignment="1"/>
    <xf numFmtId="0" fontId="43" fillId="2" borderId="16" xfId="4" applyFont="1" applyFill="1" applyBorder="1" applyAlignment="1"/>
    <xf numFmtId="0" fontId="2" fillId="2" borderId="16" xfId="4" applyFill="1" applyBorder="1" applyAlignment="1"/>
    <xf numFmtId="0" fontId="2" fillId="2" borderId="20" xfId="4" applyFill="1" applyBorder="1" applyAlignment="1"/>
    <xf numFmtId="0" fontId="2" fillId="0" borderId="17" xfId="4" applyBorder="1" applyAlignment="1"/>
    <xf numFmtId="0" fontId="2" fillId="2" borderId="0" xfId="4" applyFont="1" applyFill="1" applyBorder="1" applyAlignment="1"/>
    <xf numFmtId="0" fontId="2" fillId="2" borderId="4" xfId="4" applyFill="1" applyBorder="1" applyAlignment="1"/>
    <xf numFmtId="0" fontId="2" fillId="7" borderId="0" xfId="4" applyFill="1" applyAlignment="1"/>
    <xf numFmtId="0" fontId="2" fillId="6" borderId="0" xfId="4" applyFill="1" applyAlignment="1"/>
    <xf numFmtId="0" fontId="12" fillId="6" borderId="0" xfId="4" applyFont="1" applyFill="1" applyAlignment="1"/>
    <xf numFmtId="0" fontId="2" fillId="8" borderId="0" xfId="4" applyFont="1" applyFill="1" applyAlignment="1"/>
    <xf numFmtId="0" fontId="2" fillId="8" borderId="0" xfId="4" applyFill="1" applyAlignment="1"/>
    <xf numFmtId="0" fontId="19" fillId="8" borderId="16" xfId="4" applyFont="1" applyFill="1" applyBorder="1" applyAlignment="1">
      <alignment vertical="top"/>
    </xf>
    <xf numFmtId="0" fontId="2" fillId="8" borderId="5" xfId="4" applyFill="1" applyBorder="1" applyAlignment="1"/>
    <xf numFmtId="0" fontId="2" fillId="8" borderId="0" xfId="4" applyFill="1" applyBorder="1" applyAlignment="1"/>
    <xf numFmtId="0" fontId="2" fillId="8" borderId="4" xfId="4" applyFill="1" applyBorder="1" applyAlignment="1"/>
    <xf numFmtId="0" fontId="2" fillId="4" borderId="0" xfId="4" applyFill="1" applyAlignment="1"/>
    <xf numFmtId="0" fontId="2" fillId="10" borderId="0" xfId="4" applyFill="1" applyAlignment="1"/>
    <xf numFmtId="10" fontId="34" fillId="5" borderId="6" xfId="9" applyNumberFormat="1" applyFont="1" applyFill="1" applyBorder="1" applyAlignment="1" applyProtection="1">
      <protection locked="0"/>
    </xf>
    <xf numFmtId="0" fontId="35" fillId="8" borderId="8" xfId="8" applyFont="1" applyFill="1" applyBorder="1" applyAlignment="1"/>
    <xf numFmtId="0" fontId="34" fillId="3" borderId="6" xfId="8" applyFont="1" applyFill="1" applyBorder="1" applyAlignment="1"/>
    <xf numFmtId="10" fontId="33" fillId="8" borderId="16" xfId="5" applyNumberFormat="1" applyFont="1" applyFill="1" applyBorder="1" applyAlignment="1"/>
    <xf numFmtId="0" fontId="33" fillId="8" borderId="16" xfId="8" applyFont="1" applyFill="1" applyBorder="1" applyAlignment="1"/>
    <xf numFmtId="0" fontId="35" fillId="8" borderId="9" xfId="8" applyFont="1" applyFill="1" applyBorder="1" applyAlignment="1"/>
    <xf numFmtId="10" fontId="34" fillId="3" borderId="6" xfId="8" applyNumberFormat="1" applyFont="1" applyFill="1" applyBorder="1" applyAlignment="1"/>
    <xf numFmtId="10" fontId="33" fillId="8" borderId="2" xfId="8" applyNumberFormat="1" applyFont="1" applyFill="1" applyBorder="1" applyAlignment="1"/>
    <xf numFmtId="0" fontId="33" fillId="8" borderId="2" xfId="8" applyFont="1" applyFill="1" applyBorder="1" applyAlignment="1"/>
    <xf numFmtId="0" fontId="6" fillId="0" borderId="0" xfId="4" applyFont="1" applyBorder="1" applyAlignment="1"/>
    <xf numFmtId="44" fontId="6" fillId="0" borderId="0" xfId="4" applyNumberFormat="1" applyFont="1" applyBorder="1" applyAlignment="1"/>
    <xf numFmtId="0" fontId="2" fillId="3" borderId="22" xfId="4" applyFill="1" applyBorder="1" applyAlignment="1"/>
    <xf numFmtId="0" fontId="4" fillId="3" borderId="15" xfId="4" applyFont="1" applyFill="1" applyBorder="1" applyAlignment="1"/>
    <xf numFmtId="166" fontId="21" fillId="3" borderId="6" xfId="4" applyNumberFormat="1" applyFont="1" applyFill="1" applyBorder="1" applyAlignment="1"/>
    <xf numFmtId="166" fontId="25" fillId="3" borderId="6" xfId="4" applyNumberFormat="1" applyFont="1" applyFill="1" applyBorder="1" applyAlignment="1"/>
    <xf numFmtId="0" fontId="6" fillId="0" borderId="16" xfId="4" applyFont="1" applyBorder="1" applyAlignment="1"/>
    <xf numFmtId="0" fontId="6" fillId="0" borderId="24" xfId="4" applyFont="1" applyBorder="1" applyAlignment="1"/>
    <xf numFmtId="0" fontId="19" fillId="8" borderId="0" xfId="4" applyFont="1" applyFill="1" applyAlignment="1"/>
    <xf numFmtId="0" fontId="19" fillId="8" borderId="5" xfId="4" applyFont="1" applyFill="1" applyBorder="1" applyAlignment="1"/>
    <xf numFmtId="0" fontId="19" fillId="8" borderId="4" xfId="4" applyFont="1" applyFill="1" applyBorder="1" applyAlignment="1"/>
    <xf numFmtId="0" fontId="19" fillId="2" borderId="0" xfId="4" applyFont="1" applyFill="1" applyAlignment="1"/>
    <xf numFmtId="0" fontId="15" fillId="0" borderId="0" xfId="4" applyFont="1" applyBorder="1" applyAlignment="1"/>
    <xf numFmtId="43" fontId="19" fillId="3" borderId="14" xfId="4" applyNumberFormat="1" applyFont="1" applyFill="1" applyBorder="1" applyAlignment="1"/>
    <xf numFmtId="0" fontId="19" fillId="8" borderId="3" xfId="4" applyFont="1" applyFill="1" applyBorder="1" applyAlignment="1"/>
    <xf numFmtId="0" fontId="19" fillId="3" borderId="0" xfId="4" applyFont="1" applyFill="1" applyAlignment="1"/>
    <xf numFmtId="0" fontId="0" fillId="3" borderId="0" xfId="0" applyFill="1" applyAlignment="1"/>
    <xf numFmtId="168" fontId="18" fillId="3" borderId="6" xfId="7" applyNumberFormat="1" applyFont="1" applyFill="1" applyBorder="1" applyAlignment="1">
      <alignment horizontal="left"/>
    </xf>
    <xf numFmtId="0" fontId="4" fillId="3" borderId="5" xfId="4" applyFont="1" applyFill="1" applyBorder="1" applyAlignment="1"/>
    <xf numFmtId="0" fontId="2" fillId="3" borderId="11" xfId="4" applyFill="1" applyBorder="1" applyAlignment="1"/>
    <xf numFmtId="0" fontId="4" fillId="3" borderId="3" xfId="4" applyFont="1" applyFill="1" applyBorder="1" applyAlignment="1"/>
    <xf numFmtId="0" fontId="4" fillId="0" borderId="17" xfId="4" applyFont="1" applyBorder="1" applyAlignment="1"/>
    <xf numFmtId="0" fontId="4" fillId="0" borderId="16" xfId="4" applyFont="1" applyBorder="1" applyAlignment="1"/>
    <xf numFmtId="0" fontId="2" fillId="0" borderId="22" xfId="4" applyBorder="1" applyAlignment="1"/>
    <xf numFmtId="0" fontId="13" fillId="0" borderId="0" xfId="4" applyFont="1" applyBorder="1" applyAlignment="1"/>
    <xf numFmtId="0" fontId="2" fillId="0" borderId="15" xfId="4" applyBorder="1" applyAlignment="1"/>
    <xf numFmtId="167" fontId="4" fillId="0" borderId="2" xfId="5" applyNumberFormat="1" applyFont="1" applyBorder="1" applyAlignment="1"/>
    <xf numFmtId="0" fontId="6" fillId="0" borderId="17" xfId="4" applyFont="1" applyBorder="1" applyAlignment="1"/>
    <xf numFmtId="0" fontId="14" fillId="0" borderId="20" xfId="4" applyFont="1" applyBorder="1" applyAlignment="1">
      <alignment horizontal="center"/>
    </xf>
    <xf numFmtId="0" fontId="14" fillId="0" borderId="4" xfId="4" applyFont="1" applyBorder="1" applyAlignment="1">
      <alignment horizontal="center"/>
    </xf>
    <xf numFmtId="0" fontId="0" fillId="0" borderId="17" xfId="0" applyBorder="1" applyAlignment="1"/>
    <xf numFmtId="0" fontId="17" fillId="0" borderId="16" xfId="0" applyFont="1" applyBorder="1" applyAlignment="1"/>
    <xf numFmtId="0" fontId="0" fillId="0" borderId="16" xfId="0" applyBorder="1" applyAlignment="1"/>
    <xf numFmtId="0" fontId="3" fillId="3" borderId="0" xfId="4" applyFont="1" applyFill="1" applyAlignment="1"/>
    <xf numFmtId="166" fontId="6" fillId="0" borderId="4" xfId="4" applyNumberFormat="1" applyFont="1" applyBorder="1" applyAlignment="1"/>
    <xf numFmtId="165" fontId="7" fillId="3" borderId="0" xfId="3" applyNumberFormat="1" applyFont="1" applyFill="1" applyAlignment="1"/>
    <xf numFmtId="0" fontId="0" fillId="2" borderId="0" xfId="0" applyFill="1" applyAlignment="1"/>
    <xf numFmtId="0" fontId="3" fillId="2" borderId="0" xfId="4" applyFont="1" applyFill="1" applyAlignment="1"/>
    <xf numFmtId="165" fontId="7" fillId="2" borderId="0" xfId="3" applyNumberFormat="1" applyFont="1" applyFill="1" applyAlignment="1"/>
    <xf numFmtId="0" fontId="2" fillId="2" borderId="2" xfId="4" applyFill="1" applyBorder="1" applyAlignment="1"/>
    <xf numFmtId="0" fontId="32" fillId="3" borderId="0" xfId="4" applyFont="1" applyFill="1" applyAlignment="1"/>
    <xf numFmtId="0" fontId="24" fillId="3" borderId="16" xfId="4" applyFont="1" applyFill="1" applyBorder="1" applyAlignment="1">
      <alignment horizontal="center" vertical="center"/>
    </xf>
    <xf numFmtId="0" fontId="24" fillId="3" borderId="20" xfId="4" applyFont="1" applyFill="1" applyBorder="1" applyAlignment="1">
      <alignment horizontal="left" vertical="center"/>
    </xf>
    <xf numFmtId="166" fontId="19" fillId="3" borderId="0" xfId="4" applyNumberFormat="1" applyFont="1" applyFill="1" applyBorder="1" applyAlignment="1"/>
    <xf numFmtId="167" fontId="19" fillId="3" borderId="4" xfId="5" applyNumberFormat="1" applyFont="1" applyFill="1" applyBorder="1" applyAlignment="1">
      <alignment horizontal="left"/>
    </xf>
    <xf numFmtId="166" fontId="46" fillId="3" borderId="0" xfId="4" applyNumberFormat="1" applyFont="1" applyFill="1" applyBorder="1" applyAlignment="1"/>
    <xf numFmtId="167" fontId="24" fillId="3" borderId="4" xfId="5" applyNumberFormat="1" applyFont="1" applyFill="1" applyBorder="1" applyAlignment="1">
      <alignment horizontal="left"/>
    </xf>
    <xf numFmtId="166" fontId="19" fillId="3" borderId="2" xfId="4" applyNumberFormat="1" applyFont="1" applyFill="1" applyBorder="1" applyAlignment="1"/>
    <xf numFmtId="167" fontId="19" fillId="3" borderId="1" xfId="5" applyNumberFormat="1" applyFont="1" applyFill="1" applyBorder="1" applyAlignment="1">
      <alignment horizontal="left"/>
    </xf>
    <xf numFmtId="0" fontId="2" fillId="2" borderId="0" xfId="4" applyFill="1" applyAlignment="1">
      <alignment horizontal="center"/>
    </xf>
    <xf numFmtId="0" fontId="2" fillId="8" borderId="0" xfId="4" applyFill="1" applyAlignment="1">
      <alignment horizontal="center"/>
    </xf>
    <xf numFmtId="0" fontId="19" fillId="0" borderId="1" xfId="4" applyFont="1" applyBorder="1" applyAlignment="1"/>
    <xf numFmtId="0" fontId="19" fillId="0" borderId="2" xfId="4" applyFont="1" applyBorder="1" applyAlignment="1">
      <alignment wrapText="1"/>
    </xf>
    <xf numFmtId="0" fontId="19" fillId="0" borderId="2" xfId="4" applyFont="1" applyBorder="1" applyAlignment="1"/>
    <xf numFmtId="0" fontId="19" fillId="0" borderId="7" xfId="4" applyFont="1" applyBorder="1" applyAlignment="1"/>
    <xf numFmtId="0" fontId="19" fillId="0" borderId="8" xfId="4" applyFont="1" applyBorder="1" applyAlignment="1">
      <alignment wrapText="1"/>
    </xf>
    <xf numFmtId="0" fontId="19" fillId="0" borderId="8" xfId="4" applyFont="1" applyBorder="1" applyAlignment="1"/>
    <xf numFmtId="0" fontId="19" fillId="0" borderId="20" xfId="4" applyFont="1" applyBorder="1" applyAlignment="1"/>
    <xf numFmtId="0" fontId="19" fillId="0" borderId="16" xfId="4" applyFont="1" applyBorder="1" applyAlignment="1">
      <alignment wrapText="1"/>
    </xf>
    <xf numFmtId="0" fontId="0" fillId="0" borderId="8" xfId="0" applyBorder="1" applyAlignment="1"/>
    <xf numFmtId="0" fontId="18" fillId="0" borderId="4" xfId="4" applyFont="1" applyBorder="1" applyAlignment="1">
      <alignment horizontal="center"/>
    </xf>
    <xf numFmtId="0" fontId="26" fillId="0" borderId="0" xfId="4" applyFont="1" applyBorder="1" applyAlignment="1">
      <alignment horizontal="left" vertical="center" wrapText="1"/>
    </xf>
    <xf numFmtId="0" fontId="19" fillId="0" borderId="19" xfId="4" applyFont="1" applyBorder="1" applyAlignment="1">
      <alignment wrapText="1"/>
    </xf>
    <xf numFmtId="0" fontId="19" fillId="8" borderId="1" xfId="4" applyFont="1" applyFill="1" applyBorder="1" applyAlignment="1"/>
    <xf numFmtId="166" fontId="18" fillId="0" borderId="6" xfId="6" applyNumberFormat="1" applyFont="1" applyBorder="1" applyAlignment="1" applyProtection="1">
      <alignment wrapText="1"/>
      <protection locked="0"/>
    </xf>
    <xf numFmtId="14" fontId="18" fillId="0" borderId="6" xfId="4" applyNumberFormat="1" applyFont="1" applyBorder="1" applyAlignment="1" applyProtection="1">
      <alignment horizontal="center" wrapText="1"/>
      <protection locked="0"/>
    </xf>
    <xf numFmtId="0" fontId="19" fillId="0" borderId="7" xfId="4" applyFont="1" applyBorder="1" applyAlignment="1">
      <alignment wrapText="1"/>
    </xf>
    <xf numFmtId="0" fontId="2" fillId="14" borderId="0" xfId="4" applyFill="1" applyAlignment="1"/>
    <xf numFmtId="0" fontId="32" fillId="0" borderId="1" xfId="4" applyFont="1" applyFill="1" applyBorder="1" applyAlignment="1"/>
    <xf numFmtId="166" fontId="39" fillId="0" borderId="6" xfId="6" applyNumberFormat="1" applyFont="1" applyBorder="1" applyAlignment="1">
      <alignment horizontal="right" wrapText="1"/>
    </xf>
    <xf numFmtId="0" fontId="32" fillId="0" borderId="6" xfId="4" applyFont="1" applyBorder="1" applyAlignment="1">
      <alignment horizontal="right"/>
    </xf>
    <xf numFmtId="166" fontId="28" fillId="0" borderId="6" xfId="6" applyNumberFormat="1" applyFont="1" applyBorder="1" applyAlignment="1">
      <alignment horizontal="left" wrapText="1"/>
    </xf>
    <xf numFmtId="0" fontId="32" fillId="0" borderId="4" xfId="4" applyFont="1" applyFill="1" applyBorder="1" applyAlignment="1"/>
    <xf numFmtId="166" fontId="39" fillId="0" borderId="6" xfId="6" applyNumberFormat="1" applyFont="1" applyBorder="1" applyAlignment="1">
      <alignment horizontal="left" wrapText="1"/>
    </xf>
    <xf numFmtId="0" fontId="19" fillId="0" borderId="9" xfId="4" applyFont="1" applyBorder="1" applyAlignment="1" applyProtection="1">
      <alignment wrapText="1"/>
      <protection locked="0"/>
    </xf>
    <xf numFmtId="0" fontId="18" fillId="0" borderId="7" xfId="4" applyFont="1" applyBorder="1" applyAlignment="1">
      <alignment horizontal="center"/>
    </xf>
    <xf numFmtId="0" fontId="18" fillId="0" borderId="9" xfId="4" applyFont="1" applyBorder="1" applyAlignment="1">
      <alignment horizontal="left"/>
    </xf>
    <xf numFmtId="0" fontId="18" fillId="0" borderId="6" xfId="4" applyFont="1" applyBorder="1" applyAlignment="1" applyProtection="1">
      <alignment horizontal="center" vertical="center" wrapText="1"/>
      <protection locked="0"/>
    </xf>
    <xf numFmtId="171" fontId="18" fillId="0" borderId="6" xfId="4" applyNumberFormat="1" applyFont="1" applyBorder="1" applyAlignment="1" applyProtection="1">
      <alignment horizontal="center" vertical="center" wrapText="1"/>
      <protection locked="0"/>
    </xf>
    <xf numFmtId="0" fontId="32" fillId="0" borderId="20" xfId="4" applyFont="1" applyFill="1" applyBorder="1" applyAlignment="1"/>
    <xf numFmtId="0" fontId="19" fillId="8" borderId="7" xfId="4" applyFont="1" applyFill="1" applyBorder="1" applyAlignment="1"/>
    <xf numFmtId="0" fontId="19" fillId="8" borderId="8" xfId="4" applyFont="1" applyFill="1" applyBorder="1" applyAlignment="1"/>
    <xf numFmtId="0" fontId="19" fillId="8" borderId="8" xfId="4" applyFont="1" applyFill="1" applyBorder="1" applyAlignment="1">
      <alignment horizontal="center"/>
    </xf>
    <xf numFmtId="0" fontId="19" fillId="8" borderId="9" xfId="4" applyFont="1" applyFill="1" applyBorder="1" applyAlignment="1">
      <alignment vertical="center"/>
    </xf>
    <xf numFmtId="0" fontId="2" fillId="14" borderId="0" xfId="4" applyFill="1"/>
    <xf numFmtId="0" fontId="32" fillId="0" borderId="4" xfId="4" applyFont="1" applyBorder="1"/>
    <xf numFmtId="0" fontId="32" fillId="0" borderId="0" xfId="4" applyFont="1" applyBorder="1"/>
    <xf numFmtId="0" fontId="28" fillId="0" borderId="0" xfId="4" applyFont="1" applyBorder="1"/>
    <xf numFmtId="0" fontId="26" fillId="0" borderId="5" xfId="4" applyFont="1" applyBorder="1" applyAlignment="1">
      <alignment vertical="center"/>
    </xf>
    <xf numFmtId="10" fontId="19" fillId="0" borderId="6" xfId="5" applyNumberFormat="1" applyFont="1" applyBorder="1" applyAlignment="1" applyProtection="1">
      <alignment wrapText="1"/>
      <protection locked="0"/>
    </xf>
    <xf numFmtId="0" fontId="47" fillId="0" borderId="5" xfId="4" applyFont="1" applyBorder="1"/>
    <xf numFmtId="0" fontId="18" fillId="0" borderId="20" xfId="4" applyFont="1" applyBorder="1" applyAlignment="1">
      <alignment wrapText="1"/>
    </xf>
    <xf numFmtId="0" fontId="18" fillId="0" borderId="16" xfId="4" applyFont="1" applyBorder="1" applyAlignment="1">
      <alignment wrapText="1"/>
    </xf>
    <xf numFmtId="0" fontId="18" fillId="0" borderId="17" xfId="4" applyFont="1" applyBorder="1" applyAlignment="1">
      <alignment wrapText="1"/>
    </xf>
    <xf numFmtId="0" fontId="19" fillId="0" borderId="6" xfId="4" applyFont="1" applyBorder="1" applyAlignment="1" applyProtection="1">
      <alignment horizontal="center" wrapText="1"/>
      <protection locked="0"/>
    </xf>
    <xf numFmtId="168" fontId="39" fillId="0" borderId="7" xfId="7" applyNumberFormat="1" applyFont="1" applyBorder="1" applyAlignment="1">
      <alignment horizontal="right" wrapText="1"/>
    </xf>
    <xf numFmtId="0" fontId="39" fillId="0" borderId="7" xfId="4" applyFont="1" applyBorder="1" applyAlignment="1">
      <alignment horizontal="right" wrapText="1"/>
    </xf>
    <xf numFmtId="0" fontId="32" fillId="0" borderId="8" xfId="4" applyFont="1" applyBorder="1" applyAlignment="1"/>
    <xf numFmtId="0" fontId="39" fillId="0" borderId="8" xfId="4" applyFont="1" applyBorder="1" applyAlignment="1">
      <alignment horizontal="right"/>
    </xf>
    <xf numFmtId="0" fontId="39" fillId="0" borderId="9" xfId="4" applyFont="1" applyBorder="1" applyAlignment="1"/>
    <xf numFmtId="166" fontId="19" fillId="0" borderId="6" xfId="6" applyNumberFormat="1" applyFont="1" applyBorder="1" applyAlignment="1" applyProtection="1">
      <alignment wrapText="1"/>
      <protection locked="0"/>
    </xf>
    <xf numFmtId="168" fontId="39" fillId="0" borderId="6" xfId="7" applyNumberFormat="1" applyFont="1" applyBorder="1" applyAlignment="1" applyProtection="1">
      <alignment horizontal="right" wrapText="1"/>
      <protection locked="0"/>
    </xf>
    <xf numFmtId="0" fontId="39" fillId="0" borderId="19" xfId="4" applyFont="1" applyBorder="1" applyAlignment="1" applyProtection="1">
      <alignment wrapText="1"/>
      <protection locked="0"/>
    </xf>
    <xf numFmtId="166" fontId="19" fillId="0" borderId="6" xfId="6" applyNumberFormat="1" applyFont="1" applyBorder="1" applyAlignment="1" applyProtection="1">
      <alignment horizontal="center" wrapText="1"/>
      <protection locked="0"/>
    </xf>
    <xf numFmtId="0" fontId="39" fillId="0" borderId="6" xfId="4" applyFont="1" applyBorder="1" applyAlignment="1" applyProtection="1">
      <alignment wrapText="1"/>
      <protection locked="0"/>
    </xf>
    <xf numFmtId="10" fontId="19" fillId="0" borderId="6" xfId="4" applyNumberFormat="1" applyFont="1" applyBorder="1" applyAlignment="1" applyProtection="1">
      <alignment wrapText="1"/>
      <protection locked="0"/>
    </xf>
    <xf numFmtId="0" fontId="19" fillId="0" borderId="6" xfId="4" applyFont="1" applyBorder="1" applyAlignment="1" applyProtection="1">
      <alignment horizontal="center" vertical="top" wrapText="1"/>
      <protection locked="0"/>
    </xf>
    <xf numFmtId="0" fontId="18" fillId="0" borderId="6" xfId="4" applyFont="1" applyBorder="1" applyAlignment="1">
      <alignment horizontal="center" vertical="center" wrapText="1"/>
    </xf>
    <xf numFmtId="44" fontId="19" fillId="0" borderId="6" xfId="6" applyFont="1" applyBorder="1" applyAlignment="1" applyProtection="1">
      <alignment wrapText="1"/>
      <protection locked="0"/>
    </xf>
    <xf numFmtId="0" fontId="19" fillId="0" borderId="6" xfId="4" applyFont="1" applyBorder="1" applyAlignment="1" applyProtection="1">
      <alignment wrapText="1"/>
      <protection locked="0"/>
    </xf>
    <xf numFmtId="168" fontId="38" fillId="0" borderId="6" xfId="7" applyNumberFormat="1" applyFont="1" applyBorder="1" applyAlignment="1" applyProtection="1">
      <alignment horizontal="right" wrapText="1"/>
      <protection locked="0"/>
    </xf>
    <xf numFmtId="168" fontId="19" fillId="0" borderId="6" xfId="15" applyNumberFormat="1" applyFont="1" applyBorder="1" applyAlignment="1" applyProtection="1">
      <alignment wrapText="1"/>
      <protection locked="0"/>
    </xf>
    <xf numFmtId="0" fontId="18" fillId="8" borderId="6" xfId="4" applyFont="1" applyFill="1" applyBorder="1" applyAlignment="1">
      <alignment horizontal="center" vertical="top" wrapText="1"/>
    </xf>
    <xf numFmtId="171" fontId="18" fillId="0" borderId="9" xfId="4" applyNumberFormat="1" applyFont="1" applyBorder="1" applyAlignment="1" applyProtection="1">
      <alignment horizontal="center" vertical="center" wrapText="1"/>
      <protection locked="0"/>
    </xf>
    <xf numFmtId="0" fontId="39" fillId="8" borderId="6" xfId="4" applyFont="1" applyFill="1" applyBorder="1" applyAlignment="1">
      <alignment horizontal="center" wrapText="1"/>
    </xf>
    <xf numFmtId="0" fontId="39" fillId="8" borderId="6" xfId="4" applyFont="1" applyFill="1" applyBorder="1" applyAlignment="1">
      <alignment horizontal="left" wrapText="1"/>
    </xf>
    <xf numFmtId="0" fontId="32" fillId="8" borderId="20" xfId="4" applyFont="1" applyFill="1" applyBorder="1"/>
    <xf numFmtId="0" fontId="32" fillId="8" borderId="16" xfId="4" applyFont="1" applyFill="1" applyBorder="1"/>
    <xf numFmtId="0" fontId="39" fillId="0" borderId="7" xfId="4" applyFont="1" applyBorder="1" applyAlignment="1">
      <alignment horizontal="center" wrapText="1"/>
    </xf>
    <xf numFmtId="0" fontId="32" fillId="0" borderId="6" xfId="4" applyFont="1" applyBorder="1" applyAlignment="1"/>
    <xf numFmtId="0" fontId="39" fillId="0" borderId="4" xfId="4" applyFont="1" applyBorder="1" applyAlignment="1">
      <alignment wrapText="1"/>
    </xf>
    <xf numFmtId="0" fontId="39" fillId="0" borderId="5" xfId="4" applyFont="1" applyBorder="1" applyAlignment="1">
      <alignment horizontal="left" wrapText="1"/>
    </xf>
    <xf numFmtId="1" fontId="19" fillId="0" borderId="6" xfId="4" applyNumberFormat="1" applyFont="1" applyBorder="1" applyAlignment="1" applyProtection="1">
      <alignment horizontal="center" wrapText="1"/>
      <protection locked="0"/>
    </xf>
    <xf numFmtId="0" fontId="32" fillId="0" borderId="5" xfId="4" applyFont="1" applyBorder="1"/>
    <xf numFmtId="0" fontId="2" fillId="0" borderId="7" xfId="4" applyFont="1" applyBorder="1" applyAlignment="1"/>
    <xf numFmtId="0" fontId="39" fillId="0" borderId="5" xfId="4" applyFont="1" applyBorder="1" applyAlignment="1">
      <alignment wrapText="1"/>
    </xf>
    <xf numFmtId="14" fontId="19" fillId="0" borderId="6" xfId="4" applyNumberFormat="1" applyFont="1" applyBorder="1" applyAlignment="1" applyProtection="1">
      <alignment horizontal="center" wrapText="1"/>
      <protection locked="0"/>
    </xf>
    <xf numFmtId="0" fontId="19" fillId="0" borderId="6" xfId="4" applyFont="1" applyBorder="1" applyAlignment="1">
      <alignment vertical="top" wrapText="1"/>
    </xf>
    <xf numFmtId="0" fontId="32" fillId="8" borderId="4" xfId="4" applyFont="1" applyFill="1" applyBorder="1" applyAlignment="1"/>
    <xf numFmtId="0" fontId="32" fillId="8" borderId="0" xfId="4" applyFont="1" applyFill="1" applyBorder="1" applyAlignment="1"/>
    <xf numFmtId="0" fontId="48" fillId="8" borderId="5" xfId="4" applyFont="1" applyFill="1" applyBorder="1" applyAlignment="1">
      <alignment horizontal="left"/>
    </xf>
    <xf numFmtId="168" fontId="19" fillId="0" borderId="6" xfId="15" applyNumberFormat="1" applyFont="1" applyBorder="1" applyAlignment="1" applyProtection="1">
      <alignment horizontal="center" wrapText="1"/>
      <protection locked="0"/>
    </xf>
    <xf numFmtId="0" fontId="18" fillId="0" borderId="6" xfId="4" applyFont="1" applyBorder="1" applyAlignment="1">
      <alignment vertical="top" wrapText="1"/>
    </xf>
    <xf numFmtId="14" fontId="40" fillId="0" borderId="6" xfId="4" applyNumberFormat="1" applyFont="1" applyBorder="1" applyAlignment="1" applyProtection="1">
      <alignment horizontal="center" wrapText="1"/>
      <protection locked="0"/>
    </xf>
    <xf numFmtId="0" fontId="38" fillId="0" borderId="6" xfId="4" applyFont="1" applyBorder="1" applyAlignment="1">
      <alignment horizontal="right" wrapText="1"/>
    </xf>
    <xf numFmtId="0" fontId="38" fillId="0" borderId="6" xfId="4" applyFont="1" applyBorder="1" applyAlignment="1">
      <alignment wrapText="1"/>
    </xf>
    <xf numFmtId="0" fontId="18" fillId="0" borderId="13" xfId="4" applyFont="1" applyBorder="1" applyAlignment="1">
      <alignment horizontal="center" vertical="top" wrapText="1"/>
    </xf>
    <xf numFmtId="0" fontId="32" fillId="0" borderId="0" xfId="4" applyFont="1"/>
    <xf numFmtId="0" fontId="32" fillId="0" borderId="6" xfId="4" applyFont="1" applyBorder="1"/>
    <xf numFmtId="0" fontId="26" fillId="0" borderId="0" xfId="4" applyFont="1" applyAlignment="1"/>
    <xf numFmtId="0" fontId="19" fillId="0" borderId="7" xfId="4" applyFont="1" applyBorder="1" applyAlignment="1">
      <alignment vertical="top"/>
    </xf>
    <xf numFmtId="0" fontId="26" fillId="0" borderId="8" xfId="4" applyFont="1" applyBorder="1" applyAlignment="1"/>
    <xf numFmtId="0" fontId="26" fillId="0" borderId="9" xfId="4" applyFont="1" applyBorder="1" applyAlignment="1"/>
    <xf numFmtId="0" fontId="18" fillId="8" borderId="9" xfId="4" applyFont="1" applyFill="1" applyBorder="1" applyAlignment="1"/>
    <xf numFmtId="0" fontId="32" fillId="8" borderId="7" xfId="4" applyFont="1" applyFill="1" applyBorder="1"/>
    <xf numFmtId="0" fontId="32" fillId="8" borderId="8" xfId="4" applyFont="1" applyFill="1" applyBorder="1"/>
    <xf numFmtId="0" fontId="32" fillId="8" borderId="8" xfId="4" applyFont="1" applyFill="1" applyBorder="1" applyProtection="1">
      <protection locked="0"/>
    </xf>
    <xf numFmtId="0" fontId="26" fillId="8" borderId="8" xfId="4" applyFont="1" applyFill="1" applyBorder="1" applyAlignment="1" applyProtection="1">
      <alignment horizontal="left"/>
      <protection locked="0"/>
    </xf>
    <xf numFmtId="0" fontId="26" fillId="8" borderId="9" xfId="4" applyFont="1" applyFill="1" applyBorder="1" applyAlignment="1"/>
    <xf numFmtId="0" fontId="43" fillId="2" borderId="0" xfId="4" applyFont="1" applyFill="1" applyAlignment="1">
      <alignment horizontal="center"/>
    </xf>
    <xf numFmtId="0" fontId="2" fillId="3" borderId="26" xfId="11" applyFill="1" applyBorder="1"/>
    <xf numFmtId="0" fontId="2" fillId="0" borderId="6" xfId="11" applyFont="1" applyBorder="1" applyAlignment="1"/>
    <xf numFmtId="0" fontId="2" fillId="12" borderId="6" xfId="11" applyFont="1" applyFill="1" applyBorder="1" applyProtection="1">
      <protection locked="0"/>
    </xf>
    <xf numFmtId="0" fontId="2" fillId="0" borderId="6" xfId="11" applyBorder="1" applyAlignment="1"/>
    <xf numFmtId="0" fontId="2" fillId="3" borderId="9" xfId="11" applyFill="1" applyBorder="1"/>
    <xf numFmtId="0" fontId="2" fillId="3" borderId="30" xfId="11" applyFill="1" applyBorder="1"/>
    <xf numFmtId="0" fontId="41" fillId="3" borderId="9" xfId="0" applyFont="1" applyFill="1" applyBorder="1" applyAlignment="1">
      <alignment vertical="center"/>
    </xf>
    <xf numFmtId="0" fontId="19" fillId="3" borderId="19" xfId="4" applyFont="1" applyFill="1" applyBorder="1" applyAlignment="1">
      <alignment horizontal="left" vertical="center"/>
    </xf>
    <xf numFmtId="0" fontId="19" fillId="3" borderId="9" xfId="4" applyFont="1" applyFill="1" applyBorder="1" applyAlignment="1">
      <alignment horizontal="right" vertical="center"/>
    </xf>
    <xf numFmtId="0" fontId="32" fillId="3" borderId="0" xfId="4" applyFont="1" applyFill="1" applyAlignment="1">
      <alignment vertical="center"/>
    </xf>
    <xf numFmtId="0" fontId="18" fillId="3" borderId="9" xfId="4" applyFont="1" applyFill="1" applyBorder="1" applyAlignment="1">
      <alignment horizontal="left" vertical="center"/>
    </xf>
    <xf numFmtId="0" fontId="19" fillId="3" borderId="6" xfId="4" applyFont="1" applyFill="1" applyBorder="1" applyAlignment="1">
      <alignment horizontal="center"/>
    </xf>
    <xf numFmtId="0" fontId="19" fillId="3" borderId="6" xfId="4" applyFont="1" applyFill="1" applyBorder="1" applyAlignment="1">
      <alignment horizontal="center" vertical="center"/>
    </xf>
    <xf numFmtId="0" fontId="19" fillId="3" borderId="6" xfId="4" applyFont="1" applyFill="1" applyBorder="1" applyAlignment="1"/>
    <xf numFmtId="0" fontId="19" fillId="3" borderId="9" xfId="4" applyFont="1" applyFill="1" applyBorder="1" applyAlignment="1"/>
    <xf numFmtId="0" fontId="19" fillId="3" borderId="9" xfId="4" applyFont="1" applyFill="1" applyBorder="1" applyAlignment="1">
      <alignment vertical="center"/>
    </xf>
    <xf numFmtId="0" fontId="19" fillId="3" borderId="13" xfId="4" applyFont="1" applyFill="1" applyBorder="1" applyAlignment="1"/>
    <xf numFmtId="0" fontId="19" fillId="3" borderId="6" xfId="4" applyFont="1" applyFill="1" applyBorder="1" applyAlignment="1">
      <alignment horizontal="left"/>
    </xf>
    <xf numFmtId="0" fontId="2" fillId="3" borderId="6" xfId="4" applyFill="1" applyBorder="1" applyAlignment="1"/>
    <xf numFmtId="0" fontId="9" fillId="3" borderId="6" xfId="4" applyFont="1" applyFill="1" applyBorder="1" applyAlignment="1">
      <alignment horizontal="left"/>
    </xf>
    <xf numFmtId="0" fontId="9" fillId="3" borderId="6" xfId="4" applyFont="1" applyFill="1" applyBorder="1" applyAlignment="1">
      <alignment horizontal="right"/>
    </xf>
    <xf numFmtId="166" fontId="18" fillId="3" borderId="3" xfId="6" applyNumberFormat="1" applyFont="1" applyFill="1" applyBorder="1" applyAlignment="1"/>
    <xf numFmtId="9" fontId="18" fillId="3" borderId="9" xfId="4" applyNumberFormat="1" applyFont="1" applyFill="1" applyBorder="1" applyAlignment="1">
      <alignment horizontal="right"/>
    </xf>
    <xf numFmtId="9" fontId="18" fillId="3" borderId="9" xfId="5" applyFont="1" applyFill="1" applyBorder="1" applyAlignment="1">
      <alignment horizontal="right"/>
    </xf>
    <xf numFmtId="166" fontId="18" fillId="3" borderId="3" xfId="2" applyNumberFormat="1" applyFont="1" applyFill="1" applyBorder="1" applyAlignment="1"/>
    <xf numFmtId="0" fontId="2" fillId="3" borderId="0" xfId="4" applyFont="1" applyFill="1" applyAlignment="1"/>
    <xf numFmtId="9" fontId="18" fillId="3" borderId="6" xfId="4" applyNumberFormat="1" applyFont="1" applyFill="1" applyBorder="1" applyAlignment="1">
      <alignment horizontal="right"/>
    </xf>
    <xf numFmtId="10" fontId="18" fillId="3" borderId="6" xfId="4" applyNumberFormat="1" applyFont="1" applyFill="1" applyBorder="1" applyAlignment="1">
      <alignment horizontal="right"/>
    </xf>
    <xf numFmtId="1" fontId="18" fillId="3" borderId="6" xfId="4" applyNumberFormat="1" applyFont="1" applyFill="1" applyBorder="1" applyAlignment="1">
      <alignment horizontal="right"/>
    </xf>
    <xf numFmtId="0" fontId="26" fillId="3" borderId="17" xfId="4" applyFont="1" applyFill="1" applyBorder="1" applyAlignment="1">
      <alignment horizontal="left" vertical="center"/>
    </xf>
    <xf numFmtId="0" fontId="39" fillId="3" borderId="16" xfId="4" applyFont="1" applyFill="1" applyBorder="1" applyAlignment="1">
      <alignment vertical="top"/>
    </xf>
    <xf numFmtId="0" fontId="38" fillId="3" borderId="16" xfId="4" applyFont="1" applyFill="1" applyBorder="1" applyAlignment="1">
      <alignment vertical="top"/>
    </xf>
    <xf numFmtId="0" fontId="37" fillId="3" borderId="16" xfId="0" applyFont="1" applyFill="1" applyBorder="1" applyAlignment="1">
      <alignment vertical="top"/>
    </xf>
    <xf numFmtId="0" fontId="37" fillId="3" borderId="20" xfId="0" applyFont="1" applyFill="1" applyBorder="1" applyAlignment="1">
      <alignment vertical="top"/>
    </xf>
    <xf numFmtId="0" fontId="9" fillId="3" borderId="9" xfId="4" applyFont="1" applyFill="1" applyBorder="1" applyAlignment="1"/>
    <xf numFmtId="0" fontId="9" fillId="3" borderId="7" xfId="4" applyFont="1" applyFill="1" applyBorder="1" applyAlignment="1"/>
    <xf numFmtId="0" fontId="9" fillId="3" borderId="6" xfId="4" applyFont="1" applyFill="1" applyBorder="1" applyAlignment="1"/>
    <xf numFmtId="168" fontId="4" fillId="3" borderId="0" xfId="1" applyNumberFormat="1" applyFont="1" applyFill="1" applyAlignment="1"/>
    <xf numFmtId="0" fontId="9" fillId="3" borderId="0" xfId="4" applyFont="1" applyFill="1" applyBorder="1" applyAlignment="1">
      <alignment horizontal="center"/>
    </xf>
    <xf numFmtId="0" fontId="9" fillId="3" borderId="2" xfId="4" applyFont="1" applyFill="1" applyBorder="1" applyAlignment="1">
      <alignment horizontal="center"/>
    </xf>
    <xf numFmtId="0" fontId="6" fillId="3" borderId="0" xfId="4" applyFont="1" applyFill="1" applyAlignment="1"/>
    <xf numFmtId="0" fontId="9" fillId="3" borderId="9" xfId="4" applyFont="1" applyFill="1" applyBorder="1" applyAlignment="1">
      <alignment horizontal="left"/>
    </xf>
    <xf numFmtId="0" fontId="2" fillId="3" borderId="7" xfId="4" applyFill="1" applyBorder="1" applyAlignment="1"/>
    <xf numFmtId="44" fontId="9" fillId="3" borderId="6" xfId="6" applyFont="1" applyFill="1" applyBorder="1" applyAlignment="1">
      <alignment horizontal="center"/>
    </xf>
    <xf numFmtId="44" fontId="4" fillId="3" borderId="6" xfId="6" applyFont="1" applyFill="1" applyBorder="1" applyAlignment="1"/>
    <xf numFmtId="0" fontId="9" fillId="3" borderId="9" xfId="4" applyFont="1" applyFill="1" applyBorder="1" applyAlignment="1">
      <alignment horizontal="center"/>
    </xf>
    <xf numFmtId="0" fontId="2" fillId="3" borderId="5" xfId="4" applyFill="1" applyBorder="1" applyAlignment="1"/>
    <xf numFmtId="0" fontId="2" fillId="3" borderId="7" xfId="4" applyFill="1" applyBorder="1" applyAlignment="1">
      <alignment horizontal="left"/>
    </xf>
    <xf numFmtId="0" fontId="2" fillId="3" borderId="4" xfId="4" applyFill="1" applyBorder="1" applyAlignment="1"/>
    <xf numFmtId="0" fontId="2" fillId="3" borderId="2" xfId="4" applyFill="1" applyBorder="1" applyAlignment="1"/>
    <xf numFmtId="0" fontId="2" fillId="3" borderId="1" xfId="4" applyFill="1" applyBorder="1" applyAlignment="1"/>
    <xf numFmtId="0" fontId="9" fillId="3" borderId="0" xfId="4" applyFont="1" applyFill="1" applyBorder="1" applyAlignment="1">
      <alignment horizontal="right"/>
    </xf>
    <xf numFmtId="0" fontId="20" fillId="3" borderId="0" xfId="4" applyFont="1" applyFill="1" applyBorder="1" applyAlignment="1">
      <alignment horizontal="center"/>
    </xf>
    <xf numFmtId="0" fontId="20" fillId="3" borderId="0" xfId="4" applyFont="1" applyFill="1" applyBorder="1" applyAlignment="1">
      <alignment horizontal="right"/>
    </xf>
    <xf numFmtId="0" fontId="4" fillId="3" borderId="4" xfId="4" applyFont="1" applyFill="1" applyBorder="1" applyAlignment="1">
      <alignment horizontal="center"/>
    </xf>
    <xf numFmtId="166" fontId="4" fillId="3" borderId="6" xfId="2" applyNumberFormat="1" applyFont="1" applyFill="1" applyBorder="1" applyAlignment="1"/>
    <xf numFmtId="0" fontId="16" fillId="3" borderId="6" xfId="0" applyFont="1" applyFill="1" applyBorder="1" applyAlignment="1">
      <alignment horizontal="right"/>
    </xf>
    <xf numFmtId="0" fontId="9" fillId="3" borderId="7" xfId="4" applyFont="1" applyFill="1" applyBorder="1" applyAlignment="1">
      <alignment horizontal="right"/>
    </xf>
    <xf numFmtId="10" fontId="4" fillId="3" borderId="6" xfId="3" applyNumberFormat="1" applyFont="1" applyFill="1" applyBorder="1" applyAlignment="1"/>
    <xf numFmtId="0" fontId="9" fillId="3" borderId="20" xfId="4" applyFont="1" applyFill="1" applyBorder="1" applyAlignment="1">
      <alignment horizontal="right"/>
    </xf>
    <xf numFmtId="0" fontId="4" fillId="3" borderId="6" xfId="4" applyFont="1" applyFill="1" applyBorder="1" applyAlignment="1"/>
    <xf numFmtId="167" fontId="2" fillId="3" borderId="6" xfId="3" applyNumberFormat="1" applyFont="1" applyFill="1" applyBorder="1" applyAlignment="1">
      <alignment horizontal="center"/>
    </xf>
    <xf numFmtId="0" fontId="12" fillId="3" borderId="9" xfId="4" applyFont="1" applyFill="1" applyBorder="1" applyAlignment="1"/>
    <xf numFmtId="0" fontId="12" fillId="3" borderId="8" xfId="4" applyFont="1" applyFill="1" applyBorder="1" applyAlignment="1"/>
    <xf numFmtId="164" fontId="12" fillId="3" borderId="7" xfId="2" applyNumberFormat="1" applyFont="1" applyFill="1" applyBorder="1" applyAlignment="1"/>
    <xf numFmtId="166" fontId="8" fillId="3" borderId="6" xfId="6" applyNumberFormat="1" applyFont="1" applyFill="1" applyBorder="1" applyAlignment="1" applyProtection="1">
      <protection locked="0"/>
    </xf>
    <xf numFmtId="0" fontId="9" fillId="3" borderId="6" xfId="4" applyFont="1" applyFill="1" applyBorder="1" applyAlignment="1">
      <alignment vertical="top"/>
    </xf>
    <xf numFmtId="0" fontId="9" fillId="3" borderId="8" xfId="4" applyFont="1" applyFill="1" applyBorder="1" applyAlignment="1">
      <alignment horizontal="left"/>
    </xf>
    <xf numFmtId="0" fontId="9" fillId="3" borderId="7" xfId="4" applyFont="1" applyFill="1" applyBorder="1" applyAlignment="1">
      <alignment horizontal="left"/>
    </xf>
    <xf numFmtId="166" fontId="8" fillId="3" borderId="6" xfId="2" applyNumberFormat="1" applyFont="1" applyFill="1" applyBorder="1" applyAlignment="1" applyProtection="1">
      <protection locked="0"/>
    </xf>
    <xf numFmtId="0" fontId="9" fillId="3" borderId="8" xfId="4" applyFont="1" applyFill="1" applyBorder="1" applyAlignment="1"/>
    <xf numFmtId="0" fontId="19" fillId="3" borderId="16" xfId="4" applyFont="1" applyFill="1" applyBorder="1" applyAlignment="1"/>
    <xf numFmtId="0" fontId="19" fillId="3" borderId="20" xfId="4" applyFont="1" applyFill="1" applyBorder="1" applyAlignment="1"/>
    <xf numFmtId="0" fontId="31" fillId="3" borderId="6" xfId="4" applyFont="1" applyFill="1" applyBorder="1" applyAlignment="1">
      <alignment vertical="top"/>
    </xf>
    <xf numFmtId="166" fontId="31" fillId="3" borderId="6" xfId="6" applyNumberFormat="1" applyFont="1" applyFill="1" applyBorder="1" applyAlignment="1">
      <alignment horizontal="right"/>
    </xf>
    <xf numFmtId="10" fontId="31" fillId="3" borderId="6" xfId="5" applyNumberFormat="1" applyFont="1" applyFill="1" applyBorder="1" applyAlignment="1">
      <alignment horizontal="right"/>
    </xf>
    <xf numFmtId="0" fontId="19" fillId="3" borderId="0" xfId="4" applyFont="1" applyFill="1" applyBorder="1" applyAlignment="1"/>
    <xf numFmtId="10" fontId="19" fillId="3" borderId="0" xfId="4" applyNumberFormat="1" applyFont="1" applyFill="1" applyBorder="1" applyAlignment="1"/>
    <xf numFmtId="0" fontId="32" fillId="3" borderId="2" xfId="4" applyFont="1" applyFill="1" applyBorder="1" applyAlignment="1"/>
    <xf numFmtId="166" fontId="19" fillId="3" borderId="1" xfId="4" applyNumberFormat="1" applyFont="1" applyFill="1" applyBorder="1" applyAlignment="1"/>
    <xf numFmtId="0" fontId="19" fillId="3" borderId="5" xfId="4" applyFont="1" applyFill="1" applyBorder="1" applyAlignment="1"/>
    <xf numFmtId="0" fontId="19" fillId="3" borderId="4" xfId="4" applyFont="1" applyFill="1" applyBorder="1" applyAlignment="1"/>
    <xf numFmtId="0" fontId="19" fillId="3" borderId="3" xfId="4" applyFont="1" applyFill="1" applyBorder="1" applyAlignment="1"/>
    <xf numFmtId="0" fontId="19" fillId="3" borderId="2" xfId="4" applyFont="1" applyFill="1" applyBorder="1" applyAlignment="1"/>
    <xf numFmtId="0" fontId="22" fillId="3" borderId="6" xfId="4" applyFont="1" applyFill="1" applyBorder="1" applyAlignment="1">
      <alignment horizontal="left"/>
    </xf>
    <xf numFmtId="166" fontId="21" fillId="3" borderId="6" xfId="6" applyNumberFormat="1" applyFont="1" applyFill="1" applyBorder="1" applyAlignment="1">
      <alignment horizontal="center"/>
    </xf>
    <xf numFmtId="0" fontId="22" fillId="3" borderId="6" xfId="4" applyFont="1" applyFill="1" applyBorder="1" applyAlignment="1"/>
    <xf numFmtId="0" fontId="22" fillId="3" borderId="6" xfId="4" applyFont="1" applyFill="1" applyBorder="1" applyAlignment="1">
      <alignment vertical="center"/>
    </xf>
    <xf numFmtId="0" fontId="6" fillId="3" borderId="0" xfId="4" applyFont="1" applyFill="1" applyBorder="1" applyAlignment="1"/>
    <xf numFmtId="44" fontId="6" fillId="3" borderId="0" xfId="4" applyNumberFormat="1" applyFont="1" applyFill="1" applyBorder="1" applyAlignment="1"/>
    <xf numFmtId="0" fontId="2" fillId="3" borderId="0" xfId="4" applyFont="1" applyFill="1" applyBorder="1" applyAlignment="1"/>
    <xf numFmtId="166" fontId="2" fillId="3" borderId="0" xfId="4" applyNumberFormat="1" applyFill="1" applyBorder="1" applyAlignment="1"/>
    <xf numFmtId="0" fontId="19" fillId="3" borderId="7" xfId="4" applyFont="1" applyFill="1" applyBorder="1" applyAlignment="1"/>
    <xf numFmtId="0" fontId="19" fillId="3" borderId="7" xfId="4" applyFont="1" applyFill="1" applyBorder="1" applyAlignment="1">
      <alignment shrinkToFit="1"/>
    </xf>
    <xf numFmtId="0" fontId="41" fillId="3" borderId="6" xfId="4" applyFont="1" applyFill="1" applyBorder="1" applyAlignment="1"/>
    <xf numFmtId="0" fontId="41" fillId="3" borderId="0" xfId="4" applyFont="1" applyFill="1" applyBorder="1" applyAlignment="1"/>
    <xf numFmtId="44" fontId="19" fillId="3" borderId="6" xfId="6" applyNumberFormat="1" applyFont="1" applyFill="1" applyBorder="1" applyAlignment="1">
      <alignment horizontal="center"/>
    </xf>
    <xf numFmtId="166" fontId="19" fillId="3" borderId="7" xfId="6" applyNumberFormat="1" applyFont="1" applyFill="1" applyBorder="1" applyAlignment="1" applyProtection="1">
      <alignment horizontal="right"/>
      <protection locked="0"/>
    </xf>
    <xf numFmtId="1" fontId="41" fillId="3" borderId="6" xfId="4" applyNumberFormat="1" applyFont="1" applyFill="1" applyBorder="1" applyAlignment="1">
      <alignment horizontal="center"/>
    </xf>
    <xf numFmtId="168" fontId="19" fillId="3" borderId="6" xfId="1" applyNumberFormat="1" applyFont="1" applyFill="1" applyBorder="1" applyAlignment="1">
      <alignment horizontal="right"/>
    </xf>
    <xf numFmtId="168" fontId="41" fillId="3" borderId="19" xfId="1" applyNumberFormat="1" applyFont="1" applyFill="1" applyBorder="1" applyAlignment="1">
      <alignment horizontal="right"/>
    </xf>
    <xf numFmtId="166" fontId="52" fillId="3" borderId="7" xfId="6" applyNumberFormat="1" applyFont="1" applyFill="1" applyBorder="1" applyAlignment="1" applyProtection="1">
      <alignment horizontal="right"/>
      <protection locked="0"/>
    </xf>
    <xf numFmtId="0" fontId="51" fillId="3" borderId="0" xfId="0" applyFont="1" applyFill="1" applyAlignment="1"/>
    <xf numFmtId="0" fontId="4" fillId="3" borderId="0" xfId="4" applyFont="1" applyFill="1" applyAlignment="1"/>
    <xf numFmtId="0" fontId="41" fillId="3" borderId="8" xfId="0" applyFont="1" applyFill="1" applyBorder="1" applyAlignment="1"/>
    <xf numFmtId="44" fontId="46" fillId="3" borderId="14" xfId="4" applyNumberFormat="1" applyFont="1" applyFill="1" applyBorder="1" applyAlignment="1"/>
    <xf numFmtId="0" fontId="8" fillId="3" borderId="9" xfId="4" applyFont="1" applyFill="1" applyBorder="1" applyAlignment="1">
      <alignment horizontal="left"/>
    </xf>
    <xf numFmtId="1" fontId="6" fillId="0" borderId="0" xfId="4" applyNumberFormat="1" applyFont="1" applyBorder="1" applyAlignment="1"/>
    <xf numFmtId="0" fontId="15" fillId="0" borderId="0" xfId="4" applyFont="1" applyFill="1" applyBorder="1" applyAlignment="1"/>
    <xf numFmtId="164" fontId="15" fillId="0" borderId="31" xfId="4" applyNumberFormat="1" applyFont="1" applyBorder="1" applyAlignment="1"/>
    <xf numFmtId="0" fontId="15" fillId="0" borderId="31" xfId="4" applyFont="1" applyBorder="1" applyAlignment="1"/>
    <xf numFmtId="0" fontId="0" fillId="3" borderId="0" xfId="0" applyFill="1" applyAlignment="1">
      <alignment horizontal="right"/>
    </xf>
    <xf numFmtId="167" fontId="2" fillId="3" borderId="0" xfId="3" applyNumberFormat="1" applyFont="1" applyFill="1" applyAlignment="1"/>
    <xf numFmtId="164" fontId="0" fillId="3" borderId="0" xfId="0" applyNumberFormat="1" applyFill="1" applyAlignment="1"/>
    <xf numFmtId="167" fontId="12" fillId="3" borderId="0" xfId="3" applyNumberFormat="1" applyFont="1" applyFill="1" applyAlignment="1"/>
    <xf numFmtId="164" fontId="0" fillId="3" borderId="0" xfId="0" applyNumberFormat="1" applyFill="1"/>
    <xf numFmtId="10" fontId="0" fillId="3" borderId="0" xfId="0" applyNumberFormat="1" applyFill="1"/>
    <xf numFmtId="0" fontId="53" fillId="3" borderId="0" xfId="0" applyFont="1" applyFill="1" applyAlignment="1">
      <alignment horizontal="right"/>
    </xf>
    <xf numFmtId="167" fontId="4" fillId="0" borderId="0" xfId="5" applyNumberFormat="1" applyFont="1" applyBorder="1" applyAlignment="1"/>
    <xf numFmtId="0" fontId="0" fillId="0" borderId="0" xfId="0" applyBorder="1" applyAlignment="1"/>
    <xf numFmtId="0" fontId="2" fillId="0" borderId="23" xfId="4" applyFont="1" applyBorder="1" applyAlignment="1"/>
    <xf numFmtId="0" fontId="0" fillId="0" borderId="22" xfId="0" applyBorder="1"/>
    <xf numFmtId="0" fontId="0" fillId="0" borderId="21" xfId="0" applyBorder="1"/>
    <xf numFmtId="0" fontId="0" fillId="0" borderId="0" xfId="0" applyBorder="1"/>
    <xf numFmtId="0" fontId="0" fillId="0" borderId="14" xfId="0" applyBorder="1"/>
    <xf numFmtId="0" fontId="6" fillId="0" borderId="15" xfId="4" applyFont="1" applyBorder="1" applyAlignment="1"/>
    <xf numFmtId="0" fontId="15" fillId="0" borderId="15" xfId="4" applyFont="1" applyBorder="1" applyAlignment="1"/>
    <xf numFmtId="0" fontId="0" fillId="0" borderId="15" xfId="0" applyBorder="1"/>
    <xf numFmtId="0" fontId="2" fillId="0" borderId="12" xfId="4" applyBorder="1" applyAlignment="1"/>
    <xf numFmtId="0" fontId="2" fillId="0" borderId="11" xfId="4" applyBorder="1" applyAlignment="1"/>
    <xf numFmtId="0" fontId="0" fillId="0" borderId="11" xfId="0" applyBorder="1"/>
    <xf numFmtId="0" fontId="0" fillId="0" borderId="10" xfId="0" applyBorder="1"/>
    <xf numFmtId="0" fontId="4" fillId="0" borderId="20" xfId="4" applyFont="1" applyBorder="1" applyAlignment="1"/>
    <xf numFmtId="0" fontId="13" fillId="0" borderId="4" xfId="4" applyFont="1" applyBorder="1" applyAlignment="1"/>
    <xf numFmtId="164" fontId="4" fillId="0" borderId="4" xfId="6" applyNumberFormat="1" applyFont="1" applyBorder="1" applyAlignment="1"/>
    <xf numFmtId="167" fontId="4" fillId="0" borderId="1" xfId="5" applyNumberFormat="1" applyFont="1" applyBorder="1" applyAlignment="1"/>
    <xf numFmtId="0" fontId="50" fillId="8" borderId="32" xfId="10" applyFont="1" applyFill="1" applyBorder="1"/>
    <xf numFmtId="14" fontId="2" fillId="5" borderId="33" xfId="11" applyNumberFormat="1" applyFont="1" applyFill="1" applyBorder="1" applyAlignment="1" applyProtection="1">
      <alignment horizontal="center"/>
      <protection locked="0"/>
    </xf>
    <xf numFmtId="0" fontId="43" fillId="2" borderId="0" xfId="4" applyFont="1" applyFill="1" applyAlignment="1">
      <alignment horizontal="right"/>
    </xf>
    <xf numFmtId="14" fontId="43" fillId="2" borderId="0" xfId="4" applyNumberFormat="1" applyFont="1" applyFill="1" applyAlignment="1">
      <alignment horizontal="right"/>
    </xf>
    <xf numFmtId="14" fontId="43" fillId="2" borderId="0" xfId="4" applyNumberFormat="1" applyFont="1" applyFill="1" applyAlignment="1">
      <alignment horizontal="left"/>
    </xf>
    <xf numFmtId="14" fontId="2" fillId="3" borderId="33" xfId="11" applyNumberFormat="1" applyFont="1" applyFill="1" applyBorder="1" applyAlignment="1" applyProtection="1">
      <alignment horizontal="center"/>
      <protection locked="0"/>
    </xf>
    <xf numFmtId="0" fontId="4" fillId="3" borderId="6" xfId="1" applyNumberFormat="1" applyFont="1" applyFill="1" applyBorder="1" applyAlignment="1">
      <alignment horizontal="center" vertical="center"/>
    </xf>
    <xf numFmtId="0" fontId="55" fillId="2" borderId="0" xfId="4" applyFont="1" applyFill="1" applyAlignment="1">
      <alignment horizontal="right"/>
    </xf>
    <xf numFmtId="14" fontId="55" fillId="2" borderId="0" xfId="4" applyNumberFormat="1" applyFont="1" applyFill="1" applyAlignment="1">
      <alignment horizontal="left"/>
    </xf>
    <xf numFmtId="166" fontId="30" fillId="3" borderId="6" xfId="6" applyNumberFormat="1" applyFont="1" applyFill="1" applyBorder="1" applyAlignment="1">
      <alignment horizontal="right"/>
    </xf>
    <xf numFmtId="1" fontId="18" fillId="3" borderId="6" xfId="4" applyNumberFormat="1" applyFont="1" applyFill="1" applyBorder="1" applyAlignment="1">
      <alignment horizontal="center"/>
    </xf>
    <xf numFmtId="44" fontId="18" fillId="3" borderId="6" xfId="6" applyNumberFormat="1" applyFont="1" applyFill="1" applyBorder="1" applyAlignment="1">
      <alignment horizontal="left"/>
    </xf>
    <xf numFmtId="10" fontId="18" fillId="3" borderId="2" xfId="4" applyNumberFormat="1" applyFont="1" applyFill="1" applyBorder="1" applyAlignment="1"/>
    <xf numFmtId="10" fontId="23" fillId="3" borderId="20" xfId="4" applyNumberFormat="1" applyFont="1" applyFill="1" applyBorder="1" applyAlignment="1">
      <alignment horizontal="center" vertical="center"/>
    </xf>
    <xf numFmtId="0" fontId="18" fillId="3" borderId="6" xfId="4" applyFont="1" applyFill="1" applyBorder="1" applyAlignment="1">
      <alignment horizontal="center" vertical="center"/>
    </xf>
    <xf numFmtId="168" fontId="56" fillId="3" borderId="0" xfId="1" applyNumberFormat="1" applyFont="1" applyFill="1" applyAlignment="1"/>
    <xf numFmtId="0" fontId="23" fillId="3" borderId="7" xfId="0" applyFont="1" applyFill="1" applyBorder="1" applyAlignment="1"/>
    <xf numFmtId="0" fontId="56" fillId="3" borderId="0" xfId="4" applyFont="1" applyFill="1" applyAlignment="1">
      <alignment horizontal="center"/>
    </xf>
    <xf numFmtId="44" fontId="8" fillId="3" borderId="6" xfId="6" applyFont="1" applyFill="1" applyBorder="1" applyAlignment="1">
      <alignment horizontal="center"/>
    </xf>
    <xf numFmtId="10" fontId="56" fillId="3" borderId="6" xfId="5" applyNumberFormat="1" applyFont="1" applyFill="1" applyBorder="1" applyAlignment="1"/>
    <xf numFmtId="10" fontId="56" fillId="3" borderId="0" xfId="4" applyNumberFormat="1" applyFont="1" applyFill="1" applyBorder="1" applyAlignment="1">
      <alignment horizontal="center"/>
    </xf>
    <xf numFmtId="166" fontId="56" fillId="3" borderId="6" xfId="2" applyNumberFormat="1" applyFont="1" applyFill="1" applyBorder="1" applyAlignment="1"/>
    <xf numFmtId="10" fontId="56" fillId="3" borderId="6" xfId="3" applyNumberFormat="1" applyFont="1" applyFill="1" applyBorder="1" applyAlignment="1"/>
    <xf numFmtId="166" fontId="19" fillId="3" borderId="14" xfId="4" applyNumberFormat="1" applyFont="1" applyFill="1" applyBorder="1" applyAlignment="1"/>
    <xf numFmtId="168" fontId="19" fillId="3" borderId="14" xfId="4" applyNumberFormat="1" applyFont="1" applyFill="1" applyBorder="1" applyAlignment="1"/>
    <xf numFmtId="166" fontId="46" fillId="3" borderId="14" xfId="4" applyNumberFormat="1" applyFont="1" applyFill="1" applyBorder="1" applyAlignment="1"/>
    <xf numFmtId="166" fontId="19" fillId="3" borderId="11" xfId="4" applyNumberFormat="1" applyFont="1" applyFill="1" applyBorder="1" applyAlignment="1"/>
    <xf numFmtId="0" fontId="24" fillId="3" borderId="0" xfId="4" applyFont="1" applyFill="1" applyBorder="1" applyAlignment="1">
      <alignment horizontal="center" vertical="center"/>
    </xf>
    <xf numFmtId="0" fontId="24" fillId="3" borderId="14" xfId="4" applyFont="1" applyFill="1" applyBorder="1" applyAlignment="1">
      <alignment horizontal="center" vertical="center"/>
    </xf>
    <xf numFmtId="44" fontId="19" fillId="3" borderId="10" xfId="4" applyNumberFormat="1" applyFont="1" applyFill="1" applyBorder="1" applyAlignment="1"/>
    <xf numFmtId="166" fontId="9" fillId="3" borderId="6" xfId="2" applyNumberFormat="1" applyFont="1" applyFill="1" applyBorder="1" applyAlignment="1">
      <alignment horizontal="left"/>
    </xf>
    <xf numFmtId="166" fontId="9" fillId="3" borderId="13" xfId="2" applyNumberFormat="1" applyFont="1" applyFill="1" applyBorder="1" applyAlignment="1">
      <alignment horizontal="left"/>
    </xf>
    <xf numFmtId="166" fontId="9" fillId="3" borderId="6" xfId="6" applyNumberFormat="1" applyFont="1" applyFill="1" applyBorder="1" applyAlignment="1">
      <alignment horizontal="left"/>
    </xf>
    <xf numFmtId="166" fontId="11" fillId="3" borderId="6" xfId="6" applyNumberFormat="1" applyFont="1" applyFill="1" applyBorder="1" applyAlignment="1">
      <alignment horizontal="left"/>
    </xf>
    <xf numFmtId="10" fontId="19" fillId="3" borderId="6" xfId="5" applyNumberFormat="1" applyFont="1" applyFill="1" applyBorder="1" applyAlignment="1">
      <alignment horizontal="right"/>
    </xf>
    <xf numFmtId="166" fontId="19" fillId="3" borderId="6" xfId="2" applyNumberFormat="1" applyFont="1" applyFill="1" applyBorder="1" applyAlignment="1"/>
    <xf numFmtId="10" fontId="19" fillId="3" borderId="6" xfId="3" applyNumberFormat="1" applyFont="1" applyFill="1" applyBorder="1" applyAlignment="1">
      <alignment horizontal="right"/>
    </xf>
    <xf numFmtId="167" fontId="19" fillId="3" borderId="6" xfId="3" applyNumberFormat="1" applyFont="1" applyFill="1" applyBorder="1" applyAlignment="1">
      <alignment horizontal="right"/>
    </xf>
    <xf numFmtId="166" fontId="25" fillId="3" borderId="6" xfId="2" applyNumberFormat="1" applyFont="1" applyFill="1" applyBorder="1" applyAlignment="1"/>
    <xf numFmtId="166" fontId="41" fillId="3" borderId="6" xfId="6" applyNumberFormat="1" applyFont="1" applyFill="1" applyBorder="1" applyAlignment="1"/>
    <xf numFmtId="167" fontId="41" fillId="3" borderId="6" xfId="5" applyNumberFormat="1" applyFont="1" applyFill="1" applyBorder="1" applyAlignment="1"/>
    <xf numFmtId="0" fontId="19" fillId="3" borderId="19" xfId="4" applyFont="1" applyFill="1" applyBorder="1" applyAlignment="1">
      <alignment horizontal="left"/>
    </xf>
    <xf numFmtId="0" fontId="19" fillId="3" borderId="9" xfId="4" applyFont="1" applyFill="1" applyBorder="1" applyAlignment="1">
      <alignment horizontal="left"/>
    </xf>
    <xf numFmtId="0" fontId="0" fillId="3" borderId="8" xfId="0" applyFill="1" applyBorder="1" applyAlignment="1">
      <alignment horizontal="left"/>
    </xf>
    <xf numFmtId="0" fontId="26" fillId="3" borderId="9" xfId="4" applyFont="1" applyFill="1" applyBorder="1" applyAlignment="1">
      <alignment horizontal="left"/>
    </xf>
    <xf numFmtId="0" fontId="26" fillId="3" borderId="8" xfId="4" applyFont="1" applyFill="1" applyBorder="1" applyAlignment="1">
      <alignment horizontal="left"/>
    </xf>
    <xf numFmtId="0" fontId="26" fillId="3" borderId="2" xfId="4" applyFont="1" applyFill="1" applyBorder="1" applyAlignment="1">
      <alignment horizontal="center"/>
    </xf>
    <xf numFmtId="0" fontId="26" fillId="3" borderId="1" xfId="4" applyFont="1" applyFill="1" applyBorder="1" applyAlignment="1">
      <alignment horizontal="center"/>
    </xf>
    <xf numFmtId="0" fontId="19" fillId="3" borderId="1" xfId="4" applyFont="1" applyFill="1" applyBorder="1" applyAlignment="1">
      <alignment horizontal="center"/>
    </xf>
    <xf numFmtId="0" fontId="19" fillId="3" borderId="6" xfId="4" applyFont="1" applyFill="1" applyBorder="1" applyAlignment="1">
      <alignment horizontal="right"/>
    </xf>
    <xf numFmtId="0" fontId="19" fillId="3" borderId="8" xfId="4" applyFont="1" applyFill="1" applyBorder="1" applyAlignment="1">
      <alignment horizontal="left"/>
    </xf>
    <xf numFmtId="0" fontId="19" fillId="3" borderId="7" xfId="4" applyFont="1" applyFill="1" applyBorder="1" applyAlignment="1">
      <alignment horizontal="left"/>
    </xf>
    <xf numFmtId="0" fontId="19" fillId="3" borderId="18" xfId="4" applyFont="1" applyFill="1" applyBorder="1" applyAlignment="1">
      <alignment horizontal="left"/>
    </xf>
    <xf numFmtId="0" fontId="19" fillId="3" borderId="9" xfId="4" applyFont="1" applyFill="1" applyBorder="1" applyAlignment="1">
      <alignment horizontal="right"/>
    </xf>
    <xf numFmtId="0" fontId="19" fillId="3" borderId="8" xfId="4" applyFont="1" applyFill="1" applyBorder="1" applyAlignment="1">
      <alignment horizontal="right"/>
    </xf>
    <xf numFmtId="0" fontId="19" fillId="3" borderId="7" xfId="4" applyFont="1" applyFill="1" applyBorder="1" applyAlignment="1">
      <alignment horizontal="right"/>
    </xf>
    <xf numFmtId="168" fontId="18" fillId="3" borderId="9" xfId="7" applyNumberFormat="1" applyFont="1" applyFill="1" applyBorder="1" applyAlignment="1"/>
    <xf numFmtId="0" fontId="57" fillId="15" borderId="0" xfId="16" applyFill="1"/>
    <xf numFmtId="0" fontId="57" fillId="0" borderId="0" xfId="16"/>
    <xf numFmtId="0" fontId="57" fillId="3" borderId="23" xfId="16" applyFill="1" applyBorder="1"/>
    <xf numFmtId="0" fontId="57" fillId="3" borderId="22" xfId="16" applyFill="1" applyBorder="1"/>
    <xf numFmtId="0" fontId="57" fillId="3" borderId="21" xfId="16" applyFill="1" applyBorder="1"/>
    <xf numFmtId="0" fontId="57" fillId="3" borderId="15" xfId="16" applyFill="1" applyBorder="1"/>
    <xf numFmtId="0" fontId="58" fillId="3" borderId="0" xfId="16" applyFont="1" applyFill="1" applyBorder="1"/>
    <xf numFmtId="0" fontId="57" fillId="3" borderId="0" xfId="16" applyFill="1" applyBorder="1"/>
    <xf numFmtId="0" fontId="57" fillId="3" borderId="14" xfId="16" applyFill="1" applyBorder="1"/>
    <xf numFmtId="0" fontId="57" fillId="3" borderId="0" xfId="16" applyFill="1" applyBorder="1" applyAlignment="1">
      <alignment wrapText="1"/>
    </xf>
    <xf numFmtId="0" fontId="58" fillId="3" borderId="0" xfId="16" applyFont="1" applyFill="1" applyBorder="1" applyAlignment="1">
      <alignment wrapText="1"/>
    </xf>
    <xf numFmtId="0" fontId="59" fillId="3" borderId="0" xfId="16" applyFont="1" applyFill="1" applyBorder="1" applyAlignment="1">
      <alignment wrapText="1"/>
    </xf>
    <xf numFmtId="0" fontId="57" fillId="3" borderId="12" xfId="16" applyFill="1" applyBorder="1"/>
    <xf numFmtId="0" fontId="57" fillId="3" borderId="11" xfId="16" applyFill="1" applyBorder="1"/>
    <xf numFmtId="0" fontId="57" fillId="3" borderId="10" xfId="16" applyFill="1" applyBorder="1"/>
    <xf numFmtId="0" fontId="57" fillId="15" borderId="0" xfId="16" applyFill="1" applyBorder="1"/>
    <xf numFmtId="0" fontId="57" fillId="8" borderId="0" xfId="16" applyFill="1"/>
    <xf numFmtId="0" fontId="57" fillId="3" borderId="0" xfId="16" applyFont="1" applyFill="1" applyBorder="1" applyAlignment="1">
      <alignment wrapText="1"/>
    </xf>
    <xf numFmtId="0" fontId="0" fillId="7" borderId="6" xfId="0" applyFill="1" applyBorder="1"/>
    <xf numFmtId="0" fontId="0" fillId="4" borderId="6" xfId="0" applyFill="1" applyBorder="1"/>
    <xf numFmtId="0" fontId="0" fillId="18" borderId="6" xfId="0" applyFill="1" applyBorder="1"/>
    <xf numFmtId="0" fontId="0" fillId="6" borderId="6" xfId="0" applyFill="1" applyBorder="1"/>
    <xf numFmtId="0" fontId="0" fillId="10" borderId="6" xfId="0" applyFill="1" applyBorder="1"/>
    <xf numFmtId="0" fontId="0" fillId="3" borderId="0" xfId="0" applyFill="1" applyBorder="1" applyAlignment="1">
      <alignment horizontal="right"/>
    </xf>
    <xf numFmtId="0" fontId="0" fillId="3" borderId="5" xfId="0" applyFill="1" applyBorder="1"/>
    <xf numFmtId="0" fontId="22" fillId="3" borderId="18" xfId="4" applyFont="1" applyFill="1" applyBorder="1" applyAlignment="1">
      <alignment horizontal="left"/>
    </xf>
    <xf numFmtId="0" fontId="2" fillId="5" borderId="6" xfId="11" applyFont="1" applyFill="1" applyBorder="1" applyAlignment="1" applyProtection="1">
      <alignment wrapText="1"/>
      <protection locked="0"/>
    </xf>
    <xf numFmtId="0" fontId="2" fillId="5" borderId="13" xfId="11" applyFont="1" applyFill="1" applyBorder="1" applyAlignment="1" applyProtection="1">
      <alignment wrapText="1"/>
      <protection locked="0"/>
    </xf>
    <xf numFmtId="0" fontId="2" fillId="3" borderId="6" xfId="11" applyFont="1" applyFill="1" applyBorder="1" applyAlignment="1">
      <alignment wrapText="1"/>
    </xf>
    <xf numFmtId="0" fontId="41" fillId="3" borderId="0" xfId="4" applyFont="1" applyFill="1" applyBorder="1" applyAlignment="1">
      <alignment horizontal="right"/>
    </xf>
    <xf numFmtId="0" fontId="41" fillId="3" borderId="0" xfId="0" applyFont="1" applyFill="1" applyBorder="1" applyAlignment="1">
      <alignment horizontal="right"/>
    </xf>
    <xf numFmtId="10" fontId="41" fillId="3" borderId="0" xfId="4" applyNumberFormat="1" applyFont="1" applyFill="1" applyBorder="1" applyAlignment="1"/>
    <xf numFmtId="10" fontId="23" fillId="3" borderId="7" xfId="4" applyNumberFormat="1" applyFont="1" applyFill="1" applyBorder="1" applyAlignment="1">
      <alignment horizontal="center" vertical="center"/>
    </xf>
    <xf numFmtId="166" fontId="11" fillId="3" borderId="0" xfId="6" applyNumberFormat="1" applyFont="1" applyFill="1" applyBorder="1" applyAlignment="1">
      <alignment horizontal="left"/>
    </xf>
    <xf numFmtId="166" fontId="73" fillId="3" borderId="0" xfId="6" applyNumberFormat="1" applyFont="1" applyFill="1" applyBorder="1" applyAlignment="1">
      <alignment horizontal="left" vertical="top"/>
    </xf>
    <xf numFmtId="166" fontId="72" fillId="3" borderId="0" xfId="6" applyNumberFormat="1" applyFont="1" applyFill="1" applyBorder="1" applyAlignment="1">
      <alignment horizontal="left" vertical="center"/>
    </xf>
    <xf numFmtId="10" fontId="41" fillId="3" borderId="7" xfId="4" applyNumberFormat="1" applyFont="1" applyFill="1" applyBorder="1" applyAlignment="1"/>
    <xf numFmtId="10" fontId="56" fillId="3" borderId="7" xfId="4" applyNumberFormat="1" applyFont="1" applyFill="1" applyBorder="1" applyAlignment="1">
      <alignment horizontal="center" vertical="center"/>
    </xf>
    <xf numFmtId="0" fontId="2" fillId="3" borderId="6" xfId="11" quotePrefix="1" applyFill="1" applyBorder="1"/>
    <xf numFmtId="166" fontId="8" fillId="3" borderId="7" xfId="6" applyNumberFormat="1" applyFont="1" applyFill="1" applyBorder="1" applyAlignment="1" applyProtection="1">
      <protection locked="0"/>
    </xf>
    <xf numFmtId="166" fontId="8" fillId="3" borderId="7" xfId="2" applyNumberFormat="1" applyFont="1" applyFill="1" applyBorder="1" applyAlignment="1" applyProtection="1">
      <protection locked="0"/>
    </xf>
    <xf numFmtId="0" fontId="9" fillId="3" borderId="0" xfId="4" applyFont="1" applyFill="1" applyBorder="1" applyAlignment="1"/>
    <xf numFmtId="0" fontId="8" fillId="3" borderId="0" xfId="4" applyFont="1" applyFill="1" applyBorder="1" applyAlignment="1">
      <alignment horizontal="center"/>
    </xf>
    <xf numFmtId="0" fontId="9" fillId="3" borderId="20" xfId="4" applyFont="1" applyFill="1" applyBorder="1" applyAlignment="1"/>
    <xf numFmtId="0" fontId="9" fillId="3" borderId="1" xfId="4" applyFont="1" applyFill="1" applyBorder="1" applyAlignment="1"/>
    <xf numFmtId="0" fontId="9" fillId="3" borderId="9" xfId="4" applyFont="1" applyFill="1" applyBorder="1" applyAlignment="1">
      <alignment vertical="top"/>
    </xf>
    <xf numFmtId="0" fontId="9" fillId="3" borderId="7" xfId="4" applyFont="1" applyFill="1" applyBorder="1" applyAlignment="1">
      <alignment vertical="top"/>
    </xf>
    <xf numFmtId="0" fontId="8" fillId="3" borderId="0" xfId="4" applyFont="1" applyFill="1" applyBorder="1" applyAlignment="1">
      <alignment horizontal="left"/>
    </xf>
    <xf numFmtId="166" fontId="8" fillId="3" borderId="0" xfId="2" applyNumberFormat="1" applyFont="1" applyFill="1" applyBorder="1" applyAlignment="1">
      <alignment horizontal="right"/>
    </xf>
    <xf numFmtId="166" fontId="8" fillId="3" borderId="0" xfId="2" applyNumberFormat="1" applyFont="1" applyFill="1" applyBorder="1" applyAlignment="1" applyProtection="1">
      <protection locked="0"/>
    </xf>
    <xf numFmtId="0" fontId="0" fillId="3" borderId="0" xfId="0" applyFill="1" applyBorder="1" applyAlignment="1"/>
    <xf numFmtId="0" fontId="10" fillId="3" borderId="0" xfId="4" applyFont="1" applyFill="1" applyBorder="1" applyAlignment="1"/>
    <xf numFmtId="44" fontId="8" fillId="3" borderId="0" xfId="2" applyNumberFormat="1" applyFont="1" applyFill="1" applyBorder="1" applyAlignment="1" applyProtection="1">
      <protection locked="0"/>
    </xf>
    <xf numFmtId="166" fontId="19" fillId="3" borderId="10" xfId="4" applyNumberFormat="1" applyFont="1" applyFill="1" applyBorder="1" applyAlignment="1"/>
    <xf numFmtId="0" fontId="4" fillId="3" borderId="12" xfId="4" applyFont="1" applyFill="1" applyBorder="1" applyAlignment="1"/>
    <xf numFmtId="0" fontId="9" fillId="3" borderId="19" xfId="4" applyFont="1" applyFill="1" applyBorder="1" applyAlignment="1"/>
    <xf numFmtId="0" fontId="9" fillId="3" borderId="17" xfId="4" applyFont="1" applyFill="1" applyBorder="1" applyAlignment="1"/>
    <xf numFmtId="0" fontId="9" fillId="3" borderId="13" xfId="4" applyFont="1" applyFill="1" applyBorder="1" applyAlignment="1"/>
    <xf numFmtId="0" fontId="9" fillId="3" borderId="3" xfId="4" applyFont="1" applyFill="1" applyBorder="1" applyAlignment="1"/>
    <xf numFmtId="0" fontId="74" fillId="3" borderId="22" xfId="16" applyFont="1" applyFill="1" applyBorder="1" applyAlignment="1">
      <alignment vertical="center"/>
    </xf>
    <xf numFmtId="0" fontId="11" fillId="3" borderId="8" xfId="0" applyFont="1" applyFill="1" applyBorder="1" applyAlignment="1"/>
    <xf numFmtId="0" fontId="9" fillId="3" borderId="7" xfId="4" applyFont="1" applyFill="1" applyBorder="1" applyAlignment="1">
      <alignment horizontal="right"/>
    </xf>
    <xf numFmtId="168" fontId="18" fillId="3" borderId="6" xfId="7" applyNumberFormat="1" applyFont="1" applyFill="1" applyBorder="1" applyAlignment="1">
      <alignment horizontal="center"/>
    </xf>
    <xf numFmtId="168" fontId="18" fillId="3" borderId="6" xfId="7" applyNumberFormat="1" applyFont="1" applyFill="1" applyBorder="1" applyAlignment="1"/>
    <xf numFmtId="168" fontId="38" fillId="3" borderId="6" xfId="4" applyNumberFormat="1" applyFont="1" applyFill="1" applyBorder="1" applyAlignment="1"/>
    <xf numFmtId="168" fontId="38" fillId="3" borderId="6" xfId="7" applyNumberFormat="1" applyFont="1" applyFill="1" applyBorder="1" applyAlignment="1">
      <alignment horizontal="left"/>
    </xf>
    <xf numFmtId="0" fontId="22" fillId="15" borderId="6" xfId="4" applyFont="1" applyFill="1" applyBorder="1" applyAlignment="1">
      <alignment horizontal="center"/>
    </xf>
    <xf numFmtId="0" fontId="1" fillId="8" borderId="23" xfId="10" applyFill="1" applyBorder="1"/>
    <xf numFmtId="0" fontId="1" fillId="8" borderId="22" xfId="10" applyFill="1" applyBorder="1"/>
    <xf numFmtId="0" fontId="1" fillId="8" borderId="21" xfId="10" applyFill="1" applyBorder="1"/>
    <xf numFmtId="0" fontId="1" fillId="8" borderId="15" xfId="10" applyFill="1" applyBorder="1"/>
    <xf numFmtId="0" fontId="0" fillId="8" borderId="0" xfId="10" applyFont="1" applyFill="1" applyBorder="1"/>
    <xf numFmtId="0" fontId="1" fillId="8" borderId="14" xfId="10" applyFill="1" applyBorder="1"/>
    <xf numFmtId="0" fontId="45" fillId="13" borderId="36" xfId="10" applyFont="1" applyFill="1" applyBorder="1"/>
    <xf numFmtId="0" fontId="2" fillId="19" borderId="6" xfId="11" applyFill="1" applyBorder="1" applyProtection="1">
      <protection locked="0"/>
    </xf>
    <xf numFmtId="0" fontId="2" fillId="19" borderId="6" xfId="11" applyFont="1" applyFill="1" applyBorder="1" applyProtection="1">
      <protection locked="0"/>
    </xf>
    <xf numFmtId="173" fontId="2" fillId="19" borderId="6" xfId="11" applyNumberFormat="1" applyFont="1" applyFill="1" applyBorder="1" applyProtection="1">
      <protection locked="0"/>
    </xf>
    <xf numFmtId="14" fontId="2" fillId="19" borderId="6" xfId="11" applyNumberFormat="1" applyFont="1" applyFill="1" applyBorder="1" applyProtection="1">
      <protection locked="0"/>
    </xf>
    <xf numFmtId="171" fontId="2" fillId="19" borderId="6" xfId="11" applyNumberFormat="1" applyFill="1" applyBorder="1" applyProtection="1">
      <protection locked="0"/>
    </xf>
    <xf numFmtId="1" fontId="2" fillId="19" borderId="6" xfId="11" applyNumberFormat="1" applyFont="1" applyFill="1" applyBorder="1" applyProtection="1">
      <protection locked="0"/>
    </xf>
    <xf numFmtId="174" fontId="2" fillId="19" borderId="6" xfId="11" applyNumberFormat="1" applyFont="1" applyFill="1" applyBorder="1" applyProtection="1">
      <protection locked="0"/>
    </xf>
    <xf numFmtId="167" fontId="2" fillId="19" borderId="6" xfId="3" applyNumberFormat="1" applyFont="1" applyFill="1" applyBorder="1" applyProtection="1">
      <protection locked="0"/>
    </xf>
    <xf numFmtId="10" fontId="2" fillId="19" borderId="6" xfId="3" applyNumberFormat="1" applyFont="1" applyFill="1" applyBorder="1" applyProtection="1">
      <protection locked="0"/>
    </xf>
    <xf numFmtId="166" fontId="2" fillId="19" borderId="6" xfId="2" applyNumberFormat="1" applyFont="1" applyFill="1" applyBorder="1" applyProtection="1">
      <protection locked="0"/>
    </xf>
    <xf numFmtId="0" fontId="1" fillId="0" borderId="0" xfId="10" applyBorder="1"/>
    <xf numFmtId="0" fontId="2" fillId="19" borderId="29" xfId="11" applyFill="1" applyBorder="1" applyProtection="1">
      <protection locked="0"/>
    </xf>
    <xf numFmtId="0" fontId="2" fillId="19" borderId="28" xfId="11" applyFill="1" applyBorder="1" applyProtection="1">
      <protection locked="0"/>
    </xf>
    <xf numFmtId="171" fontId="2" fillId="19" borderId="28" xfId="11" applyNumberFormat="1" applyFill="1" applyBorder="1" applyProtection="1">
      <protection locked="0"/>
    </xf>
    <xf numFmtId="0" fontId="2" fillId="19" borderId="27" xfId="11" applyFill="1" applyBorder="1" applyProtection="1">
      <protection locked="0"/>
    </xf>
    <xf numFmtId="0" fontId="2" fillId="0" borderId="0" xfId="11" applyBorder="1"/>
    <xf numFmtId="0" fontId="2" fillId="0" borderId="0" xfId="11" applyFont="1" applyBorder="1"/>
    <xf numFmtId="44" fontId="2" fillId="19" borderId="6" xfId="2" applyFont="1" applyFill="1" applyBorder="1" applyProtection="1">
      <protection locked="0"/>
    </xf>
    <xf numFmtId="0" fontId="1" fillId="8" borderId="12" xfId="10" applyFill="1" applyBorder="1"/>
    <xf numFmtId="0" fontId="1" fillId="8" borderId="11" xfId="10" applyFill="1" applyBorder="1"/>
    <xf numFmtId="0" fontId="2" fillId="0" borderId="37" xfId="11" applyFont="1" applyBorder="1" applyAlignment="1"/>
    <xf numFmtId="44" fontId="2" fillId="19" borderId="37" xfId="2" applyFont="1" applyFill="1" applyBorder="1" applyProtection="1">
      <protection locked="0"/>
    </xf>
    <xf numFmtId="0" fontId="1" fillId="0" borderId="11" xfId="10" applyBorder="1"/>
    <xf numFmtId="0" fontId="1" fillId="8" borderId="10" xfId="10" applyFill="1" applyBorder="1"/>
    <xf numFmtId="0" fontId="0" fillId="20" borderId="0" xfId="0" applyFill="1"/>
    <xf numFmtId="0" fontId="1" fillId="20" borderId="0" xfId="10" applyFill="1"/>
    <xf numFmtId="175" fontId="57" fillId="15" borderId="0" xfId="16" applyNumberFormat="1" applyFill="1"/>
    <xf numFmtId="0" fontId="57" fillId="15" borderId="23" xfId="16" applyFill="1" applyBorder="1"/>
    <xf numFmtId="0" fontId="57" fillId="15" borderId="22" xfId="16" applyFill="1" applyBorder="1"/>
    <xf numFmtId="0" fontId="57" fillId="15" borderId="21" xfId="16" applyFill="1" applyBorder="1"/>
    <xf numFmtId="0" fontId="57" fillId="15" borderId="15" xfId="16" applyFill="1" applyBorder="1"/>
    <xf numFmtId="0" fontId="57" fillId="15" borderId="14" xfId="16" applyFill="1" applyBorder="1"/>
    <xf numFmtId="0" fontId="57" fillId="15" borderId="12" xfId="16" applyFill="1" applyBorder="1"/>
    <xf numFmtId="0" fontId="57" fillId="15" borderId="11" xfId="16" applyFill="1" applyBorder="1"/>
    <xf numFmtId="0" fontId="57" fillId="15" borderId="10" xfId="16" applyFill="1" applyBorder="1"/>
    <xf numFmtId="0" fontId="77" fillId="15" borderId="15" xfId="16" applyFont="1" applyFill="1" applyBorder="1"/>
    <xf numFmtId="175" fontId="0" fillId="15" borderId="15" xfId="0" applyNumberFormat="1" applyFill="1" applyBorder="1" applyAlignment="1">
      <alignment horizontal="center"/>
    </xf>
    <xf numFmtId="0" fontId="0" fillId="15" borderId="0" xfId="0" applyFill="1" applyBorder="1"/>
    <xf numFmtId="167" fontId="9" fillId="3" borderId="7" xfId="5" applyNumberFormat="1" applyFont="1" applyFill="1" applyBorder="1" applyAlignment="1">
      <alignment horizontal="center"/>
    </xf>
    <xf numFmtId="0" fontId="51" fillId="0" borderId="0" xfId="0" applyFont="1" applyBorder="1" applyAlignment="1">
      <alignment horizontal="right"/>
    </xf>
    <xf numFmtId="0" fontId="78" fillId="2" borderId="0" xfId="4" applyFont="1" applyFill="1" applyAlignment="1"/>
    <xf numFmtId="0" fontId="78" fillId="2" borderId="0" xfId="4" applyFont="1" applyFill="1" applyAlignment="1">
      <alignment horizontal="right"/>
    </xf>
    <xf numFmtId="0" fontId="79" fillId="3" borderId="0" xfId="4" applyFont="1" applyFill="1" applyAlignment="1">
      <alignment horizontal="right"/>
    </xf>
    <xf numFmtId="0" fontId="79" fillId="3" borderId="0" xfId="4" applyFont="1" applyFill="1" applyAlignment="1">
      <alignment horizontal="left"/>
    </xf>
    <xf numFmtId="175" fontId="3" fillId="8" borderId="0" xfId="4" applyNumberFormat="1" applyFont="1" applyFill="1"/>
    <xf numFmtId="0" fontId="79" fillId="8" borderId="0" xfId="4" applyFont="1" applyFill="1" applyAlignment="1">
      <alignment horizontal="right"/>
    </xf>
    <xf numFmtId="166" fontId="19" fillId="3" borderId="0" xfId="4" applyNumberFormat="1" applyFont="1" applyFill="1" applyAlignment="1"/>
    <xf numFmtId="175" fontId="3" fillId="8" borderId="0" xfId="4" applyNumberFormat="1" applyFont="1" applyFill="1" applyAlignment="1">
      <alignment horizontal="right"/>
    </xf>
    <xf numFmtId="0" fontId="19" fillId="0" borderId="6" xfId="4" applyFont="1" applyBorder="1" applyAlignment="1" applyProtection="1">
      <alignment horizontal="center" wrapText="1"/>
      <protection locked="0"/>
    </xf>
    <xf numFmtId="168" fontId="19" fillId="0" borderId="6" xfId="1" applyNumberFormat="1" applyFont="1" applyBorder="1" applyAlignment="1" applyProtection="1">
      <alignment horizontal="center" wrapText="1"/>
      <protection locked="0"/>
    </xf>
    <xf numFmtId="168" fontId="18" fillId="0" borderId="7" xfId="4" applyNumberFormat="1" applyFont="1" applyBorder="1" applyAlignment="1">
      <alignment horizontal="center"/>
    </xf>
    <xf numFmtId="168" fontId="19" fillId="0" borderId="6" xfId="4" applyNumberFormat="1" applyFont="1" applyBorder="1" applyAlignment="1">
      <alignment horizontal="center" wrapText="1"/>
    </xf>
    <xf numFmtId="9" fontId="19" fillId="0" borderId="6" xfId="3" applyFont="1" applyBorder="1" applyAlignment="1" applyProtection="1">
      <alignment horizontal="center" wrapText="1"/>
      <protection locked="0"/>
    </xf>
    <xf numFmtId="167" fontId="19" fillId="0" borderId="6" xfId="3" applyNumberFormat="1" applyFont="1" applyBorder="1" applyAlignment="1" applyProtection="1">
      <alignment horizontal="center" wrapText="1"/>
      <protection locked="0"/>
    </xf>
    <xf numFmtId="168" fontId="19" fillId="0" borderId="6" xfId="4" applyNumberFormat="1" applyFont="1" applyBorder="1" applyAlignment="1" applyProtection="1">
      <alignment horizontal="center" wrapText="1"/>
      <protection locked="0"/>
    </xf>
    <xf numFmtId="1" fontId="18" fillId="0" borderId="6" xfId="4" applyNumberFormat="1" applyFont="1" applyBorder="1" applyAlignment="1" applyProtection="1">
      <alignment horizontal="center" wrapText="1"/>
      <protection locked="0"/>
    </xf>
    <xf numFmtId="168" fontId="18" fillId="0" borderId="6" xfId="15" applyNumberFormat="1" applyFont="1" applyBorder="1" applyAlignment="1" applyProtection="1">
      <alignment wrapText="1"/>
      <protection locked="0"/>
    </xf>
    <xf numFmtId="0" fontId="18" fillId="0" borderId="6" xfId="4" applyFont="1" applyBorder="1" applyAlignment="1" applyProtection="1">
      <alignment wrapText="1"/>
      <protection locked="0"/>
    </xf>
    <xf numFmtId="44" fontId="18" fillId="0" borderId="6" xfId="6" applyFont="1" applyBorder="1" applyAlignment="1" applyProtection="1">
      <alignment wrapText="1"/>
      <protection locked="0"/>
    </xf>
    <xf numFmtId="10" fontId="18" fillId="0" borderId="6" xfId="4" applyNumberFormat="1" applyFont="1" applyBorder="1" applyAlignment="1" applyProtection="1">
      <alignment wrapText="1"/>
      <protection locked="0"/>
    </xf>
    <xf numFmtId="0" fontId="18" fillId="0" borderId="6" xfId="4" applyFont="1" applyBorder="1" applyAlignment="1">
      <alignment horizontal="center" wrapText="1"/>
    </xf>
    <xf numFmtId="166" fontId="18" fillId="0" borderId="6" xfId="6" applyNumberFormat="1" applyFont="1" applyBorder="1" applyAlignment="1" applyProtection="1">
      <alignment horizontal="center" wrapText="1"/>
      <protection locked="0"/>
    </xf>
    <xf numFmtId="168" fontId="18" fillId="0" borderId="6" xfId="15" applyNumberFormat="1" applyFont="1" applyBorder="1" applyAlignment="1" applyProtection="1">
      <alignment horizontal="center" wrapText="1"/>
      <protection locked="0"/>
    </xf>
    <xf numFmtId="0" fontId="0" fillId="0" borderId="0" xfId="0" applyAlignment="1">
      <alignment horizontal="center"/>
    </xf>
    <xf numFmtId="0" fontId="18" fillId="0" borderId="6" xfId="4" applyFont="1" applyBorder="1" applyAlignment="1" applyProtection="1">
      <alignment horizontal="center" wrapText="1"/>
      <protection locked="0"/>
    </xf>
    <xf numFmtId="44" fontId="19" fillId="0" borderId="6" xfId="4" applyNumberFormat="1" applyFont="1" applyBorder="1" applyAlignment="1">
      <alignment horizontal="center" wrapText="1"/>
    </xf>
    <xf numFmtId="44" fontId="0" fillId="0" borderId="0" xfId="0" applyNumberFormat="1"/>
    <xf numFmtId="0" fontId="35" fillId="8" borderId="22" xfId="10" applyFont="1" applyFill="1" applyBorder="1" applyAlignment="1">
      <alignment horizontal="left"/>
    </xf>
    <xf numFmtId="0" fontId="0" fillId="8" borderId="22" xfId="10" applyFont="1" applyFill="1" applyBorder="1"/>
    <xf numFmtId="0" fontId="35" fillId="8" borderId="22" xfId="10" applyFont="1" applyFill="1" applyBorder="1" applyAlignment="1">
      <alignment wrapText="1"/>
    </xf>
    <xf numFmtId="0" fontId="35" fillId="8" borderId="0" xfId="10" applyFont="1" applyFill="1" applyBorder="1" applyAlignment="1">
      <alignment horizontal="center"/>
    </xf>
    <xf numFmtId="0" fontId="35" fillId="8" borderId="0" xfId="10" applyFont="1" applyFill="1" applyBorder="1" applyAlignment="1">
      <alignment wrapText="1"/>
    </xf>
    <xf numFmtId="0" fontId="35" fillId="8" borderId="0" xfId="10" applyFont="1" applyFill="1" applyBorder="1" applyAlignment="1">
      <alignment horizontal="left"/>
    </xf>
    <xf numFmtId="175" fontId="35" fillId="8" borderId="0" xfId="10" applyNumberFormat="1" applyFont="1" applyFill="1" applyBorder="1" applyAlignment="1">
      <alignment horizontal="center"/>
    </xf>
    <xf numFmtId="0" fontId="2" fillId="3" borderId="36" xfId="11" applyFill="1" applyBorder="1"/>
    <xf numFmtId="176" fontId="2" fillId="5" borderId="6" xfId="12" applyNumberFormat="1" applyFont="1" applyFill="1" applyBorder="1" applyProtection="1">
      <protection locked="0"/>
    </xf>
    <xf numFmtId="0" fontId="2" fillId="8" borderId="11" xfId="11" applyFont="1" applyFill="1" applyBorder="1"/>
    <xf numFmtId="0" fontId="35" fillId="8" borderId="11" xfId="10" applyFont="1" applyFill="1" applyBorder="1" applyAlignment="1">
      <alignment horizontal="left"/>
    </xf>
    <xf numFmtId="0" fontId="0" fillId="8" borderId="11" xfId="0" applyFill="1" applyBorder="1"/>
    <xf numFmtId="0" fontId="76" fillId="3" borderId="0" xfId="16" applyFont="1" applyFill="1" applyBorder="1" applyAlignment="1">
      <alignment horizontal="center" wrapText="1"/>
    </xf>
    <xf numFmtId="0" fontId="2" fillId="5" borderId="17" xfId="11" applyFont="1" applyFill="1" applyBorder="1" applyAlignment="1" applyProtection="1">
      <alignment horizontal="center" wrapText="1"/>
      <protection locked="0"/>
    </xf>
    <xf numFmtId="0" fontId="2" fillId="5" borderId="16" xfId="11" applyFont="1" applyFill="1" applyBorder="1" applyAlignment="1" applyProtection="1">
      <alignment horizontal="center" wrapText="1"/>
      <protection locked="0"/>
    </xf>
    <xf numFmtId="0" fontId="2" fillId="5" borderId="20" xfId="11" applyFont="1" applyFill="1" applyBorder="1" applyAlignment="1" applyProtection="1">
      <alignment horizontal="center" wrapText="1"/>
      <protection locked="0"/>
    </xf>
    <xf numFmtId="0" fontId="18" fillId="3" borderId="9" xfId="4" applyFont="1" applyFill="1" applyBorder="1" applyAlignment="1">
      <alignment horizontal="left" vertical="center"/>
    </xf>
    <xf numFmtId="0" fontId="11" fillId="3" borderId="8" xfId="0" applyFont="1" applyFill="1" applyBorder="1" applyAlignment="1">
      <alignment vertical="center"/>
    </xf>
    <xf numFmtId="0" fontId="11" fillId="3" borderId="7" xfId="0" applyFont="1" applyFill="1" applyBorder="1" applyAlignment="1">
      <alignment vertical="center"/>
    </xf>
    <xf numFmtId="0" fontId="11" fillId="3" borderId="7" xfId="0" applyFont="1" applyFill="1" applyBorder="1" applyAlignment="1">
      <alignment horizontal="left" vertical="center"/>
    </xf>
    <xf numFmtId="0" fontId="19" fillId="3" borderId="9" xfId="4" applyFont="1" applyFill="1" applyBorder="1" applyAlignment="1">
      <alignment horizontal="right"/>
    </xf>
    <xf numFmtId="0" fontId="19" fillId="3" borderId="8" xfId="4" applyFont="1" applyFill="1" applyBorder="1" applyAlignment="1">
      <alignment horizontal="right"/>
    </xf>
    <xf numFmtId="0" fontId="19" fillId="3" borderId="7" xfId="4" applyFont="1" applyFill="1" applyBorder="1" applyAlignment="1">
      <alignment horizontal="right"/>
    </xf>
    <xf numFmtId="0" fontId="9" fillId="3" borderId="9" xfId="4" applyFont="1" applyFill="1" applyBorder="1" applyAlignment="1">
      <alignment horizontal="right"/>
    </xf>
    <xf numFmtId="0" fontId="9" fillId="3" borderId="8" xfId="4" applyFont="1" applyFill="1" applyBorder="1" applyAlignment="1">
      <alignment horizontal="right"/>
    </xf>
    <xf numFmtId="0" fontId="9" fillId="3" borderId="7" xfId="4" applyFont="1" applyFill="1" applyBorder="1" applyAlignment="1">
      <alignment horizontal="right"/>
    </xf>
    <xf numFmtId="0" fontId="19" fillId="3" borderId="9" xfId="4" applyFont="1" applyFill="1" applyBorder="1" applyAlignment="1">
      <alignment horizontal="center"/>
    </xf>
    <xf numFmtId="0" fontId="19" fillId="3" borderId="8" xfId="4" applyFont="1" applyFill="1" applyBorder="1" applyAlignment="1">
      <alignment horizontal="center"/>
    </xf>
    <xf numFmtId="0" fontId="19" fillId="3" borderId="7" xfId="4" applyFont="1" applyFill="1" applyBorder="1" applyAlignment="1">
      <alignment horizontal="center"/>
    </xf>
    <xf numFmtId="0" fontId="8" fillId="3" borderId="9" xfId="4" applyFont="1" applyFill="1" applyBorder="1" applyAlignment="1">
      <alignment horizontal="center"/>
    </xf>
    <xf numFmtId="0" fontId="8" fillId="3" borderId="8" xfId="4" applyFont="1" applyFill="1" applyBorder="1" applyAlignment="1">
      <alignment horizontal="center"/>
    </xf>
    <xf numFmtId="0" fontId="8" fillId="3" borderId="7" xfId="4" applyFont="1" applyFill="1" applyBorder="1" applyAlignment="1">
      <alignment horizontal="center"/>
    </xf>
    <xf numFmtId="164" fontId="18" fillId="3" borderId="9" xfId="2" applyNumberFormat="1" applyFont="1" applyFill="1" applyBorder="1" applyAlignment="1">
      <alignment horizontal="center"/>
    </xf>
    <xf numFmtId="164" fontId="18" fillId="3" borderId="7" xfId="2" applyNumberFormat="1" applyFont="1" applyFill="1" applyBorder="1" applyAlignment="1">
      <alignment horizontal="center"/>
    </xf>
    <xf numFmtId="0" fontId="41" fillId="3" borderId="9" xfId="4" applyFont="1" applyFill="1" applyBorder="1" applyAlignment="1">
      <alignment horizontal="right"/>
    </xf>
    <xf numFmtId="0" fontId="41" fillId="3" borderId="8" xfId="4" applyFont="1" applyFill="1" applyBorder="1" applyAlignment="1">
      <alignment horizontal="right"/>
    </xf>
    <xf numFmtId="0" fontId="4" fillId="3" borderId="0" xfId="4" applyFont="1" applyFill="1" applyAlignment="1">
      <alignment horizontal="right" vertical="center"/>
    </xf>
    <xf numFmtId="0" fontId="4" fillId="3" borderId="0" xfId="4" applyFont="1" applyFill="1" applyBorder="1" applyAlignment="1">
      <alignment horizontal="right"/>
    </xf>
    <xf numFmtId="0" fontId="19" fillId="3" borderId="3" xfId="4" applyFont="1" applyFill="1" applyBorder="1" applyAlignment="1">
      <alignment horizontal="center"/>
    </xf>
    <xf numFmtId="0" fontId="19" fillId="3" borderId="2" xfId="4" applyFont="1" applyFill="1" applyBorder="1" applyAlignment="1">
      <alignment horizontal="center"/>
    </xf>
    <xf numFmtId="0" fontId="19" fillId="3" borderId="1" xfId="4" applyFont="1" applyFill="1" applyBorder="1" applyAlignment="1">
      <alignment horizontal="center"/>
    </xf>
    <xf numFmtId="0" fontId="8" fillId="3" borderId="6" xfId="4" applyFont="1" applyFill="1" applyBorder="1" applyAlignment="1">
      <alignment horizontal="center"/>
    </xf>
    <xf numFmtId="0" fontId="9" fillId="3" borderId="2" xfId="4" applyFont="1" applyFill="1" applyBorder="1" applyAlignment="1">
      <alignment horizontal="right"/>
    </xf>
    <xf numFmtId="0" fontId="11" fillId="3" borderId="2" xfId="0" applyFont="1" applyFill="1" applyBorder="1" applyAlignment="1"/>
    <xf numFmtId="0" fontId="11" fillId="3" borderId="1" xfId="0" applyFont="1" applyFill="1" applyBorder="1" applyAlignment="1"/>
    <xf numFmtId="0" fontId="19" fillId="3" borderId="6" xfId="4" applyFont="1" applyFill="1" applyBorder="1" applyAlignment="1">
      <alignment vertical="center"/>
    </xf>
    <xf numFmtId="0" fontId="11" fillId="3" borderId="6" xfId="0" applyFont="1" applyFill="1" applyBorder="1" applyAlignment="1">
      <alignment vertical="center"/>
    </xf>
    <xf numFmtId="0" fontId="18" fillId="3" borderId="8" xfId="4" applyFont="1" applyFill="1" applyBorder="1" applyAlignment="1">
      <alignment horizontal="left" vertical="center"/>
    </xf>
    <xf numFmtId="0" fontId="32" fillId="3" borderId="8" xfId="4" applyFont="1" applyFill="1" applyBorder="1" applyAlignment="1">
      <alignment horizontal="left" vertical="center"/>
    </xf>
    <xf numFmtId="0" fontId="32" fillId="3" borderId="7" xfId="4" applyFont="1" applyFill="1" applyBorder="1" applyAlignment="1">
      <alignment horizontal="left" vertical="center"/>
    </xf>
    <xf numFmtId="14" fontId="18" fillId="3" borderId="9" xfId="4" applyNumberFormat="1" applyFont="1" applyFill="1" applyBorder="1" applyAlignment="1">
      <alignment horizontal="left" vertical="center"/>
    </xf>
    <xf numFmtId="14" fontId="18" fillId="3" borderId="8" xfId="4" applyNumberFormat="1" applyFont="1" applyFill="1" applyBorder="1" applyAlignment="1">
      <alignment horizontal="left" vertical="center"/>
    </xf>
    <xf numFmtId="14" fontId="18" fillId="3" borderId="7" xfId="4" applyNumberFormat="1" applyFont="1" applyFill="1" applyBorder="1" applyAlignment="1">
      <alignment horizontal="left" vertical="center"/>
    </xf>
    <xf numFmtId="0" fontId="19" fillId="3" borderId="9" xfId="4" applyFont="1" applyFill="1" applyBorder="1" applyAlignment="1">
      <alignment horizontal="right" vertical="center"/>
    </xf>
    <xf numFmtId="0" fontId="11" fillId="3" borderId="8" xfId="0" applyFont="1" applyFill="1" applyBorder="1" applyAlignment="1">
      <alignment horizontal="right" vertical="center"/>
    </xf>
    <xf numFmtId="0" fontId="11" fillId="3" borderId="7" xfId="0" applyFont="1" applyFill="1" applyBorder="1" applyAlignment="1">
      <alignment horizontal="right" vertical="center"/>
    </xf>
    <xf numFmtId="0" fontId="11" fillId="3" borderId="8" xfId="0" applyFont="1" applyFill="1" applyBorder="1" applyAlignment="1">
      <alignment horizontal="left" vertical="center"/>
    </xf>
    <xf numFmtId="0" fontId="41" fillId="3" borderId="17" xfId="4" applyFont="1" applyFill="1" applyBorder="1" applyAlignment="1">
      <alignment horizontal="right" vertical="center"/>
    </xf>
    <xf numFmtId="0" fontId="41" fillId="3" borderId="16" xfId="0" applyFont="1" applyFill="1" applyBorder="1" applyAlignment="1">
      <alignment horizontal="right" vertical="center"/>
    </xf>
    <xf numFmtId="0" fontId="41" fillId="3" borderId="8" xfId="0" applyFont="1" applyFill="1" applyBorder="1" applyAlignment="1"/>
    <xf numFmtId="0" fontId="41" fillId="3" borderId="7" xfId="0" applyFont="1" applyFill="1" applyBorder="1" applyAlignment="1"/>
    <xf numFmtId="0" fontId="15" fillId="3" borderId="7" xfId="4" applyFont="1" applyFill="1" applyBorder="1" applyAlignment="1">
      <alignment horizontal="right"/>
    </xf>
    <xf numFmtId="0" fontId="15" fillId="3" borderId="9" xfId="4" applyFont="1" applyFill="1" applyBorder="1" applyAlignment="1">
      <alignment horizontal="right"/>
    </xf>
    <xf numFmtId="0" fontId="9" fillId="3" borderId="3" xfId="4" applyFont="1" applyFill="1" applyBorder="1" applyAlignment="1">
      <alignment horizontal="right"/>
    </xf>
    <xf numFmtId="0" fontId="11" fillId="3" borderId="8" xfId="0" applyFont="1" applyFill="1" applyBorder="1" applyAlignment="1"/>
    <xf numFmtId="0" fontId="11" fillId="3" borderId="7" xfId="0" applyFont="1" applyFill="1" applyBorder="1" applyAlignment="1"/>
    <xf numFmtId="0" fontId="41" fillId="3" borderId="8" xfId="0" applyFont="1" applyFill="1" applyBorder="1" applyAlignment="1">
      <alignment horizontal="right" vertical="center"/>
    </xf>
    <xf numFmtId="0" fontId="19" fillId="3" borderId="17" xfId="4" applyFont="1" applyFill="1" applyBorder="1" applyAlignment="1">
      <alignment horizontal="right"/>
    </xf>
    <xf numFmtId="0" fontId="41" fillId="3" borderId="16" xfId="0" applyFont="1" applyFill="1" applyBorder="1" applyAlignment="1"/>
    <xf numFmtId="0" fontId="41" fillId="3" borderId="20" xfId="0" applyFont="1" applyFill="1" applyBorder="1" applyAlignment="1"/>
    <xf numFmtId="0" fontId="41" fillId="3" borderId="8" xfId="0" applyFont="1" applyFill="1" applyBorder="1" applyAlignment="1">
      <alignment horizontal="right"/>
    </xf>
    <xf numFmtId="0" fontId="41" fillId="3" borderId="7" xfId="0" applyFont="1" applyFill="1" applyBorder="1" applyAlignment="1">
      <alignment horizontal="right"/>
    </xf>
    <xf numFmtId="0" fontId="14" fillId="0" borderId="16" xfId="4" applyFont="1" applyBorder="1" applyAlignment="1">
      <alignment horizontal="center"/>
    </xf>
    <xf numFmtId="0" fontId="14" fillId="0" borderId="0" xfId="4" applyFont="1" applyBorder="1" applyAlignment="1">
      <alignment horizontal="center"/>
    </xf>
    <xf numFmtId="0" fontId="19" fillId="3" borderId="16" xfId="4" applyFont="1" applyFill="1" applyBorder="1" applyAlignment="1">
      <alignment horizontal="right"/>
    </xf>
    <xf numFmtId="0" fontId="19" fillId="3" borderId="20" xfId="4" applyFont="1" applyFill="1" applyBorder="1" applyAlignment="1">
      <alignment horizontal="right"/>
    </xf>
    <xf numFmtId="0" fontId="41" fillId="3" borderId="17" xfId="4" applyFont="1" applyFill="1" applyBorder="1" applyAlignment="1">
      <alignment horizontal="right"/>
    </xf>
    <xf numFmtId="0" fontId="9" fillId="3" borderId="17" xfId="4" applyFont="1" applyFill="1" applyBorder="1" applyAlignment="1">
      <alignment horizontal="right"/>
    </xf>
    <xf numFmtId="0" fontId="27" fillId="3" borderId="8" xfId="0" applyFont="1" applyFill="1" applyBorder="1" applyAlignment="1">
      <alignment horizontal="center"/>
    </xf>
    <xf numFmtId="0" fontId="27" fillId="3" borderId="7" xfId="0" applyFont="1" applyFill="1" applyBorder="1" applyAlignment="1">
      <alignment horizontal="center"/>
    </xf>
    <xf numFmtId="0" fontId="19" fillId="3" borderId="9" xfId="4" applyFont="1" applyFill="1" applyBorder="1" applyAlignment="1">
      <alignment horizontal="center" shrinkToFit="1"/>
    </xf>
    <xf numFmtId="0" fontId="19" fillId="3" borderId="8" xfId="4" applyFont="1" applyFill="1" applyBorder="1" applyAlignment="1">
      <alignment horizontal="center" shrinkToFit="1"/>
    </xf>
    <xf numFmtId="0" fontId="19" fillId="3" borderId="7" xfId="4" applyFont="1" applyFill="1" applyBorder="1" applyAlignment="1">
      <alignment horizontal="center" shrinkToFit="1"/>
    </xf>
    <xf numFmtId="0" fontId="19" fillId="3" borderId="9" xfId="4" applyFont="1" applyFill="1" applyBorder="1" applyAlignment="1">
      <alignment horizontal="left" shrinkToFit="1"/>
    </xf>
    <xf numFmtId="0" fontId="19" fillId="3" borderId="8" xfId="4" applyFont="1" applyFill="1" applyBorder="1" applyAlignment="1">
      <alignment horizontal="left" shrinkToFit="1"/>
    </xf>
    <xf numFmtId="0" fontId="19" fillId="3" borderId="7" xfId="4" applyFont="1" applyFill="1" applyBorder="1" applyAlignment="1">
      <alignment horizontal="left" shrinkToFit="1"/>
    </xf>
    <xf numFmtId="0" fontId="41" fillId="3" borderId="9" xfId="4" applyFont="1" applyFill="1" applyBorder="1" applyAlignment="1">
      <alignment horizontal="right" vertical="center"/>
    </xf>
    <xf numFmtId="0" fontId="41" fillId="3" borderId="2" xfId="4" applyFont="1" applyFill="1" applyBorder="1" applyAlignment="1">
      <alignment horizontal="right"/>
    </xf>
    <xf numFmtId="0" fontId="41" fillId="3" borderId="2" xfId="0" applyFont="1" applyFill="1" applyBorder="1" applyAlignment="1"/>
    <xf numFmtId="0" fontId="41" fillId="3" borderId="1" xfId="0" applyFont="1" applyFill="1" applyBorder="1" applyAlignment="1"/>
    <xf numFmtId="0" fontId="19" fillId="3" borderId="9" xfId="4" applyFont="1" applyFill="1" applyBorder="1" applyAlignment="1">
      <alignment vertical="center"/>
    </xf>
    <xf numFmtId="0" fontId="18" fillId="3" borderId="6" xfId="4" applyFont="1" applyFill="1" applyBorder="1" applyAlignment="1">
      <alignment horizontal="left" vertical="center"/>
    </xf>
    <xf numFmtId="0" fontId="11" fillId="3" borderId="6" xfId="0" applyFont="1" applyFill="1" applyBorder="1" applyAlignment="1">
      <alignment horizontal="left" vertical="center"/>
    </xf>
    <xf numFmtId="0" fontId="8" fillId="3" borderId="17" xfId="4" applyFont="1" applyFill="1" applyBorder="1" applyAlignment="1">
      <alignment horizontal="center"/>
    </xf>
    <xf numFmtId="0" fontId="8" fillId="3" borderId="16" xfId="4" applyFont="1" applyFill="1" applyBorder="1" applyAlignment="1">
      <alignment horizontal="center"/>
    </xf>
    <xf numFmtId="0" fontId="8" fillId="3" borderId="20" xfId="4" applyFont="1" applyFill="1" applyBorder="1" applyAlignment="1">
      <alignment horizontal="center"/>
    </xf>
    <xf numFmtId="0" fontId="32" fillId="3" borderId="8" xfId="4" applyFont="1" applyFill="1" applyBorder="1" applyAlignment="1">
      <alignment horizontal="right" vertical="center"/>
    </xf>
    <xf numFmtId="0" fontId="32" fillId="3" borderId="7" xfId="4" applyFont="1" applyFill="1" applyBorder="1" applyAlignment="1">
      <alignment horizontal="right" vertical="center"/>
    </xf>
    <xf numFmtId="0" fontId="18" fillId="3" borderId="6" xfId="4" applyFont="1" applyFill="1" applyBorder="1" applyAlignment="1">
      <alignment horizontal="center" vertical="center"/>
    </xf>
    <xf numFmtId="0" fontId="19" fillId="3" borderId="6" xfId="4" applyFont="1" applyFill="1" applyBorder="1" applyAlignment="1">
      <alignment horizontal="center" vertical="center"/>
    </xf>
    <xf numFmtId="0" fontId="39" fillId="3" borderId="9" xfId="4" applyFont="1" applyFill="1" applyBorder="1" applyAlignment="1">
      <alignment horizontal="left" vertical="center"/>
    </xf>
    <xf numFmtId="0" fontId="0" fillId="3" borderId="8" xfId="0" applyFill="1" applyBorder="1" applyAlignment="1"/>
    <xf numFmtId="0" fontId="40" fillId="3" borderId="6" xfId="0" applyFont="1" applyFill="1" applyBorder="1" applyAlignment="1">
      <alignment horizontal="left" vertical="center"/>
    </xf>
    <xf numFmtId="0" fontId="40" fillId="3" borderId="6" xfId="0" applyFont="1" applyFill="1" applyBorder="1" applyAlignment="1">
      <alignment horizontal="center" vertical="center"/>
    </xf>
    <xf numFmtId="0" fontId="23" fillId="3" borderId="9" xfId="0" applyFont="1" applyFill="1" applyBorder="1" applyAlignment="1">
      <alignment horizontal="center" vertical="center"/>
    </xf>
    <xf numFmtId="0" fontId="23" fillId="3" borderId="7" xfId="0" applyFont="1" applyFill="1" applyBorder="1" applyAlignment="1">
      <alignment horizontal="center" vertical="center"/>
    </xf>
    <xf numFmtId="0" fontId="36" fillId="8" borderId="9" xfId="4" applyFont="1" applyFill="1" applyBorder="1" applyAlignment="1">
      <alignment horizontal="center"/>
    </xf>
    <xf numFmtId="0" fontId="36" fillId="8" borderId="8" xfId="4" applyFont="1" applyFill="1" applyBorder="1" applyAlignment="1">
      <alignment horizontal="center"/>
    </xf>
    <xf numFmtId="0" fontId="36" fillId="8" borderId="7" xfId="4" applyFont="1" applyFill="1" applyBorder="1" applyAlignment="1">
      <alignment horizontal="center"/>
    </xf>
    <xf numFmtId="0" fontId="9" fillId="3" borderId="9" xfId="4" applyFont="1" applyFill="1" applyBorder="1" applyAlignment="1">
      <alignment horizontal="center" shrinkToFit="1"/>
    </xf>
    <xf numFmtId="0" fontId="9" fillId="3" borderId="8" xfId="4" applyFont="1" applyFill="1" applyBorder="1" applyAlignment="1">
      <alignment horizontal="center" shrinkToFit="1"/>
    </xf>
    <xf numFmtId="0" fontId="9" fillId="3" borderId="7" xfId="4" applyFont="1" applyFill="1" applyBorder="1" applyAlignment="1">
      <alignment horizontal="center" shrinkToFit="1"/>
    </xf>
    <xf numFmtId="0" fontId="18" fillId="3" borderId="16" xfId="4" applyFont="1" applyFill="1" applyBorder="1" applyAlignment="1">
      <alignment horizontal="center" vertical="center" wrapText="1"/>
    </xf>
    <xf numFmtId="0" fontId="18" fillId="3" borderId="2" xfId="4" applyFont="1" applyFill="1" applyBorder="1" applyAlignment="1">
      <alignment horizontal="center" vertical="center" wrapText="1"/>
    </xf>
    <xf numFmtId="0" fontId="19" fillId="3" borderId="17" xfId="4" applyFont="1" applyFill="1" applyBorder="1" applyAlignment="1">
      <alignment horizontal="center" vertical="center"/>
    </xf>
    <xf numFmtId="0" fontId="19" fillId="3" borderId="20" xfId="4" applyFont="1" applyFill="1" applyBorder="1" applyAlignment="1">
      <alignment horizontal="center" vertical="center"/>
    </xf>
    <xf numFmtId="0" fontId="19" fillId="3" borderId="3" xfId="4" applyFont="1" applyFill="1" applyBorder="1" applyAlignment="1">
      <alignment horizontal="center" vertical="center"/>
    </xf>
    <xf numFmtId="0" fontId="19" fillId="3" borderId="1" xfId="4" applyFont="1" applyFill="1" applyBorder="1" applyAlignment="1">
      <alignment horizontal="center" vertical="center"/>
    </xf>
    <xf numFmtId="0" fontId="18" fillId="3" borderId="7" xfId="4" applyFont="1" applyFill="1" applyBorder="1" applyAlignment="1">
      <alignment horizontal="left" vertical="center"/>
    </xf>
    <xf numFmtId="0" fontId="27" fillId="3" borderId="9" xfId="4" applyFont="1" applyFill="1" applyBorder="1" applyAlignment="1">
      <alignment horizontal="center"/>
    </xf>
    <xf numFmtId="0" fontId="19" fillId="3" borderId="6" xfId="4" applyFont="1" applyFill="1" applyBorder="1" applyAlignment="1">
      <alignment horizontal="center"/>
    </xf>
    <xf numFmtId="175" fontId="80" fillId="3" borderId="0" xfId="4" applyNumberFormat="1" applyFont="1" applyFill="1" applyAlignment="1">
      <alignment horizontal="right"/>
    </xf>
    <xf numFmtId="175" fontId="79" fillId="3" borderId="0" xfId="4" applyNumberFormat="1" applyFont="1" applyFill="1" applyAlignment="1">
      <alignment horizontal="right"/>
    </xf>
    <xf numFmtId="0" fontId="54" fillId="3" borderId="0" xfId="0" applyFont="1" applyFill="1" applyAlignment="1">
      <alignment horizontal="center" wrapText="1"/>
    </xf>
    <xf numFmtId="0" fontId="40" fillId="3" borderId="9" xfId="0" applyFont="1" applyFill="1" applyBorder="1" applyAlignment="1">
      <alignment horizontal="center" vertical="center"/>
    </xf>
    <xf numFmtId="0" fontId="40" fillId="3" borderId="7" xfId="0" applyFont="1" applyFill="1" applyBorder="1" applyAlignment="1">
      <alignment horizontal="center" vertical="center"/>
    </xf>
    <xf numFmtId="0" fontId="41" fillId="3" borderId="7" xfId="4" applyFont="1" applyFill="1" applyBorder="1" applyAlignment="1">
      <alignment horizontal="right"/>
    </xf>
    <xf numFmtId="0" fontId="2" fillId="8" borderId="8" xfId="4" applyFill="1" applyBorder="1" applyAlignment="1">
      <alignment horizontal="center"/>
    </xf>
    <xf numFmtId="0" fontId="2" fillId="8" borderId="7" xfId="4" applyFill="1" applyBorder="1" applyAlignment="1">
      <alignment horizontal="center"/>
    </xf>
    <xf numFmtId="0" fontId="8" fillId="3" borderId="25" xfId="4" applyFont="1" applyFill="1" applyBorder="1" applyAlignment="1">
      <alignment horizontal="center"/>
    </xf>
    <xf numFmtId="0" fontId="18" fillId="3" borderId="17" xfId="4" applyFont="1" applyFill="1" applyBorder="1" applyAlignment="1">
      <alignment horizontal="left" vertical="center"/>
    </xf>
    <xf numFmtId="0" fontId="18" fillId="3" borderId="20" xfId="4" applyFont="1" applyFill="1" applyBorder="1" applyAlignment="1">
      <alignment horizontal="left" vertical="center"/>
    </xf>
    <xf numFmtId="0" fontId="18" fillId="3" borderId="19" xfId="4" applyFont="1" applyFill="1" applyBorder="1" applyAlignment="1">
      <alignment horizontal="left" vertical="center"/>
    </xf>
    <xf numFmtId="0" fontId="18" fillId="8" borderId="9" xfId="4" applyFont="1" applyFill="1" applyBorder="1" applyAlignment="1">
      <alignment horizontal="left" vertical="center"/>
    </xf>
    <xf numFmtId="0" fontId="11" fillId="0" borderId="8" xfId="0" applyFont="1" applyBorder="1" applyAlignment="1">
      <alignment vertical="center"/>
    </xf>
    <xf numFmtId="0" fontId="11" fillId="0" borderId="7" xfId="0" applyFont="1" applyBorder="1" applyAlignment="1">
      <alignment vertical="center"/>
    </xf>
    <xf numFmtId="0" fontId="18" fillId="0" borderId="9" xfId="4" applyFont="1" applyBorder="1" applyAlignment="1" applyProtection="1">
      <alignment horizontal="center" vertical="center" wrapText="1"/>
      <protection locked="0"/>
    </xf>
    <xf numFmtId="0" fontId="11" fillId="0" borderId="7" xfId="0" applyFont="1" applyBorder="1" applyAlignment="1" applyProtection="1">
      <alignment horizontal="center"/>
      <protection locked="0"/>
    </xf>
    <xf numFmtId="0" fontId="0" fillId="0" borderId="7" xfId="0" applyBorder="1" applyAlignment="1" applyProtection="1">
      <alignment horizontal="center"/>
      <protection locked="0"/>
    </xf>
    <xf numFmtId="0" fontId="0" fillId="0" borderId="7" xfId="0" applyBorder="1" applyAlignment="1" applyProtection="1">
      <alignment horizontal="center" vertical="center" wrapText="1"/>
      <protection locked="0"/>
    </xf>
    <xf numFmtId="0" fontId="18" fillId="0" borderId="9" xfId="4" applyFont="1" applyBorder="1" applyAlignment="1">
      <alignment horizontal="center" vertical="top" wrapText="1"/>
    </xf>
    <xf numFmtId="0" fontId="18" fillId="0" borderId="7" xfId="4" applyFont="1" applyBorder="1" applyAlignment="1">
      <alignment horizontal="center" vertical="top" wrapText="1"/>
    </xf>
    <xf numFmtId="0" fontId="18" fillId="0" borderId="9" xfId="4" applyNumberFormat="1" applyFont="1" applyBorder="1" applyAlignment="1" applyProtection="1">
      <alignment horizontal="center" vertical="center" wrapText="1"/>
      <protection locked="0"/>
    </xf>
    <xf numFmtId="0" fontId="18" fillId="0" borderId="7" xfId="4" applyNumberFormat="1"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8" fillId="0" borderId="6" xfId="4" applyFont="1" applyBorder="1" applyAlignment="1">
      <alignment horizontal="center" vertical="center" wrapText="1"/>
    </xf>
    <xf numFmtId="0" fontId="11" fillId="0" borderId="6" xfId="0" applyFont="1" applyBorder="1" applyAlignment="1">
      <alignment horizontal="center"/>
    </xf>
    <xf numFmtId="0" fontId="19" fillId="0" borderId="6" xfId="4" applyFont="1" applyBorder="1" applyAlignment="1">
      <alignment vertical="center" wrapText="1"/>
    </xf>
    <xf numFmtId="0" fontId="18" fillId="0" borderId="6" xfId="4" applyFont="1" applyBorder="1" applyAlignment="1" applyProtection="1">
      <alignment horizontal="center" vertical="center" wrapText="1"/>
      <protection locked="0"/>
    </xf>
    <xf numFmtId="0" fontId="18" fillId="8" borderId="6" xfId="4" applyFont="1" applyFill="1" applyBorder="1" applyAlignment="1">
      <alignment vertical="center" wrapText="1"/>
    </xf>
    <xf numFmtId="0" fontId="19" fillId="0" borderId="6" xfId="4" applyFont="1" applyBorder="1" applyAlignment="1" applyProtection="1">
      <alignment horizontal="center" vertical="top" wrapText="1"/>
      <protection locked="0"/>
    </xf>
    <xf numFmtId="0" fontId="19" fillId="0" borderId="6" xfId="4" applyFont="1" applyBorder="1" applyAlignment="1" applyProtection="1">
      <alignment horizontal="center" wrapText="1"/>
      <protection locked="0"/>
    </xf>
    <xf numFmtId="0" fontId="18" fillId="8" borderId="6" xfId="4" applyFont="1" applyFill="1" applyBorder="1" applyAlignment="1">
      <alignment horizontal="center" vertical="top" wrapText="1"/>
    </xf>
    <xf numFmtId="0" fontId="19" fillId="8" borderId="6" xfId="4" applyFont="1" applyFill="1" applyBorder="1" applyAlignment="1">
      <alignment wrapText="1"/>
    </xf>
    <xf numFmtId="0" fontId="18" fillId="0" borderId="9" xfId="4" applyFont="1" applyBorder="1" applyAlignment="1" applyProtection="1">
      <alignment vertical="top" wrapText="1"/>
      <protection locked="0"/>
    </xf>
    <xf numFmtId="0" fontId="19" fillId="0" borderId="7" xfId="4" applyFont="1" applyBorder="1" applyAlignment="1" applyProtection="1">
      <alignment wrapText="1"/>
      <protection locked="0"/>
    </xf>
    <xf numFmtId="0" fontId="18" fillId="0" borderId="6" xfId="4" applyFont="1" applyBorder="1" applyAlignment="1">
      <alignment vertical="top" wrapText="1"/>
    </xf>
    <xf numFmtId="0" fontId="19" fillId="0" borderId="6" xfId="4" applyFont="1" applyBorder="1" applyAlignment="1">
      <alignment wrapText="1"/>
    </xf>
    <xf numFmtId="0" fontId="18" fillId="0" borderId="9" xfId="4" applyFont="1" applyBorder="1" applyAlignment="1" applyProtection="1">
      <alignment horizontal="center" vertical="top" wrapText="1"/>
      <protection locked="0"/>
    </xf>
    <xf numFmtId="0" fontId="19" fillId="0" borderId="7" xfId="4" applyFont="1" applyBorder="1" applyAlignment="1" applyProtection="1">
      <alignment horizontal="center" wrapText="1"/>
      <protection locked="0"/>
    </xf>
    <xf numFmtId="0" fontId="18" fillId="8" borderId="9" xfId="4" applyFont="1" applyFill="1" applyBorder="1" applyAlignment="1">
      <alignment vertical="top" wrapText="1"/>
    </xf>
    <xf numFmtId="0" fontId="18" fillId="8" borderId="8" xfId="4" applyFont="1" applyFill="1" applyBorder="1" applyAlignment="1">
      <alignment vertical="top" wrapText="1"/>
    </xf>
    <xf numFmtId="0" fontId="18" fillId="8" borderId="7" xfId="4" applyFont="1" applyFill="1" applyBorder="1" applyAlignment="1">
      <alignment vertical="top" wrapText="1"/>
    </xf>
    <xf numFmtId="0" fontId="18" fillId="0" borderId="3" xfId="4" applyFont="1" applyBorder="1" applyAlignment="1" applyProtection="1">
      <alignment horizontal="left" vertical="center" wrapText="1" indent="1"/>
      <protection locked="0"/>
    </xf>
    <xf numFmtId="0" fontId="18" fillId="0" borderId="2" xfId="4" applyFont="1" applyBorder="1" applyAlignment="1" applyProtection="1">
      <alignment horizontal="left" vertical="center" wrapText="1" indent="1"/>
      <protection locked="0"/>
    </xf>
    <xf numFmtId="0" fontId="27" fillId="0" borderId="1" xfId="0" applyFont="1" applyBorder="1" applyAlignment="1" applyProtection="1">
      <alignment horizontal="left" vertical="center" wrapText="1" indent="1"/>
      <protection locked="0"/>
    </xf>
    <xf numFmtId="170" fontId="18" fillId="0" borderId="8" xfId="4" applyNumberFormat="1" applyFont="1" applyBorder="1" applyAlignment="1" applyProtection="1">
      <alignment horizontal="left" wrapText="1"/>
      <protection locked="0"/>
    </xf>
    <xf numFmtId="170" fontId="11" fillId="0" borderId="8" xfId="0" applyNumberFormat="1" applyFont="1" applyBorder="1" applyAlignment="1" applyProtection="1">
      <alignment horizontal="left" wrapText="1"/>
      <protection locked="0"/>
    </xf>
    <xf numFmtId="170" fontId="11" fillId="0" borderId="7" xfId="0" applyNumberFormat="1" applyFont="1" applyBorder="1" applyAlignment="1" applyProtection="1">
      <alignment horizontal="left" wrapText="1"/>
      <protection locked="0"/>
    </xf>
    <xf numFmtId="0" fontId="26" fillId="0" borderId="3" xfId="4" applyFont="1" applyBorder="1" applyAlignment="1">
      <alignment horizontal="left" vertical="center" wrapText="1"/>
    </xf>
    <xf numFmtId="0" fontId="26" fillId="0" borderId="2" xfId="4" applyFont="1" applyBorder="1" applyAlignment="1">
      <alignment horizontal="left" vertical="center" wrapText="1"/>
    </xf>
    <xf numFmtId="0" fontId="11" fillId="0" borderId="8" xfId="0" applyFont="1" applyBorder="1" applyAlignment="1" applyProtection="1">
      <alignment horizontal="center" wrapText="1"/>
      <protection locked="0"/>
    </xf>
    <xf numFmtId="0" fontId="11" fillId="0" borderId="7" xfId="0" applyFont="1" applyBorder="1" applyAlignment="1" applyProtection="1">
      <alignment horizontal="center" wrapText="1"/>
      <protection locked="0"/>
    </xf>
    <xf numFmtId="0" fontId="18" fillId="8" borderId="9" xfId="4" applyFont="1" applyFill="1" applyBorder="1" applyAlignment="1">
      <alignment wrapText="1"/>
    </xf>
    <xf numFmtId="0" fontId="18" fillId="8" borderId="8" xfId="4" applyFont="1" applyFill="1" applyBorder="1" applyAlignment="1">
      <alignment wrapText="1"/>
    </xf>
    <xf numFmtId="0" fontId="18" fillId="8" borderId="7" xfId="4" applyFont="1" applyFill="1" applyBorder="1" applyAlignment="1">
      <alignment wrapText="1"/>
    </xf>
    <xf numFmtId="0" fontId="18" fillId="0" borderId="8" xfId="4" applyFont="1" applyBorder="1" applyAlignment="1" applyProtection="1">
      <alignment horizontal="left" wrapText="1"/>
      <protection locked="0"/>
    </xf>
    <xf numFmtId="0" fontId="0" fillId="0" borderId="8" xfId="0" applyBorder="1" applyAlignment="1" applyProtection="1">
      <alignment horizontal="left" wrapText="1"/>
      <protection locked="0"/>
    </xf>
    <xf numFmtId="0" fontId="0" fillId="0" borderId="7" xfId="0" applyBorder="1" applyAlignment="1" applyProtection="1">
      <alignment horizontal="left" wrapText="1"/>
      <protection locked="0"/>
    </xf>
    <xf numFmtId="170" fontId="0" fillId="0" borderId="8" xfId="0" applyNumberFormat="1" applyBorder="1" applyAlignment="1" applyProtection="1">
      <alignment horizontal="left" wrapText="1"/>
      <protection locked="0"/>
    </xf>
    <xf numFmtId="170" fontId="0" fillId="0" borderId="7" xfId="0" applyNumberFormat="1" applyBorder="1" applyAlignment="1" applyProtection="1">
      <alignment horizontal="left" wrapText="1"/>
      <protection locked="0"/>
    </xf>
    <xf numFmtId="0" fontId="18" fillId="0" borderId="19" xfId="4" applyFont="1" applyBorder="1" applyAlignment="1">
      <alignment wrapText="1"/>
    </xf>
    <xf numFmtId="0" fontId="18" fillId="0" borderId="6" xfId="4" applyFont="1" applyBorder="1" applyAlignment="1">
      <alignment wrapText="1"/>
    </xf>
    <xf numFmtId="0" fontId="26" fillId="0" borderId="5" xfId="4" applyFont="1" applyBorder="1" applyAlignment="1">
      <alignment vertical="center" wrapText="1"/>
    </xf>
    <xf numFmtId="0" fontId="26" fillId="0" borderId="0" xfId="4" applyFont="1" applyBorder="1" applyAlignment="1">
      <alignment vertical="center" wrapText="1"/>
    </xf>
    <xf numFmtId="0" fontId="26" fillId="0" borderId="4" xfId="4" applyFont="1" applyBorder="1" applyAlignment="1">
      <alignment vertical="center" wrapText="1"/>
    </xf>
    <xf numFmtId="170" fontId="18" fillId="0" borderId="16" xfId="4" applyNumberFormat="1" applyFont="1" applyBorder="1" applyAlignment="1" applyProtection="1">
      <alignment horizontal="left" wrapText="1"/>
      <protection locked="0"/>
    </xf>
    <xf numFmtId="0" fontId="11" fillId="0" borderId="16" xfId="0" applyFont="1" applyBorder="1" applyAlignment="1" applyProtection="1">
      <alignment horizontal="left" wrapText="1"/>
      <protection locked="0"/>
    </xf>
    <xf numFmtId="0" fontId="11" fillId="0" borderId="20" xfId="0" applyFont="1" applyBorder="1" applyAlignment="1" applyProtection="1">
      <alignment horizontal="left" wrapText="1"/>
      <protection locked="0"/>
    </xf>
    <xf numFmtId="0" fontId="19" fillId="0" borderId="9" xfId="4" applyFont="1" applyBorder="1" applyAlignment="1">
      <alignment horizontal="center" wrapText="1"/>
    </xf>
    <xf numFmtId="0" fontId="19" fillId="0" borderId="8" xfId="4" applyFont="1" applyBorder="1" applyAlignment="1">
      <alignment horizontal="center" wrapText="1"/>
    </xf>
    <xf numFmtId="0" fontId="18" fillId="0" borderId="17" xfId="4" applyFont="1" applyBorder="1" applyAlignment="1" applyProtection="1">
      <alignment horizontal="left" vertical="center" wrapText="1" indent="1"/>
      <protection locked="0"/>
    </xf>
    <xf numFmtId="0" fontId="18" fillId="0" borderId="16" xfId="4" applyFont="1" applyBorder="1" applyAlignment="1" applyProtection="1">
      <alignment horizontal="left" vertical="center" wrapText="1" indent="1"/>
      <protection locked="0"/>
    </xf>
    <xf numFmtId="0" fontId="23" fillId="0" borderId="20" xfId="0" applyFont="1" applyBorder="1" applyAlignment="1" applyProtection="1">
      <alignment horizontal="left" vertical="center" wrapText="1" indent="1"/>
      <protection locked="0"/>
    </xf>
    <xf numFmtId="0" fontId="45" fillId="0" borderId="3" xfId="0" applyFont="1" applyBorder="1" applyAlignment="1" applyProtection="1">
      <alignment horizontal="left" wrapText="1" indent="1"/>
      <protection locked="0"/>
    </xf>
    <xf numFmtId="0" fontId="45" fillId="0" borderId="2" xfId="0" applyFont="1" applyBorder="1" applyAlignment="1" applyProtection="1">
      <alignment horizontal="left" wrapText="1" indent="1"/>
      <protection locked="0"/>
    </xf>
    <xf numFmtId="0" fontId="45" fillId="0" borderId="1" xfId="0" applyFont="1" applyBorder="1" applyAlignment="1" applyProtection="1">
      <alignment horizontal="left" wrapText="1" indent="1"/>
      <protection locked="0"/>
    </xf>
    <xf numFmtId="0" fontId="38" fillId="0" borderId="6" xfId="4" applyFont="1" applyBorder="1" applyAlignment="1">
      <alignment horizontal="center" wrapText="1"/>
    </xf>
    <xf numFmtId="0" fontId="39" fillId="0" borderId="6" xfId="4" applyFont="1" applyBorder="1" applyAlignment="1" applyProtection="1">
      <alignment wrapText="1"/>
      <protection locked="0"/>
    </xf>
    <xf numFmtId="0" fontId="32" fillId="0" borderId="6" xfId="4" applyFont="1" applyBorder="1" applyAlignment="1" applyProtection="1">
      <protection locked="0"/>
    </xf>
    <xf numFmtId="0" fontId="26" fillId="0" borderId="6" xfId="4" applyFont="1" applyBorder="1" applyAlignment="1" applyProtection="1">
      <protection locked="0"/>
    </xf>
    <xf numFmtId="0" fontId="39" fillId="0" borderId="19" xfId="4" applyFont="1" applyBorder="1" applyAlignment="1" applyProtection="1">
      <alignment wrapText="1"/>
      <protection locked="0"/>
    </xf>
    <xf numFmtId="0" fontId="32" fillId="0" borderId="19" xfId="4" applyFont="1" applyBorder="1" applyAlignment="1" applyProtection="1">
      <protection locked="0"/>
    </xf>
    <xf numFmtId="0" fontId="19" fillId="0" borderId="0" xfId="4" applyFont="1" applyBorder="1" applyAlignment="1">
      <alignment horizontal="center" wrapText="1"/>
    </xf>
    <xf numFmtId="0" fontId="19" fillId="0" borderId="4" xfId="4" applyFont="1" applyBorder="1" applyAlignment="1">
      <alignment horizontal="center" wrapText="1"/>
    </xf>
    <xf numFmtId="0" fontId="38" fillId="0" borderId="9" xfId="4" applyFont="1" applyBorder="1" applyAlignment="1">
      <alignment horizontal="right" wrapText="1"/>
    </xf>
    <xf numFmtId="0" fontId="11" fillId="0" borderId="7" xfId="0" applyFont="1" applyBorder="1" applyAlignment="1">
      <alignment wrapText="1"/>
    </xf>
    <xf numFmtId="0" fontId="39" fillId="8" borderId="13" xfId="4" applyFont="1" applyFill="1" applyBorder="1" applyAlignment="1">
      <alignment horizontal="center" wrapText="1"/>
    </xf>
    <xf numFmtId="0" fontId="32" fillId="8" borderId="13" xfId="4" applyFont="1" applyFill="1" applyBorder="1" applyAlignment="1"/>
    <xf numFmtId="0" fontId="2" fillId="0" borderId="6" xfId="4" applyFont="1" applyBorder="1" applyAlignment="1">
      <alignment horizontal="center"/>
    </xf>
  </cellXfs>
  <cellStyles count="39">
    <cellStyle name="Comma" xfId="1" builtinId="3"/>
    <cellStyle name="Comma 2" xfId="15"/>
    <cellStyle name="Comma 3" xfId="7"/>
    <cellStyle name="Comma 4" xfId="17"/>
    <cellStyle name="Comma 5" xfId="14"/>
    <cellStyle name="Comma 5 2" xfId="18"/>
    <cellStyle name="Currency" xfId="2" builtinId="4"/>
    <cellStyle name="Currency 2" xfId="6"/>
    <cellStyle name="Currency 3" xfId="19"/>
    <cellStyle name="Currency 4" xfId="20"/>
    <cellStyle name="Currency 5" xfId="12"/>
    <cellStyle name="Currency 5 2" xfId="21"/>
    <cellStyle name="Final" xfId="22"/>
    <cellStyle name="Grey" xfId="23"/>
    <cellStyle name="Input [yellow]" xfId="24"/>
    <cellStyle name="Loss" xfId="25"/>
    <cellStyle name="Normal" xfId="0" builtinId="0"/>
    <cellStyle name="Normal - Style1" xfId="26"/>
    <cellStyle name="Normal 2" xfId="16"/>
    <cellStyle name="Normal 3" xfId="27"/>
    <cellStyle name="Normal 4" xfId="4"/>
    <cellStyle name="Normal 4 2" xfId="11"/>
    <cellStyle name="Normal 5" xfId="8"/>
    <cellStyle name="Normal 6" xfId="10"/>
    <cellStyle name="Normal 6 2" xfId="28"/>
    <cellStyle name="Percent" xfId="3" builtinId="5"/>
    <cellStyle name="Percent [2]" xfId="29"/>
    <cellStyle name="Percent 2" xfId="5"/>
    <cellStyle name="Percent 3" xfId="30"/>
    <cellStyle name="Percent 4" xfId="9"/>
    <cellStyle name="Percent 5" xfId="13"/>
    <cellStyle name="Percent 5 2" xfId="31"/>
    <cellStyle name="PSChar" xfId="32"/>
    <cellStyle name="PSDec" xfId="33"/>
    <cellStyle name="PSHeading" xfId="34"/>
    <cellStyle name="Section Header" xfId="35"/>
    <cellStyle name="Style 1" xfId="36"/>
    <cellStyle name="Sub -Section" xfId="37"/>
    <cellStyle name="Win" xfId="38"/>
  </cellStyles>
  <dxfs count="1">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200"/>
          </a:pPr>
          <a:endParaRPr lang="en-US"/>
        </a:p>
      </c:txPr>
    </c:title>
    <c:autoTitleDeleted val="0"/>
    <c:plotArea>
      <c:layout/>
      <c:barChart>
        <c:barDir val="col"/>
        <c:grouping val="clustered"/>
        <c:varyColors val="0"/>
        <c:ser>
          <c:idx val="0"/>
          <c:order val="0"/>
          <c:tx>
            <c:strRef>
              <c:f>'Output- HUD Summary Report'!$CS$5</c:f>
              <c:strCache>
                <c:ptCount val="1"/>
                <c:pt idx="0">
                  <c:v># of Units</c:v>
                </c:pt>
              </c:strCache>
            </c:strRef>
          </c:tx>
          <c:invertIfNegative val="0"/>
          <c:dLbls>
            <c:spPr>
              <a:solidFill>
                <a:sysClr val="window" lastClr="FFFFFF">
                  <a:lumMod val="95000"/>
                </a:sysClr>
              </a:solidFill>
              <a:ln>
                <a:solidFill>
                  <a:sysClr val="windowText" lastClr="000000"/>
                </a:solidFill>
              </a:ln>
            </c:spPr>
            <c:txPr>
              <a:bodyPr/>
              <a:lstStyle/>
              <a:p>
                <a:pPr>
                  <a:defRPr sz="1100"/>
                </a:pPr>
                <a:endParaRPr lang="en-US"/>
              </a:p>
            </c:txPr>
            <c:showLegendKey val="0"/>
            <c:showVal val="1"/>
            <c:showCatName val="0"/>
            <c:showSerName val="0"/>
            <c:showPercent val="0"/>
            <c:showBubbleSize val="0"/>
            <c:showLeaderLines val="0"/>
          </c:dLbls>
          <c:cat>
            <c:strRef>
              <c:f>'Output- HUD Summary Report'!$CR$6:$CR$10</c:f>
              <c:strCache>
                <c:ptCount val="5"/>
                <c:pt idx="0">
                  <c:v>Studio Units</c:v>
                </c:pt>
                <c:pt idx="1">
                  <c:v>One BR Units</c:v>
                </c:pt>
                <c:pt idx="2">
                  <c:v>Two BR Units</c:v>
                </c:pt>
                <c:pt idx="3">
                  <c:v>Three BR Units</c:v>
                </c:pt>
                <c:pt idx="4">
                  <c:v>Four BRs or more</c:v>
                </c:pt>
              </c:strCache>
            </c:strRef>
          </c:cat>
          <c:val>
            <c:numRef>
              <c:f>'Output- HUD Summary Report'!$CS$6:$CS$10</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0628224"/>
        <c:axId val="150629760"/>
      </c:barChart>
      <c:catAx>
        <c:axId val="150628224"/>
        <c:scaling>
          <c:orientation val="minMax"/>
        </c:scaling>
        <c:delete val="0"/>
        <c:axPos val="b"/>
        <c:majorTickMark val="out"/>
        <c:minorTickMark val="none"/>
        <c:tickLblPos val="nextTo"/>
        <c:txPr>
          <a:bodyPr/>
          <a:lstStyle/>
          <a:p>
            <a:pPr>
              <a:defRPr sz="800"/>
            </a:pPr>
            <a:endParaRPr lang="en-US"/>
          </a:p>
        </c:txPr>
        <c:crossAx val="150629760"/>
        <c:crosses val="autoZero"/>
        <c:auto val="1"/>
        <c:lblAlgn val="ctr"/>
        <c:lblOffset val="100"/>
        <c:noMultiLvlLbl val="0"/>
      </c:catAx>
      <c:valAx>
        <c:axId val="150629760"/>
        <c:scaling>
          <c:orientation val="minMax"/>
        </c:scaling>
        <c:delete val="0"/>
        <c:axPos val="l"/>
        <c:majorGridlines/>
        <c:numFmt formatCode="0" sourceLinked="1"/>
        <c:majorTickMark val="out"/>
        <c:minorTickMark val="none"/>
        <c:tickLblPos val="nextTo"/>
        <c:crossAx val="150628224"/>
        <c:crosses val="autoZero"/>
        <c:crossBetween val="between"/>
      </c:valAx>
    </c:plotArea>
    <c:plotVisOnly val="1"/>
    <c:dispBlanksAs val="gap"/>
    <c:showDLblsOverMax val="0"/>
  </c:chart>
  <c:printSettings>
    <c:headerFooter/>
    <c:pageMargins b="0.75000000000000344" l="0.70000000000000062" r="0.70000000000000062" t="0.750000000000003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invertIfNegative val="0"/>
          <c:cat>
            <c:strRef>
              <c:f>'Output- HUD Summary Report'!$AZ$38:$AZ$39</c:f>
              <c:strCache>
                <c:ptCount val="2"/>
                <c:pt idx="0">
                  <c:v>Underwritten Average rent</c:v>
                </c:pt>
                <c:pt idx="1">
                  <c:v>Average Rent which results in 1.0 DSC</c:v>
                </c:pt>
              </c:strCache>
            </c:strRef>
          </c:cat>
          <c:val>
            <c:numRef>
              <c:f>'Output- HUD Summary Report'!$BA$38:$BA$39</c:f>
              <c:numCache>
                <c:formatCode>"$"#,##0</c:formatCode>
                <c:ptCount val="2"/>
                <c:pt idx="0">
                  <c:v>0</c:v>
                </c:pt>
                <c:pt idx="1">
                  <c:v>0</c:v>
                </c:pt>
              </c:numCache>
            </c:numRef>
          </c:val>
        </c:ser>
        <c:dLbls>
          <c:showLegendKey val="0"/>
          <c:showVal val="1"/>
          <c:showCatName val="0"/>
          <c:showSerName val="0"/>
          <c:showPercent val="0"/>
          <c:showBubbleSize val="0"/>
        </c:dLbls>
        <c:gapWidth val="75"/>
        <c:axId val="153112576"/>
        <c:axId val="153114112"/>
      </c:barChart>
      <c:catAx>
        <c:axId val="153112576"/>
        <c:scaling>
          <c:orientation val="minMax"/>
        </c:scaling>
        <c:delete val="0"/>
        <c:axPos val="l"/>
        <c:majorTickMark val="none"/>
        <c:minorTickMark val="none"/>
        <c:tickLblPos val="nextTo"/>
        <c:crossAx val="153114112"/>
        <c:crosses val="autoZero"/>
        <c:auto val="1"/>
        <c:lblAlgn val="ctr"/>
        <c:lblOffset val="100"/>
        <c:noMultiLvlLbl val="0"/>
      </c:catAx>
      <c:valAx>
        <c:axId val="153114112"/>
        <c:scaling>
          <c:orientation val="minMax"/>
          <c:min val="0"/>
        </c:scaling>
        <c:delete val="0"/>
        <c:axPos val="b"/>
        <c:numFmt formatCode="&quot;$&quot;#,##0" sourceLinked="1"/>
        <c:majorTickMark val="none"/>
        <c:minorTickMark val="none"/>
        <c:tickLblPos val="nextTo"/>
        <c:crossAx val="153112576"/>
        <c:crosses val="autoZero"/>
        <c:crossBetween val="between"/>
      </c:valAx>
    </c:plotArea>
    <c:plotVisOnly val="1"/>
    <c:dispBlanksAs val="gap"/>
    <c:showDLblsOverMax val="0"/>
  </c:chart>
  <c:printSettings>
    <c:headerFooter/>
    <c:pageMargins b="0.75000000000000266" l="0.70000000000000062" r="0.70000000000000062" t="0.75000000000000266"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invertIfNegative val="0"/>
          <c:cat>
            <c:strRef>
              <c:f>'Output- HUD Summary Report'!$AZ$40:$AZ$41</c:f>
              <c:strCache>
                <c:ptCount val="2"/>
                <c:pt idx="0">
                  <c:v>Underwritten Residential Vacancy</c:v>
                </c:pt>
                <c:pt idx="1">
                  <c:v>Vacancy which results in a 1.0 DSC</c:v>
                </c:pt>
              </c:strCache>
            </c:strRef>
          </c:cat>
          <c:val>
            <c:numRef>
              <c:f>'Output- HUD Summary Report'!$BA$40:$BA$41</c:f>
              <c:numCache>
                <c:formatCode>0.00%</c:formatCode>
                <c:ptCount val="2"/>
                <c:pt idx="0">
                  <c:v>0</c:v>
                </c:pt>
                <c:pt idx="1">
                  <c:v>0</c:v>
                </c:pt>
              </c:numCache>
            </c:numRef>
          </c:val>
        </c:ser>
        <c:dLbls>
          <c:showLegendKey val="0"/>
          <c:showVal val="1"/>
          <c:showCatName val="0"/>
          <c:showSerName val="0"/>
          <c:showPercent val="0"/>
          <c:showBubbleSize val="0"/>
        </c:dLbls>
        <c:gapWidth val="75"/>
        <c:axId val="153138304"/>
        <c:axId val="153139840"/>
      </c:barChart>
      <c:catAx>
        <c:axId val="153138304"/>
        <c:scaling>
          <c:orientation val="minMax"/>
        </c:scaling>
        <c:delete val="0"/>
        <c:axPos val="l"/>
        <c:majorTickMark val="none"/>
        <c:minorTickMark val="none"/>
        <c:tickLblPos val="nextTo"/>
        <c:crossAx val="153139840"/>
        <c:crosses val="autoZero"/>
        <c:auto val="1"/>
        <c:lblAlgn val="ctr"/>
        <c:lblOffset val="100"/>
        <c:noMultiLvlLbl val="0"/>
      </c:catAx>
      <c:valAx>
        <c:axId val="153139840"/>
        <c:scaling>
          <c:orientation val="minMax"/>
          <c:min val="0"/>
        </c:scaling>
        <c:delete val="0"/>
        <c:axPos val="b"/>
        <c:numFmt formatCode="0.00%" sourceLinked="1"/>
        <c:majorTickMark val="none"/>
        <c:minorTickMark val="none"/>
        <c:tickLblPos val="nextTo"/>
        <c:crossAx val="153138304"/>
        <c:crosses val="autoZero"/>
        <c:crossBetween val="between"/>
      </c:valAx>
    </c:plotArea>
    <c:plotVisOnly val="1"/>
    <c:dispBlanksAs val="gap"/>
    <c:showDLblsOverMax val="0"/>
  </c:chart>
  <c:printSettings>
    <c:headerFooter/>
    <c:pageMargins b="0.75000000000000289" l="0.70000000000000062" r="0.70000000000000062" t="0.75000000000000289"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invertIfNegative val="0"/>
          <c:cat>
            <c:strRef>
              <c:f>'Output- HUD Summary Report'!$AZ$42:$AZ$43</c:f>
              <c:strCache>
                <c:ptCount val="2"/>
                <c:pt idx="0">
                  <c:v>Underwritten PUPA expenses (incl. R4R)</c:v>
                </c:pt>
                <c:pt idx="1">
                  <c:v>PUPA expenses which results in a 1.0 DSC</c:v>
                </c:pt>
              </c:strCache>
            </c:strRef>
          </c:cat>
          <c:val>
            <c:numRef>
              <c:f>'Output- HUD Summary Report'!$BA$42:$BA$43</c:f>
              <c:numCache>
                <c:formatCode>"$"#,##0</c:formatCode>
                <c:ptCount val="2"/>
                <c:pt idx="0">
                  <c:v>0</c:v>
                </c:pt>
                <c:pt idx="1">
                  <c:v>0</c:v>
                </c:pt>
              </c:numCache>
            </c:numRef>
          </c:val>
        </c:ser>
        <c:dLbls>
          <c:showLegendKey val="0"/>
          <c:showVal val="1"/>
          <c:showCatName val="0"/>
          <c:showSerName val="0"/>
          <c:showPercent val="0"/>
          <c:showBubbleSize val="0"/>
        </c:dLbls>
        <c:gapWidth val="75"/>
        <c:axId val="152639744"/>
        <c:axId val="152657920"/>
      </c:barChart>
      <c:catAx>
        <c:axId val="152639744"/>
        <c:scaling>
          <c:orientation val="minMax"/>
        </c:scaling>
        <c:delete val="0"/>
        <c:axPos val="l"/>
        <c:majorTickMark val="none"/>
        <c:minorTickMark val="none"/>
        <c:tickLblPos val="nextTo"/>
        <c:crossAx val="152657920"/>
        <c:crosses val="autoZero"/>
        <c:auto val="1"/>
        <c:lblAlgn val="ctr"/>
        <c:lblOffset val="100"/>
        <c:noMultiLvlLbl val="0"/>
      </c:catAx>
      <c:valAx>
        <c:axId val="152657920"/>
        <c:scaling>
          <c:orientation val="minMax"/>
          <c:min val="0"/>
        </c:scaling>
        <c:delete val="0"/>
        <c:axPos val="b"/>
        <c:numFmt formatCode="&quot;$&quot;#,##0" sourceLinked="1"/>
        <c:majorTickMark val="none"/>
        <c:minorTickMark val="none"/>
        <c:tickLblPos val="nextTo"/>
        <c:crossAx val="152639744"/>
        <c:crosses val="autoZero"/>
        <c:crossBetween val="between"/>
      </c:valAx>
    </c:plotArea>
    <c:plotVisOnly val="1"/>
    <c:dispBlanksAs val="gap"/>
    <c:showDLblsOverMax val="0"/>
  </c:chart>
  <c:printSettings>
    <c:headerFooter/>
    <c:pageMargins b="0.75000000000000311" l="0.70000000000000062" r="0.70000000000000062" t="0.7500000000000031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per unit per month</a:t>
            </a:r>
          </a:p>
        </c:rich>
      </c:tx>
      <c:overlay val="0"/>
    </c:title>
    <c:autoTitleDeleted val="0"/>
    <c:plotArea>
      <c:layout>
        <c:manualLayout>
          <c:layoutTarget val="inner"/>
          <c:xMode val="edge"/>
          <c:yMode val="edge"/>
          <c:x val="0.21759364915451146"/>
          <c:y val="0.42138881346728646"/>
          <c:w val="0.39188695163105086"/>
          <c:h val="0.53626635486353658"/>
        </c:manualLayout>
      </c:layout>
      <c:pieChart>
        <c:varyColors val="1"/>
        <c:ser>
          <c:idx val="0"/>
          <c:order val="0"/>
          <c:dLbls>
            <c:dLbl>
              <c:idx val="0"/>
              <c:layout>
                <c:manualLayout>
                  <c:x val="0.29231628833281542"/>
                  <c:y val="-0.10031816947646434"/>
                </c:manualLayout>
              </c:layout>
              <c:showLegendKey val="0"/>
              <c:showVal val="1"/>
              <c:showCatName val="1"/>
              <c:showSerName val="0"/>
              <c:showPercent val="0"/>
              <c:showBubbleSize val="0"/>
              <c:separator>
</c:separator>
            </c:dLbl>
            <c:dLbl>
              <c:idx val="1"/>
              <c:layout>
                <c:manualLayout>
                  <c:x val="-7.2626048793081197E-2"/>
                  <c:y val="-3.2996470268802605E-2"/>
                </c:manualLayout>
              </c:layout>
              <c:showLegendKey val="0"/>
              <c:showVal val="1"/>
              <c:showCatName val="1"/>
              <c:showSerName val="0"/>
              <c:showPercent val="0"/>
              <c:showBubbleSize val="0"/>
              <c:separator>
</c:separator>
            </c:dLbl>
            <c:dLbl>
              <c:idx val="2"/>
              <c:layout>
                <c:manualLayout>
                  <c:x val="0.2831922034335872"/>
                  <c:y val="-7.6736356231333755E-3"/>
                </c:manualLayout>
              </c:layout>
              <c:showLegendKey val="0"/>
              <c:showVal val="1"/>
              <c:showCatName val="1"/>
              <c:showSerName val="0"/>
              <c:showPercent val="0"/>
              <c:showBubbleSize val="0"/>
              <c:separator>
</c:separator>
            </c:dLbl>
            <c:spPr>
              <a:ln w="6350">
                <a:solidFill>
                  <a:schemeClr val="accent1"/>
                </a:solidFill>
              </a:ln>
            </c:spPr>
            <c:txPr>
              <a:bodyPr/>
              <a:lstStyle/>
              <a:p>
                <a:pPr>
                  <a:defRPr sz="1050"/>
                </a:pPr>
                <a:endParaRPr lang="en-US"/>
              </a:p>
            </c:txPr>
            <c:showLegendKey val="0"/>
            <c:showVal val="1"/>
            <c:showCatName val="1"/>
            <c:showSerName val="0"/>
            <c:showPercent val="0"/>
            <c:showBubbleSize val="0"/>
            <c:separator>
</c:separator>
            <c:showLeaderLines val="1"/>
          </c:dLbls>
          <c:cat>
            <c:strRef>
              <c:f>'Output- HUD Summary Report'!$CV$15:$CV$17</c:f>
              <c:strCache>
                <c:ptCount val="3"/>
                <c:pt idx="0">
                  <c:v>Rent</c:v>
                </c:pt>
                <c:pt idx="1">
                  <c:v>Anc. Inc.</c:v>
                </c:pt>
                <c:pt idx="2">
                  <c:v>Comm.</c:v>
                </c:pt>
              </c:strCache>
            </c:strRef>
          </c:cat>
          <c:val>
            <c:numRef>
              <c:f>'Output- HUD Summary Report'!$CW$15:$CW$17</c:f>
              <c:numCache>
                <c:formatCode>"$"#,##0</c:formatCode>
                <c:ptCount val="3"/>
                <c:pt idx="0">
                  <c:v>0</c:v>
                </c:pt>
                <c:pt idx="1">
                  <c:v>0</c:v>
                </c:pt>
                <c:pt idx="2">
                  <c:v>0</c:v>
                </c:pt>
              </c:numCache>
            </c:numRef>
          </c:val>
        </c:ser>
        <c:dLbls>
          <c:showLegendKey val="0"/>
          <c:showVal val="0"/>
          <c:showCatName val="0"/>
          <c:showSerName val="0"/>
          <c:showPercent val="1"/>
          <c:showBubbleSize val="0"/>
          <c:showLeaderLines val="1"/>
        </c:dLbls>
        <c:firstSliceAng val="0"/>
      </c:pieChart>
    </c:plotArea>
    <c:plotVisOnly val="1"/>
    <c:dispBlanksAs val="gap"/>
    <c:showDLblsOverMax val="0"/>
  </c:chart>
  <c:printSettings>
    <c:headerFooter/>
    <c:pageMargins b="0.75000000000000411" l="0.70000000000000062" r="0.70000000000000062" t="0.75000000000000411"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Per Unit Per Month</a:t>
            </a:r>
          </a:p>
        </c:rich>
      </c:tx>
      <c:overlay val="0"/>
    </c:title>
    <c:autoTitleDeleted val="0"/>
    <c:plotArea>
      <c:layout>
        <c:manualLayout>
          <c:layoutTarget val="inner"/>
          <c:xMode val="edge"/>
          <c:yMode val="edge"/>
          <c:x val="0.21759364915451146"/>
          <c:y val="0.42138881346728668"/>
          <c:w val="0.39188695163105108"/>
          <c:h val="0.53626635486353658"/>
        </c:manualLayout>
      </c:layout>
      <c:pieChart>
        <c:varyColors val="1"/>
        <c:ser>
          <c:idx val="0"/>
          <c:order val="0"/>
          <c:dLbls>
            <c:dLbl>
              <c:idx val="0"/>
              <c:layout>
                <c:manualLayout>
                  <c:x val="5.0043837605405712E-2"/>
                  <c:y val="-2.7236188849887741E-2"/>
                </c:manualLayout>
              </c:layout>
              <c:showLegendKey val="0"/>
              <c:showVal val="1"/>
              <c:showCatName val="1"/>
              <c:showSerName val="0"/>
              <c:showPercent val="0"/>
              <c:showBubbleSize val="0"/>
              <c:separator>
</c:separator>
            </c:dLbl>
            <c:dLbl>
              <c:idx val="1"/>
              <c:layout>
                <c:manualLayout>
                  <c:x val="0.17914698162729847"/>
                  <c:y val="9.1501438826170844E-2"/>
                </c:manualLayout>
              </c:layout>
              <c:showLegendKey val="0"/>
              <c:showVal val="1"/>
              <c:showCatName val="1"/>
              <c:showSerName val="0"/>
              <c:showPercent val="0"/>
              <c:showBubbleSize val="0"/>
              <c:separator>
</c:separator>
            </c:dLbl>
            <c:dLbl>
              <c:idx val="2"/>
              <c:layout>
                <c:manualLayout>
                  <c:x val="0.16402217010107778"/>
                  <c:y val="-3.9802042816937042E-2"/>
                </c:manualLayout>
              </c:layout>
              <c:showLegendKey val="0"/>
              <c:showVal val="1"/>
              <c:showCatName val="1"/>
              <c:showSerName val="0"/>
              <c:showPercent val="0"/>
              <c:showBubbleSize val="0"/>
              <c:separator>
</c:separator>
            </c:dLbl>
            <c:dLbl>
              <c:idx val="4"/>
              <c:layout>
                <c:manualLayout>
                  <c:x val="-3.7937684210183763E-3"/>
                  <c:y val="-9.6386866735997667E-2"/>
                </c:manualLayout>
              </c:layout>
              <c:showLegendKey val="0"/>
              <c:showVal val="1"/>
              <c:showCatName val="1"/>
              <c:showSerName val="0"/>
              <c:showPercent val="0"/>
              <c:showBubbleSize val="0"/>
              <c:separator>
</c:separator>
            </c:dLbl>
            <c:spPr>
              <a:ln w="6350">
                <a:solidFill>
                  <a:schemeClr val="accent1"/>
                </a:solidFill>
              </a:ln>
            </c:spPr>
            <c:txPr>
              <a:bodyPr/>
              <a:lstStyle/>
              <a:p>
                <a:pPr>
                  <a:defRPr sz="1100"/>
                </a:pPr>
                <a:endParaRPr lang="en-US"/>
              </a:p>
            </c:txPr>
            <c:showLegendKey val="0"/>
            <c:showVal val="1"/>
            <c:showCatName val="1"/>
            <c:showSerName val="0"/>
            <c:showPercent val="0"/>
            <c:showBubbleSize val="0"/>
            <c:separator>
</c:separator>
            <c:showLeaderLines val="1"/>
          </c:dLbls>
          <c:cat>
            <c:strRef>
              <c:f>'Output- HUD Summary Report'!$CX$15:$CX$20</c:f>
              <c:strCache>
                <c:ptCount val="6"/>
                <c:pt idx="0">
                  <c:v>Vcncy</c:v>
                </c:pt>
                <c:pt idx="1">
                  <c:v>Comm V&amp;Exp</c:v>
                </c:pt>
                <c:pt idx="2">
                  <c:v>Expenses</c:v>
                </c:pt>
                <c:pt idx="3">
                  <c:v>Rsrv</c:v>
                </c:pt>
                <c:pt idx="4">
                  <c:v>DS</c:v>
                </c:pt>
                <c:pt idx="5">
                  <c:v>CF</c:v>
                </c:pt>
              </c:strCache>
            </c:strRef>
          </c:cat>
          <c:val>
            <c:numRef>
              <c:f>'Output- HUD Summary Report'!$CY$15:$CY$20</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1"/>
          <c:showBubbleSize val="0"/>
          <c:showLeaderLines val="1"/>
        </c:dLbls>
        <c:firstSliceAng val="0"/>
      </c:pieChart>
    </c:plotArea>
    <c:plotVisOnly val="1"/>
    <c:dispBlanksAs val="gap"/>
    <c:showDLblsOverMax val="0"/>
  </c:chart>
  <c:printSettings>
    <c:headerFooter/>
    <c:pageMargins b="0.75000000000000433" l="0.70000000000000062" r="0.70000000000000062" t="0.750000000000004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200"/>
          </a:pPr>
          <a:endParaRPr lang="en-US"/>
        </a:p>
      </c:txPr>
    </c:title>
    <c:autoTitleDeleted val="0"/>
    <c:plotArea>
      <c:layout/>
      <c:barChart>
        <c:barDir val="col"/>
        <c:grouping val="clustered"/>
        <c:varyColors val="0"/>
        <c:ser>
          <c:idx val="1"/>
          <c:order val="0"/>
          <c:tx>
            <c:strRef>
              <c:f>'Output- HUD Summary Report'!$CT$5</c:f>
              <c:strCache>
                <c:ptCount val="1"/>
                <c:pt idx="0">
                  <c:v>Monthly rent per unit</c:v>
                </c:pt>
              </c:strCache>
            </c:strRef>
          </c:tx>
          <c:invertIfNegative val="0"/>
          <c:dLbls>
            <c:dLbl>
              <c:idx val="1"/>
              <c:numFmt formatCode="_(&quot;$&quot;* #,##0_);_(&quot;$&quot;* \(#,##0\);_(&quot;$&quot;* &quot;-&quot;_);_(@_)" sourceLinked="0"/>
              <c:spPr>
                <a:solidFill>
                  <a:sysClr val="window" lastClr="FFFFFF">
                    <a:lumMod val="95000"/>
                  </a:sysClr>
                </a:solidFill>
                <a:ln>
                  <a:solidFill>
                    <a:sysClr val="windowText" lastClr="000000"/>
                  </a:solidFill>
                </a:ln>
              </c:spPr>
              <c:txPr>
                <a:bodyPr/>
                <a:lstStyle/>
                <a:p>
                  <a:pPr>
                    <a:defRPr sz="1100"/>
                  </a:pPr>
                  <a:endParaRPr lang="en-US"/>
                </a:p>
              </c:txPr>
              <c:showLegendKey val="0"/>
              <c:showVal val="1"/>
              <c:showCatName val="0"/>
              <c:showSerName val="0"/>
              <c:showPercent val="0"/>
              <c:showBubbleSize val="0"/>
            </c:dLbl>
            <c:numFmt formatCode="_(&quot;$&quot;* #,##0_);_(&quot;$&quot;* \(#,##0\);_(&quot;$&quot;* &quot;-&quot;_);_(@_)" sourceLinked="0"/>
            <c:spPr>
              <a:solidFill>
                <a:sysClr val="window" lastClr="FFFFFF">
                  <a:lumMod val="95000"/>
                </a:sysClr>
              </a:solidFill>
              <a:ln>
                <a:solidFill>
                  <a:sysClr val="windowText" lastClr="000000"/>
                </a:solidFill>
              </a:ln>
            </c:spPr>
            <c:txPr>
              <a:bodyPr/>
              <a:lstStyle/>
              <a:p>
                <a:pPr>
                  <a:defRPr sz="1050"/>
                </a:pPr>
                <a:endParaRPr lang="en-US"/>
              </a:p>
            </c:txPr>
            <c:showLegendKey val="0"/>
            <c:showVal val="1"/>
            <c:showCatName val="0"/>
            <c:showSerName val="0"/>
            <c:showPercent val="0"/>
            <c:showBubbleSize val="0"/>
            <c:showLeaderLines val="0"/>
          </c:dLbls>
          <c:cat>
            <c:strRef>
              <c:f>'Output- HUD Summary Report'!$CR$6:$CR$10</c:f>
              <c:strCache>
                <c:ptCount val="5"/>
                <c:pt idx="0">
                  <c:v>Studio Units</c:v>
                </c:pt>
                <c:pt idx="1">
                  <c:v>One BR Units</c:v>
                </c:pt>
                <c:pt idx="2">
                  <c:v>Two BR Units</c:v>
                </c:pt>
                <c:pt idx="3">
                  <c:v>Three BR Units</c:v>
                </c:pt>
                <c:pt idx="4">
                  <c:v>Four BRs or more</c:v>
                </c:pt>
              </c:strCache>
            </c:strRef>
          </c:cat>
          <c:val>
            <c:numRef>
              <c:f>'Output- HUD Summary Report'!$CT$6:$CT$10</c:f>
              <c:numCache>
                <c:formatCode>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2567808"/>
        <c:axId val="152569344"/>
      </c:barChart>
      <c:catAx>
        <c:axId val="152567808"/>
        <c:scaling>
          <c:orientation val="minMax"/>
        </c:scaling>
        <c:delete val="0"/>
        <c:axPos val="b"/>
        <c:majorTickMark val="out"/>
        <c:minorTickMark val="none"/>
        <c:tickLblPos val="nextTo"/>
        <c:txPr>
          <a:bodyPr/>
          <a:lstStyle/>
          <a:p>
            <a:pPr>
              <a:defRPr sz="800"/>
            </a:pPr>
            <a:endParaRPr lang="en-US"/>
          </a:p>
        </c:txPr>
        <c:crossAx val="152569344"/>
        <c:crosses val="autoZero"/>
        <c:auto val="1"/>
        <c:lblAlgn val="ctr"/>
        <c:lblOffset val="100"/>
        <c:noMultiLvlLbl val="0"/>
      </c:catAx>
      <c:valAx>
        <c:axId val="152569344"/>
        <c:scaling>
          <c:orientation val="minMax"/>
        </c:scaling>
        <c:delete val="0"/>
        <c:axPos val="l"/>
        <c:majorGridlines/>
        <c:numFmt formatCode="_(&quot;$&quot;* #,##0_);_(&quot;$&quot;* \(#,##0\);_(&quot;$&quot;* &quot;-&quot;_);_(@_)" sourceLinked="0"/>
        <c:majorTickMark val="out"/>
        <c:minorTickMark val="none"/>
        <c:tickLblPos val="nextTo"/>
        <c:crossAx val="152567808"/>
        <c:crosses val="autoZero"/>
        <c:crossBetween val="between"/>
      </c:valAx>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Total Loan Amount,</a:t>
            </a:r>
            <a:r>
              <a:rPr lang="en-US" sz="1600" baseline="0"/>
              <a:t> other figures</a:t>
            </a:r>
            <a:endParaRPr lang="en-US" sz="1600"/>
          </a:p>
        </c:rich>
      </c:tx>
      <c:layout>
        <c:manualLayout>
          <c:xMode val="edge"/>
          <c:yMode val="edge"/>
          <c:x val="0.31478753280839894"/>
          <c:y val="0"/>
        </c:manualLayout>
      </c:layout>
      <c:overlay val="0"/>
    </c:title>
    <c:autoTitleDeleted val="0"/>
    <c:plotArea>
      <c:layout>
        <c:manualLayout>
          <c:layoutTarget val="inner"/>
          <c:xMode val="edge"/>
          <c:yMode val="edge"/>
          <c:x val="0.13047720894749848"/>
          <c:y val="0.17009665100875265"/>
          <c:w val="0.79512832738468264"/>
          <c:h val="0.41765469230509444"/>
        </c:manualLayout>
      </c:layout>
      <c:barChart>
        <c:barDir val="col"/>
        <c:grouping val="clustered"/>
        <c:varyColors val="0"/>
        <c:ser>
          <c:idx val="1"/>
          <c:order val="0"/>
          <c:tx>
            <c:strRef>
              <c:f>'Output- HUD Summary Report'!$CT$34</c:f>
              <c:strCache>
                <c:ptCount val="1"/>
                <c:pt idx="0">
                  <c:v>Selected Project Information - Total</c:v>
                </c:pt>
              </c:strCache>
            </c:strRef>
          </c:tx>
          <c:invertIfNegative val="0"/>
          <c:dLbls>
            <c:spPr>
              <a:solidFill>
                <a:sysClr val="window" lastClr="FFFFFF">
                  <a:lumMod val="95000"/>
                </a:sysClr>
              </a:solidFill>
              <a:ln>
                <a:solidFill>
                  <a:sysClr val="windowText" lastClr="000000"/>
                </a:solidFill>
              </a:ln>
            </c:spPr>
            <c:txPr>
              <a:bodyPr/>
              <a:lstStyle/>
              <a:p>
                <a:pPr>
                  <a:defRPr sz="1200"/>
                </a:pPr>
                <a:endParaRPr lang="en-US"/>
              </a:p>
            </c:txPr>
            <c:showLegendKey val="0"/>
            <c:showVal val="1"/>
            <c:showCatName val="0"/>
            <c:showSerName val="0"/>
            <c:showPercent val="0"/>
            <c:showBubbleSize val="0"/>
            <c:showLeaderLines val="0"/>
          </c:dLbls>
          <c:cat>
            <c:strRef>
              <c:f>'Output- HUD Summary Report'!$CS$36:$CS$46</c:f>
              <c:strCache>
                <c:ptCount val="11"/>
                <c:pt idx="0">
                  <c:v>Loan Amount</c:v>
                </c:pt>
                <c:pt idx="1">
                  <c:v>Sponsor Cash/Equity</c:v>
                </c:pt>
                <c:pt idx="2">
                  <c:v>Other Sources of Mortgageable Costs</c:v>
                </c:pt>
                <c:pt idx="4">
                  <c:v>Land Value</c:v>
                </c:pt>
                <c:pt idx="5">
                  <c:v>Improvements</c:v>
                </c:pt>
                <c:pt idx="6">
                  <c:v>All other Costs</c:v>
                </c:pt>
                <c:pt idx="8">
                  <c:v>OID</c:v>
                </c:pt>
                <c:pt idx="10">
                  <c:v>Working Capital</c:v>
                </c:pt>
              </c:strCache>
            </c:strRef>
          </c:cat>
          <c:val>
            <c:numRef>
              <c:f>'Output- HUD Summary Report'!$CT$36:$CT$46</c:f>
              <c:numCache>
                <c:formatCode>"$"#,##0</c:formatCode>
                <c:ptCount val="11"/>
                <c:pt idx="0">
                  <c:v>0</c:v>
                </c:pt>
                <c:pt idx="1">
                  <c:v>0</c:v>
                </c:pt>
                <c:pt idx="2">
                  <c:v>0</c:v>
                </c:pt>
                <c:pt idx="3" formatCode="General">
                  <c:v>0</c:v>
                </c:pt>
                <c:pt idx="4">
                  <c:v>0</c:v>
                </c:pt>
                <c:pt idx="5">
                  <c:v>0</c:v>
                </c:pt>
                <c:pt idx="6">
                  <c:v>0</c:v>
                </c:pt>
                <c:pt idx="8">
                  <c:v>0</c:v>
                </c:pt>
                <c:pt idx="10">
                  <c:v>0</c:v>
                </c:pt>
              </c:numCache>
            </c:numRef>
          </c:val>
        </c:ser>
        <c:dLbls>
          <c:showLegendKey val="0"/>
          <c:showVal val="0"/>
          <c:showCatName val="0"/>
          <c:showSerName val="0"/>
          <c:showPercent val="0"/>
          <c:showBubbleSize val="0"/>
        </c:dLbls>
        <c:gapWidth val="150"/>
        <c:axId val="152593920"/>
        <c:axId val="152595456"/>
      </c:barChart>
      <c:catAx>
        <c:axId val="152593920"/>
        <c:scaling>
          <c:orientation val="minMax"/>
        </c:scaling>
        <c:delete val="0"/>
        <c:axPos val="b"/>
        <c:majorTickMark val="out"/>
        <c:minorTickMark val="none"/>
        <c:tickLblPos val="nextTo"/>
        <c:txPr>
          <a:bodyPr/>
          <a:lstStyle/>
          <a:p>
            <a:pPr>
              <a:defRPr sz="1100"/>
            </a:pPr>
            <a:endParaRPr lang="en-US"/>
          </a:p>
        </c:txPr>
        <c:crossAx val="152595456"/>
        <c:crosses val="autoZero"/>
        <c:auto val="1"/>
        <c:lblAlgn val="ctr"/>
        <c:lblOffset val="100"/>
        <c:noMultiLvlLbl val="0"/>
      </c:catAx>
      <c:valAx>
        <c:axId val="152595456"/>
        <c:scaling>
          <c:orientation val="minMax"/>
        </c:scaling>
        <c:delete val="0"/>
        <c:axPos val="l"/>
        <c:majorGridlines/>
        <c:numFmt formatCode="&quot;$&quot;#,##0" sourceLinked="1"/>
        <c:majorTickMark val="out"/>
        <c:minorTickMark val="none"/>
        <c:tickLblPos val="nextTo"/>
        <c:crossAx val="152593920"/>
        <c:crosses val="autoZero"/>
        <c:crossBetween val="between"/>
      </c:valAx>
    </c:plotArea>
    <c:plotVisOnly val="1"/>
    <c:dispBlanksAs val="gap"/>
    <c:showDLblsOverMax val="0"/>
  </c:chart>
  <c:printSettings>
    <c:headerFooter/>
    <c:pageMargins b="0.75000000000000344" l="0.70000000000000062" r="0.70000000000000062" t="0.750000000000003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PROJECTED NET OPERATING INCOME AND DEBT SERVICE COVERAGE RATIO</a:t>
            </a:r>
          </a:p>
        </c:rich>
      </c:tx>
      <c:layout>
        <c:manualLayout>
          <c:xMode val="edge"/>
          <c:yMode val="edge"/>
          <c:x val="0.13697171381031611"/>
          <c:y val="2.3148148148148147E-2"/>
        </c:manualLayout>
      </c:layout>
      <c:overlay val="1"/>
    </c:title>
    <c:autoTitleDeleted val="0"/>
    <c:plotArea>
      <c:layout>
        <c:manualLayout>
          <c:layoutTarget val="inner"/>
          <c:xMode val="edge"/>
          <c:yMode val="edge"/>
          <c:x val="0.10750134829036781"/>
          <c:y val="0.21806722076407212"/>
          <c:w val="0.81504853845324265"/>
          <c:h val="0.63155839895013122"/>
        </c:manualLayout>
      </c:layout>
      <c:lineChart>
        <c:grouping val="standard"/>
        <c:varyColors val="0"/>
        <c:ser>
          <c:idx val="0"/>
          <c:order val="0"/>
          <c:tx>
            <c:strRef>
              <c:f>'Output- HUD Summary Report'!$CS$28</c:f>
              <c:strCache>
                <c:ptCount val="1"/>
                <c:pt idx="0">
                  <c:v>NOI Projections assuming Rents Increase @ 2.0%, Expenses @ 3.0% and Occupancy of 100.0%</c:v>
                </c:pt>
              </c:strCache>
            </c:strRef>
          </c:tx>
          <c:spPr>
            <a:ln w="47625">
              <a:solidFill>
                <a:srgbClr val="00B0F0"/>
              </a:solidFill>
            </a:ln>
          </c:spPr>
          <c:dLbls>
            <c:spPr>
              <a:solidFill>
                <a:schemeClr val="bg1">
                  <a:lumMod val="95000"/>
                </a:schemeClr>
              </a:solidFill>
              <a:ln>
                <a:solidFill>
                  <a:sysClr val="windowText" lastClr="000000"/>
                </a:solidFill>
              </a:ln>
            </c:spPr>
            <c:dLblPos val="ctr"/>
            <c:showLegendKey val="0"/>
            <c:showVal val="1"/>
            <c:showCatName val="0"/>
            <c:showSerName val="0"/>
            <c:showPercent val="0"/>
            <c:showBubbleSize val="0"/>
            <c:showLeaderLines val="0"/>
          </c:dLbls>
          <c:cat>
            <c:strRef>
              <c:f>'Output- HUD Summary Report'!$CT$27:$CX$27</c:f>
              <c:strCache>
                <c:ptCount val="5"/>
                <c:pt idx="0">
                  <c:v>year 1</c:v>
                </c:pt>
                <c:pt idx="1">
                  <c:v>year 2</c:v>
                </c:pt>
                <c:pt idx="2">
                  <c:v>year 3</c:v>
                </c:pt>
                <c:pt idx="3">
                  <c:v>year 4</c:v>
                </c:pt>
                <c:pt idx="4">
                  <c:v>year 5</c:v>
                </c:pt>
              </c:strCache>
            </c:strRef>
          </c:cat>
          <c:val>
            <c:numRef>
              <c:f>'Output- HUD Summary Report'!$CT$28:$CX$28</c:f>
              <c:numCache>
                <c:formatCode>"$"#,##0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52512000"/>
        <c:axId val="152513536"/>
      </c:lineChart>
      <c:lineChart>
        <c:grouping val="standard"/>
        <c:varyColors val="0"/>
        <c:ser>
          <c:idx val="3"/>
          <c:order val="1"/>
          <c:tx>
            <c:strRef>
              <c:f>'Output- HUD Summary Report'!$CS$31</c:f>
              <c:strCache>
                <c:ptCount val="1"/>
                <c:pt idx="0">
                  <c:v>Debt Service Coverage ratio</c:v>
                </c:pt>
              </c:strCache>
            </c:strRef>
          </c:tx>
          <c:spPr>
            <a:ln w="63500">
              <a:solidFill>
                <a:srgbClr val="FF0000"/>
              </a:solidFill>
            </a:ln>
          </c:spPr>
          <c:dLbls>
            <c:spPr>
              <a:solidFill>
                <a:schemeClr val="bg1">
                  <a:lumMod val="95000"/>
                </a:schemeClr>
              </a:solidFill>
              <a:ln>
                <a:solidFill>
                  <a:schemeClr val="tx1"/>
                </a:solidFill>
              </a:ln>
            </c:spPr>
            <c:txPr>
              <a:bodyPr/>
              <a:lstStyle/>
              <a:p>
                <a:pPr>
                  <a:defRPr sz="1200"/>
                </a:pPr>
                <a:endParaRPr lang="en-US"/>
              </a:p>
            </c:txPr>
            <c:dLblPos val="t"/>
            <c:showLegendKey val="0"/>
            <c:showVal val="1"/>
            <c:showCatName val="0"/>
            <c:showSerName val="0"/>
            <c:showPercent val="0"/>
            <c:showBubbleSize val="0"/>
            <c:showLeaderLines val="0"/>
          </c:dLbls>
          <c:cat>
            <c:strRef>
              <c:f>'Output- HUD Summary Report'!$CT$27:$CX$27</c:f>
              <c:strCache>
                <c:ptCount val="5"/>
                <c:pt idx="0">
                  <c:v>year 1</c:v>
                </c:pt>
                <c:pt idx="1">
                  <c:v>year 2</c:v>
                </c:pt>
                <c:pt idx="2">
                  <c:v>year 3</c:v>
                </c:pt>
                <c:pt idx="3">
                  <c:v>year 4</c:v>
                </c:pt>
                <c:pt idx="4">
                  <c:v>year 5</c:v>
                </c:pt>
              </c:strCache>
            </c:strRef>
          </c:cat>
          <c:val>
            <c:numRef>
              <c:f>'Output- HUD Summary Report'!$CT$31:$CX$31</c:f>
              <c:numCache>
                <c:formatCode>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52520960"/>
        <c:axId val="152519424"/>
      </c:lineChart>
      <c:catAx>
        <c:axId val="152512000"/>
        <c:scaling>
          <c:orientation val="minMax"/>
        </c:scaling>
        <c:delete val="0"/>
        <c:axPos val="b"/>
        <c:majorTickMark val="out"/>
        <c:minorTickMark val="none"/>
        <c:tickLblPos val="nextTo"/>
        <c:txPr>
          <a:bodyPr/>
          <a:lstStyle/>
          <a:p>
            <a:pPr>
              <a:defRPr sz="1100" b="1"/>
            </a:pPr>
            <a:endParaRPr lang="en-US"/>
          </a:p>
        </c:txPr>
        <c:crossAx val="152513536"/>
        <c:crosses val="autoZero"/>
        <c:auto val="1"/>
        <c:lblAlgn val="ctr"/>
        <c:lblOffset val="100"/>
        <c:noMultiLvlLbl val="0"/>
      </c:catAx>
      <c:valAx>
        <c:axId val="152513536"/>
        <c:scaling>
          <c:orientation val="minMax"/>
        </c:scaling>
        <c:delete val="0"/>
        <c:axPos val="l"/>
        <c:majorGridlines/>
        <c:numFmt formatCode="&quot;$&quot;#,##0" sourceLinked="1"/>
        <c:majorTickMark val="out"/>
        <c:minorTickMark val="none"/>
        <c:tickLblPos val="nextTo"/>
        <c:crossAx val="152512000"/>
        <c:crosses val="autoZero"/>
        <c:crossBetween val="between"/>
      </c:valAx>
      <c:valAx>
        <c:axId val="152519424"/>
        <c:scaling>
          <c:orientation val="minMax"/>
        </c:scaling>
        <c:delete val="0"/>
        <c:axPos val="r"/>
        <c:numFmt formatCode="0.0%" sourceLinked="1"/>
        <c:majorTickMark val="out"/>
        <c:minorTickMark val="none"/>
        <c:tickLblPos val="nextTo"/>
        <c:spPr>
          <a:ln>
            <a:solidFill>
              <a:srgbClr val="00B050"/>
            </a:solidFill>
            <a:prstDash val="lgDashDotDot"/>
          </a:ln>
          <a:effectLst>
            <a:outerShdw blurRad="50800" dist="38100" dir="2700000" algn="tl" rotWithShape="0">
              <a:prstClr val="black">
                <a:alpha val="40000"/>
              </a:prstClr>
            </a:outerShdw>
          </a:effectLst>
        </c:spPr>
        <c:crossAx val="152520960"/>
        <c:crosses val="max"/>
        <c:crossBetween val="between"/>
      </c:valAx>
      <c:catAx>
        <c:axId val="152520960"/>
        <c:scaling>
          <c:orientation val="minMax"/>
        </c:scaling>
        <c:delete val="1"/>
        <c:axPos val="b"/>
        <c:majorTickMark val="out"/>
        <c:minorTickMark val="none"/>
        <c:tickLblPos val="none"/>
        <c:crossAx val="152519424"/>
        <c:crosses val="autoZero"/>
        <c:auto val="1"/>
        <c:lblAlgn val="ctr"/>
        <c:lblOffset val="100"/>
        <c:noMultiLvlLbl val="0"/>
      </c:catAx>
    </c:plotArea>
    <c:legend>
      <c:legendPos val="r"/>
      <c:layout>
        <c:manualLayout>
          <c:xMode val="edge"/>
          <c:yMode val="edge"/>
          <c:x val="0.4528769635908706"/>
          <c:y val="0.52617813902294097"/>
          <c:w val="0.44724632174721912"/>
          <c:h val="0.31726145118957072"/>
        </c:manualLayout>
      </c:layout>
      <c:overlay val="0"/>
      <c:spPr>
        <a:solidFill>
          <a:schemeClr val="bg1"/>
        </a:solidFill>
        <a:ln>
          <a:solidFill>
            <a:srgbClr val="00B050"/>
          </a:solidFill>
        </a:ln>
        <a:effectLst>
          <a:outerShdw blurRad="50800" dist="38100" dir="2700000" algn="tl" rotWithShape="0">
            <a:prstClr val="black">
              <a:alpha val="40000"/>
            </a:prstClr>
          </a:outerShdw>
        </a:effectLst>
      </c:spPr>
      <c:txPr>
        <a:bodyPr/>
        <a:lstStyle/>
        <a:p>
          <a:pPr>
            <a:defRPr sz="1600"/>
          </a:pPr>
          <a:endParaRPr lang="en-US"/>
        </a:p>
      </c:txPr>
    </c:legend>
    <c:plotVisOnly val="1"/>
    <c:dispBlanksAs val="gap"/>
    <c:showDLblsOverMax val="0"/>
  </c:chart>
  <c:printSettings>
    <c:headerFooter/>
    <c:pageMargins b="0.75000000000000344" l="0.70000000000000062" r="0.70000000000000062" t="0.750000000000003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Project Inflows and Percentage of Total Inflows</a:t>
            </a:r>
          </a:p>
        </c:rich>
      </c:tx>
      <c:overlay val="0"/>
    </c:title>
    <c:autoTitleDeleted val="0"/>
    <c:plotArea>
      <c:layout>
        <c:manualLayout>
          <c:layoutTarget val="inner"/>
          <c:xMode val="edge"/>
          <c:yMode val="edge"/>
          <c:x val="0.21759364915451146"/>
          <c:y val="0.42138881346728618"/>
          <c:w val="0.39188695163105058"/>
          <c:h val="0.53626635486353658"/>
        </c:manualLayout>
      </c:layout>
      <c:pieChart>
        <c:varyColors val="1"/>
        <c:ser>
          <c:idx val="0"/>
          <c:order val="0"/>
          <c:dLbls>
            <c:dLbl>
              <c:idx val="0"/>
              <c:layout>
                <c:manualLayout>
                  <c:x val="0.29231628833281509"/>
                  <c:y val="-0.10031816947646434"/>
                </c:manualLayout>
              </c:layout>
              <c:showLegendKey val="0"/>
              <c:showVal val="1"/>
              <c:showCatName val="1"/>
              <c:showSerName val="0"/>
              <c:showPercent val="1"/>
              <c:showBubbleSize val="0"/>
              <c:separator>
</c:separator>
            </c:dLbl>
            <c:dLbl>
              <c:idx val="1"/>
              <c:layout>
                <c:manualLayout>
                  <c:x val="-7.2626048793081197E-2"/>
                  <c:y val="-3.2996470268802605E-2"/>
                </c:manualLayout>
              </c:layout>
              <c:showLegendKey val="0"/>
              <c:showVal val="1"/>
              <c:showCatName val="1"/>
              <c:showSerName val="0"/>
              <c:showPercent val="1"/>
              <c:showBubbleSize val="0"/>
              <c:separator>
</c:separator>
            </c:dLbl>
            <c:dLbl>
              <c:idx val="2"/>
              <c:layout>
                <c:manualLayout>
                  <c:x val="0.2831922034335872"/>
                  <c:y val="-7.673635623133372E-3"/>
                </c:manualLayout>
              </c:layout>
              <c:showLegendKey val="0"/>
              <c:showVal val="1"/>
              <c:showCatName val="1"/>
              <c:showSerName val="0"/>
              <c:showPercent val="1"/>
              <c:showBubbleSize val="0"/>
              <c:separator>
</c:separator>
            </c:dLbl>
            <c:spPr>
              <a:ln w="6350">
                <a:solidFill>
                  <a:schemeClr val="accent1"/>
                </a:solidFill>
              </a:ln>
            </c:spPr>
            <c:txPr>
              <a:bodyPr/>
              <a:lstStyle/>
              <a:p>
                <a:pPr>
                  <a:defRPr sz="1400"/>
                </a:pPr>
                <a:endParaRPr lang="en-US"/>
              </a:p>
            </c:txPr>
            <c:showLegendKey val="0"/>
            <c:showVal val="1"/>
            <c:showCatName val="1"/>
            <c:showSerName val="0"/>
            <c:showPercent val="1"/>
            <c:showBubbleSize val="0"/>
            <c:separator>
</c:separator>
            <c:showLeaderLines val="1"/>
          </c:dLbls>
          <c:cat>
            <c:strRef>
              <c:f>'Output- HUD Summary Report'!$CR$15:$CR$17</c:f>
              <c:strCache>
                <c:ptCount val="3"/>
                <c:pt idx="0">
                  <c:v>Estimated Project Gross Rental Income</c:v>
                </c:pt>
                <c:pt idx="1">
                  <c:v>Ancillary Income</c:v>
                </c:pt>
                <c:pt idx="2">
                  <c:v>Estimated Commercial Income</c:v>
                </c:pt>
              </c:strCache>
            </c:strRef>
          </c:cat>
          <c:val>
            <c:numRef>
              <c:f>'Output- HUD Summary Report'!$CS$15:$CS$17</c:f>
              <c:numCache>
                <c:formatCode>"$"#,##0</c:formatCode>
                <c:ptCount val="3"/>
                <c:pt idx="0">
                  <c:v>0</c:v>
                </c:pt>
                <c:pt idx="1">
                  <c:v>0</c:v>
                </c:pt>
                <c:pt idx="2">
                  <c:v>0</c:v>
                </c:pt>
              </c:numCache>
            </c:numRef>
          </c:val>
        </c:ser>
        <c:dLbls>
          <c:showLegendKey val="0"/>
          <c:showVal val="0"/>
          <c:showCatName val="0"/>
          <c:showSerName val="0"/>
          <c:showPercent val="1"/>
          <c:showBubbleSize val="0"/>
          <c:showLeaderLines val="1"/>
        </c:dLbls>
        <c:firstSliceAng val="0"/>
      </c:pieChart>
    </c:plotArea>
    <c:plotVisOnly val="1"/>
    <c:dispBlanksAs val="gap"/>
    <c:showDLblsOverMax val="0"/>
  </c:chart>
  <c:printSettings>
    <c:headerFooter/>
    <c:pageMargins b="0.75000000000000389" l="0.70000000000000062" r="0.70000000000000062" t="0.7500000000000038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600"/>
              <a:t>Project Outflows and Percent of Total Outflows</a:t>
            </a:r>
          </a:p>
        </c:rich>
      </c:tx>
      <c:overlay val="0"/>
    </c:title>
    <c:autoTitleDeleted val="0"/>
    <c:plotArea>
      <c:layout>
        <c:manualLayout>
          <c:layoutTarget val="inner"/>
          <c:xMode val="edge"/>
          <c:yMode val="edge"/>
          <c:x val="0.21759364915451146"/>
          <c:y val="0.42138881346728646"/>
          <c:w val="0.39188695163105086"/>
          <c:h val="0.53626635486353658"/>
        </c:manualLayout>
      </c:layout>
      <c:pieChart>
        <c:varyColors val="1"/>
        <c:ser>
          <c:idx val="0"/>
          <c:order val="0"/>
          <c:dLbls>
            <c:dLbl>
              <c:idx val="0"/>
              <c:layout>
                <c:manualLayout>
                  <c:x val="5.0043837605405712E-2"/>
                  <c:y val="-2.7236188849887741E-2"/>
                </c:manualLayout>
              </c:layout>
              <c:showLegendKey val="0"/>
              <c:showVal val="1"/>
              <c:showCatName val="1"/>
              <c:showSerName val="0"/>
              <c:showPercent val="1"/>
              <c:showBubbleSize val="0"/>
              <c:separator>
</c:separator>
            </c:dLbl>
            <c:dLbl>
              <c:idx val="1"/>
              <c:layout>
                <c:manualLayout>
                  <c:x val="0.17914698162729836"/>
                  <c:y val="9.1501438826170844E-2"/>
                </c:manualLayout>
              </c:layout>
              <c:showLegendKey val="0"/>
              <c:showVal val="1"/>
              <c:showCatName val="1"/>
              <c:showSerName val="0"/>
              <c:showPercent val="1"/>
              <c:showBubbleSize val="0"/>
              <c:separator>
</c:separator>
            </c:dLbl>
            <c:dLbl>
              <c:idx val="2"/>
              <c:layout>
                <c:manualLayout>
                  <c:x val="0.16402217010107778"/>
                  <c:y val="-3.9802042816937042E-2"/>
                </c:manualLayout>
              </c:layout>
              <c:showLegendKey val="0"/>
              <c:showVal val="1"/>
              <c:showCatName val="1"/>
              <c:showSerName val="0"/>
              <c:showPercent val="1"/>
              <c:showBubbleSize val="0"/>
              <c:separator>
</c:separator>
            </c:dLbl>
            <c:spPr>
              <a:ln w="6350">
                <a:solidFill>
                  <a:schemeClr val="accent1"/>
                </a:solidFill>
              </a:ln>
            </c:spPr>
            <c:txPr>
              <a:bodyPr/>
              <a:lstStyle/>
              <a:p>
                <a:pPr>
                  <a:defRPr sz="1400"/>
                </a:pPr>
                <a:endParaRPr lang="en-US"/>
              </a:p>
            </c:txPr>
            <c:showLegendKey val="0"/>
            <c:showVal val="1"/>
            <c:showCatName val="1"/>
            <c:showSerName val="0"/>
            <c:showPercent val="1"/>
            <c:showBubbleSize val="0"/>
            <c:separator>
</c:separator>
            <c:showLeaderLines val="1"/>
          </c:dLbls>
          <c:cat>
            <c:strRef>
              <c:f>'Output- HUD Summary Report'!$CT$15:$CT$20</c:f>
              <c:strCache>
                <c:ptCount val="6"/>
                <c:pt idx="0">
                  <c:v>Residential &amp; Ancillary Vacancy Loss</c:v>
                </c:pt>
                <c:pt idx="1">
                  <c:v>Commercial Vacancy Loss &amp; Expense</c:v>
                </c:pt>
                <c:pt idx="2">
                  <c:v>Residential Expenses</c:v>
                </c:pt>
                <c:pt idx="3">
                  <c:v>Reserve for replacements</c:v>
                </c:pt>
                <c:pt idx="4">
                  <c:v>Debt Service</c:v>
                </c:pt>
                <c:pt idx="5">
                  <c:v>Cash flow after Debt Service</c:v>
                </c:pt>
              </c:strCache>
            </c:strRef>
          </c:cat>
          <c:val>
            <c:numRef>
              <c:f>'Output- HUD Summary Report'!$CU$15:$CU$20</c:f>
              <c:numCache>
                <c:formatCode>"$"#,##0</c:formatCode>
                <c:ptCount val="6"/>
                <c:pt idx="0">
                  <c:v>0</c:v>
                </c:pt>
                <c:pt idx="1">
                  <c:v>0</c:v>
                </c:pt>
                <c:pt idx="2">
                  <c:v>0</c:v>
                </c:pt>
                <c:pt idx="3">
                  <c:v>0</c:v>
                </c:pt>
                <c:pt idx="4">
                  <c:v>0</c:v>
                </c:pt>
                <c:pt idx="5">
                  <c:v>0</c:v>
                </c:pt>
              </c:numCache>
            </c:numRef>
          </c:val>
        </c:ser>
        <c:dLbls>
          <c:showLegendKey val="0"/>
          <c:showVal val="0"/>
          <c:showCatName val="0"/>
          <c:showSerName val="0"/>
          <c:showPercent val="1"/>
          <c:showBubbleSize val="0"/>
          <c:showLeaderLines val="1"/>
        </c:dLbls>
        <c:firstSliceAng val="0"/>
      </c:pieChart>
    </c:plotArea>
    <c:plotVisOnly val="1"/>
    <c:dispBlanksAs val="gap"/>
    <c:showDLblsOverMax val="0"/>
  </c:chart>
  <c:printSettings>
    <c:headerFooter/>
    <c:pageMargins b="0.75000000000000411" l="0.70000000000000062" r="0.70000000000000062" t="0.750000000000004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Total Loan Amount,</a:t>
            </a:r>
            <a:r>
              <a:rPr lang="en-US" sz="1600" baseline="0"/>
              <a:t> other figures per unit</a:t>
            </a:r>
            <a:endParaRPr lang="en-US" sz="1600"/>
          </a:p>
        </c:rich>
      </c:tx>
      <c:overlay val="0"/>
    </c:title>
    <c:autoTitleDeleted val="0"/>
    <c:plotArea>
      <c:layout>
        <c:manualLayout>
          <c:layoutTarget val="inner"/>
          <c:xMode val="edge"/>
          <c:yMode val="edge"/>
          <c:x val="0.10114066971912421"/>
          <c:y val="0.17156934928588471"/>
          <c:w val="0.86380850658652486"/>
          <c:h val="0.41261274158911981"/>
        </c:manualLayout>
      </c:layout>
      <c:barChart>
        <c:barDir val="col"/>
        <c:grouping val="clustered"/>
        <c:varyColors val="0"/>
        <c:ser>
          <c:idx val="1"/>
          <c:order val="0"/>
          <c:tx>
            <c:strRef>
              <c:f>'Output- HUD Summary Report'!$CU$34</c:f>
              <c:strCache>
                <c:ptCount val="1"/>
                <c:pt idx="0">
                  <c:v>Selected Project Information - Total</c:v>
                </c:pt>
              </c:strCache>
            </c:strRef>
          </c:tx>
          <c:invertIfNegative val="0"/>
          <c:dLbls>
            <c:spPr>
              <a:solidFill>
                <a:sysClr val="window" lastClr="FFFFFF">
                  <a:lumMod val="95000"/>
                </a:sysClr>
              </a:solidFill>
              <a:ln>
                <a:solidFill>
                  <a:sysClr val="windowText" lastClr="000000"/>
                </a:solidFill>
              </a:ln>
            </c:spPr>
            <c:txPr>
              <a:bodyPr/>
              <a:lstStyle/>
              <a:p>
                <a:pPr>
                  <a:defRPr sz="1200"/>
                </a:pPr>
                <a:endParaRPr lang="en-US"/>
              </a:p>
            </c:txPr>
            <c:showLegendKey val="0"/>
            <c:showVal val="1"/>
            <c:showCatName val="0"/>
            <c:showSerName val="0"/>
            <c:showPercent val="0"/>
            <c:showBubbleSize val="0"/>
            <c:showLeaderLines val="0"/>
          </c:dLbls>
          <c:cat>
            <c:strRef>
              <c:f>'Output- HUD Summary Report'!$CS$36:$CS$46</c:f>
              <c:strCache>
                <c:ptCount val="11"/>
                <c:pt idx="0">
                  <c:v>Loan Amount</c:v>
                </c:pt>
                <c:pt idx="1">
                  <c:v>Sponsor Cash/Equity</c:v>
                </c:pt>
                <c:pt idx="2">
                  <c:v>Other Sources of Mortgageable Costs</c:v>
                </c:pt>
                <c:pt idx="4">
                  <c:v>Land Value</c:v>
                </c:pt>
                <c:pt idx="5">
                  <c:v>Improvements</c:v>
                </c:pt>
                <c:pt idx="6">
                  <c:v>All other Costs</c:v>
                </c:pt>
                <c:pt idx="8">
                  <c:v>OID</c:v>
                </c:pt>
                <c:pt idx="10">
                  <c:v>Working Capital</c:v>
                </c:pt>
              </c:strCache>
            </c:strRef>
          </c:cat>
          <c:val>
            <c:numRef>
              <c:f>'Output- HUD Summary Report'!$CU$36:$CU$46</c:f>
              <c:numCache>
                <c:formatCode>"$"#,##0</c:formatCode>
                <c:ptCount val="11"/>
                <c:pt idx="0">
                  <c:v>0</c:v>
                </c:pt>
                <c:pt idx="1">
                  <c:v>0</c:v>
                </c:pt>
                <c:pt idx="4">
                  <c:v>0</c:v>
                </c:pt>
                <c:pt idx="5">
                  <c:v>0</c:v>
                </c:pt>
                <c:pt idx="6">
                  <c:v>0</c:v>
                </c:pt>
                <c:pt idx="8">
                  <c:v>0</c:v>
                </c:pt>
                <c:pt idx="10">
                  <c:v>0</c:v>
                </c:pt>
              </c:numCache>
            </c:numRef>
          </c:val>
        </c:ser>
        <c:dLbls>
          <c:showLegendKey val="0"/>
          <c:showVal val="0"/>
          <c:showCatName val="0"/>
          <c:showSerName val="0"/>
          <c:showPercent val="0"/>
          <c:showBubbleSize val="0"/>
        </c:dLbls>
        <c:gapWidth val="150"/>
        <c:axId val="152935808"/>
        <c:axId val="152949888"/>
      </c:barChart>
      <c:catAx>
        <c:axId val="152935808"/>
        <c:scaling>
          <c:orientation val="minMax"/>
        </c:scaling>
        <c:delete val="0"/>
        <c:axPos val="b"/>
        <c:majorTickMark val="out"/>
        <c:minorTickMark val="none"/>
        <c:tickLblPos val="nextTo"/>
        <c:txPr>
          <a:bodyPr/>
          <a:lstStyle/>
          <a:p>
            <a:pPr>
              <a:defRPr sz="1100"/>
            </a:pPr>
            <a:endParaRPr lang="en-US"/>
          </a:p>
        </c:txPr>
        <c:crossAx val="152949888"/>
        <c:crosses val="autoZero"/>
        <c:auto val="1"/>
        <c:lblAlgn val="ctr"/>
        <c:lblOffset val="100"/>
        <c:noMultiLvlLbl val="0"/>
      </c:catAx>
      <c:valAx>
        <c:axId val="152949888"/>
        <c:scaling>
          <c:orientation val="minMax"/>
        </c:scaling>
        <c:delete val="0"/>
        <c:axPos val="l"/>
        <c:majorGridlines/>
        <c:numFmt formatCode="&quot;$&quot;#,##0" sourceLinked="1"/>
        <c:majorTickMark val="out"/>
        <c:minorTickMark val="none"/>
        <c:tickLblPos val="nextTo"/>
        <c:crossAx val="152935808"/>
        <c:crosses val="autoZero"/>
        <c:crossBetween val="between"/>
      </c:valAx>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Average monthly</a:t>
            </a:r>
            <a:r>
              <a:rPr lang="en-US" sz="1600" baseline="0"/>
              <a:t> rent, expenses, debt service and reserve deposit</a:t>
            </a:r>
            <a:endParaRPr lang="en-US" sz="1600"/>
          </a:p>
        </c:rich>
      </c:tx>
      <c:overlay val="0"/>
    </c:title>
    <c:autoTitleDeleted val="0"/>
    <c:plotArea>
      <c:layout/>
      <c:barChart>
        <c:barDir val="col"/>
        <c:grouping val="clustered"/>
        <c:varyColors val="0"/>
        <c:ser>
          <c:idx val="0"/>
          <c:order val="0"/>
          <c:tx>
            <c:strRef>
              <c:f>'Output- HUD Summary Report'!$CX$37</c:f>
              <c:strCache>
                <c:ptCount val="1"/>
                <c:pt idx="0">
                  <c:v>Per month</c:v>
                </c:pt>
              </c:strCache>
            </c:strRef>
          </c:tx>
          <c:invertIfNegative val="0"/>
          <c:dLbls>
            <c:spPr>
              <a:solidFill>
                <a:sysClr val="window" lastClr="FFFFFF">
                  <a:lumMod val="95000"/>
                </a:sysClr>
              </a:solidFill>
              <a:ln>
                <a:solidFill>
                  <a:srgbClr val="4F81BD"/>
                </a:solidFill>
              </a:ln>
            </c:spPr>
            <c:txPr>
              <a:bodyPr/>
              <a:lstStyle/>
              <a:p>
                <a:pPr>
                  <a:defRPr sz="1600"/>
                </a:pPr>
                <a:endParaRPr lang="en-US"/>
              </a:p>
            </c:txPr>
            <c:showLegendKey val="0"/>
            <c:showVal val="1"/>
            <c:showCatName val="0"/>
            <c:showSerName val="0"/>
            <c:showPercent val="0"/>
            <c:showBubbleSize val="0"/>
            <c:showLeaderLines val="0"/>
          </c:dLbls>
          <c:cat>
            <c:strRef>
              <c:f>'Output- HUD Summary Report'!$CW$38:$CW$41</c:f>
              <c:strCache>
                <c:ptCount val="4"/>
                <c:pt idx="0">
                  <c:v>Average Rent- 0. rev. units</c:v>
                </c:pt>
                <c:pt idx="1">
                  <c:v>Expenses- 0. tot. units</c:v>
                </c:pt>
                <c:pt idx="2">
                  <c:v>Debt Service- 0. tot. units</c:v>
                </c:pt>
                <c:pt idx="3">
                  <c:v>Reserve For Repl.- 0. tot. units</c:v>
                </c:pt>
              </c:strCache>
            </c:strRef>
          </c:cat>
          <c:val>
            <c:numRef>
              <c:f>'Output- HUD Summary Report'!$CX$38:$CX$41</c:f>
              <c:numCache>
                <c:formatCode>"$"#,##0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53048192"/>
        <c:axId val="153049728"/>
      </c:barChart>
      <c:catAx>
        <c:axId val="153048192"/>
        <c:scaling>
          <c:orientation val="minMax"/>
        </c:scaling>
        <c:delete val="0"/>
        <c:axPos val="b"/>
        <c:majorTickMark val="out"/>
        <c:minorTickMark val="none"/>
        <c:tickLblPos val="nextTo"/>
        <c:txPr>
          <a:bodyPr/>
          <a:lstStyle/>
          <a:p>
            <a:pPr>
              <a:defRPr sz="1200"/>
            </a:pPr>
            <a:endParaRPr lang="en-US"/>
          </a:p>
        </c:txPr>
        <c:crossAx val="153049728"/>
        <c:crosses val="autoZero"/>
        <c:auto val="1"/>
        <c:lblAlgn val="ctr"/>
        <c:lblOffset val="100"/>
        <c:noMultiLvlLbl val="0"/>
      </c:catAx>
      <c:valAx>
        <c:axId val="153049728"/>
        <c:scaling>
          <c:orientation val="minMax"/>
        </c:scaling>
        <c:delete val="0"/>
        <c:axPos val="l"/>
        <c:majorGridlines/>
        <c:numFmt formatCode="&quot;$&quot;#,##0" sourceLinked="1"/>
        <c:majorTickMark val="out"/>
        <c:minorTickMark val="none"/>
        <c:tickLblPos val="nextTo"/>
        <c:crossAx val="153048192"/>
        <c:crosses val="autoZero"/>
        <c:crossBetween val="between"/>
      </c:valAx>
    </c:plotArea>
    <c:plotVisOnly val="1"/>
    <c:dispBlanksAs val="gap"/>
    <c:showDLblsOverMax val="0"/>
  </c:chart>
  <c:printSettings>
    <c:headerFooter/>
    <c:pageMargins b="0.75000000000000344" l="0.70000000000000062" r="0.70000000000000062" t="0.7500000000000034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Average annual</a:t>
            </a:r>
            <a:r>
              <a:rPr lang="en-US" sz="1600" baseline="0"/>
              <a:t> rent, expenses, debt service and reserve deposit</a:t>
            </a:r>
            <a:endParaRPr lang="en-US" sz="1600"/>
          </a:p>
        </c:rich>
      </c:tx>
      <c:overlay val="0"/>
    </c:title>
    <c:autoTitleDeleted val="0"/>
    <c:plotArea>
      <c:layout/>
      <c:barChart>
        <c:barDir val="col"/>
        <c:grouping val="clustered"/>
        <c:varyColors val="0"/>
        <c:ser>
          <c:idx val="0"/>
          <c:order val="0"/>
          <c:tx>
            <c:strRef>
              <c:f>'Output- HUD Summary Report'!$CY$37</c:f>
              <c:strCache>
                <c:ptCount val="1"/>
                <c:pt idx="0">
                  <c:v>Per year</c:v>
                </c:pt>
              </c:strCache>
            </c:strRef>
          </c:tx>
          <c:invertIfNegative val="0"/>
          <c:dLbls>
            <c:spPr>
              <a:solidFill>
                <a:sysClr val="window" lastClr="FFFFFF">
                  <a:lumMod val="95000"/>
                </a:sysClr>
              </a:solidFill>
              <a:ln>
                <a:solidFill>
                  <a:srgbClr val="4F81BD"/>
                </a:solidFill>
              </a:ln>
            </c:spPr>
            <c:txPr>
              <a:bodyPr/>
              <a:lstStyle/>
              <a:p>
                <a:pPr>
                  <a:defRPr sz="1600"/>
                </a:pPr>
                <a:endParaRPr lang="en-US"/>
              </a:p>
            </c:txPr>
            <c:showLegendKey val="0"/>
            <c:showVal val="1"/>
            <c:showCatName val="0"/>
            <c:showSerName val="0"/>
            <c:showPercent val="0"/>
            <c:showBubbleSize val="0"/>
            <c:showLeaderLines val="0"/>
          </c:dLbls>
          <c:cat>
            <c:strRef>
              <c:f>'Output- HUD Summary Report'!$CW$38:$CW$41</c:f>
              <c:strCache>
                <c:ptCount val="4"/>
                <c:pt idx="0">
                  <c:v>Average Rent- 0. rev. units</c:v>
                </c:pt>
                <c:pt idx="1">
                  <c:v>Expenses- 0. tot. units</c:v>
                </c:pt>
                <c:pt idx="2">
                  <c:v>Debt Service- 0. tot. units</c:v>
                </c:pt>
                <c:pt idx="3">
                  <c:v>Reserve For Repl.- 0. tot. units</c:v>
                </c:pt>
              </c:strCache>
            </c:strRef>
          </c:cat>
          <c:val>
            <c:numRef>
              <c:f>'Output- HUD Summary Report'!$CY$38:$CY$41</c:f>
              <c:numCache>
                <c:formatCode>"$"#,##0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53073920"/>
        <c:axId val="153100288"/>
      </c:barChart>
      <c:catAx>
        <c:axId val="153073920"/>
        <c:scaling>
          <c:orientation val="minMax"/>
        </c:scaling>
        <c:delete val="0"/>
        <c:axPos val="b"/>
        <c:majorTickMark val="out"/>
        <c:minorTickMark val="none"/>
        <c:tickLblPos val="nextTo"/>
        <c:txPr>
          <a:bodyPr/>
          <a:lstStyle/>
          <a:p>
            <a:pPr>
              <a:defRPr sz="1200"/>
            </a:pPr>
            <a:endParaRPr lang="en-US"/>
          </a:p>
        </c:txPr>
        <c:crossAx val="153100288"/>
        <c:crosses val="autoZero"/>
        <c:auto val="1"/>
        <c:lblAlgn val="ctr"/>
        <c:lblOffset val="100"/>
        <c:noMultiLvlLbl val="0"/>
      </c:catAx>
      <c:valAx>
        <c:axId val="153100288"/>
        <c:scaling>
          <c:orientation val="minMax"/>
        </c:scaling>
        <c:delete val="0"/>
        <c:axPos val="l"/>
        <c:majorGridlines/>
        <c:numFmt formatCode="&quot;$&quot;#,##0" sourceLinked="1"/>
        <c:majorTickMark val="out"/>
        <c:minorTickMark val="none"/>
        <c:tickLblPos val="nextTo"/>
        <c:crossAx val="153073920"/>
        <c:crosses val="autoZero"/>
        <c:crossBetween val="between"/>
      </c:valAx>
    </c:plotArea>
    <c:plotVisOnly val="1"/>
    <c:dispBlanksAs val="gap"/>
    <c:showDLblsOverMax val="0"/>
  </c:chart>
  <c:printSettings>
    <c:headerFooter/>
    <c:pageMargins b="0.75000000000000366" l="0.70000000000000062" r="0.70000000000000062" t="0.75000000000000366" header="0.30000000000000032" footer="0.30000000000000032"/>
    <c:pageSetup/>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64</xdr:col>
      <xdr:colOff>5080</xdr:colOff>
      <xdr:row>3</xdr:row>
      <xdr:rowOff>312420</xdr:rowOff>
    </xdr:from>
    <xdr:to>
      <xdr:col>69</xdr:col>
      <xdr:colOff>622300</xdr:colOff>
      <xdr:row>12</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70</xdr:col>
      <xdr:colOff>35560</xdr:colOff>
      <xdr:row>3</xdr:row>
      <xdr:rowOff>297180</xdr:rowOff>
    </xdr:from>
    <xdr:to>
      <xdr:col>76</xdr:col>
      <xdr:colOff>12700</xdr:colOff>
      <xdr:row>11</xdr:row>
      <xdr:rowOff>215900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64</xdr:col>
      <xdr:colOff>190500</xdr:colOff>
      <xdr:row>12</xdr:row>
      <xdr:rowOff>114300</xdr:rowOff>
    </xdr:from>
    <xdr:to>
      <xdr:col>75</xdr:col>
      <xdr:colOff>698500</xdr:colOff>
      <xdr:row>22</xdr:row>
      <xdr:rowOff>228600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64</xdr:col>
      <xdr:colOff>31750</xdr:colOff>
      <xdr:row>24</xdr:row>
      <xdr:rowOff>200026</xdr:rowOff>
    </xdr:from>
    <xdr:to>
      <xdr:col>75</xdr:col>
      <xdr:colOff>593725</xdr:colOff>
      <xdr:row>42</xdr:row>
      <xdr:rowOff>92076</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79</xdr:col>
      <xdr:colOff>238124</xdr:colOff>
      <xdr:row>3</xdr:row>
      <xdr:rowOff>60325</xdr:rowOff>
    </xdr:from>
    <xdr:to>
      <xdr:col>88</xdr:col>
      <xdr:colOff>215899</xdr:colOff>
      <xdr:row>21</xdr:row>
      <xdr:rowOff>130175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81</xdr:col>
      <xdr:colOff>301625</xdr:colOff>
      <xdr:row>22</xdr:row>
      <xdr:rowOff>127000</xdr:rowOff>
    </xdr:from>
    <xdr:to>
      <xdr:col>92</xdr:col>
      <xdr:colOff>73026</xdr:colOff>
      <xdr:row>41</xdr:row>
      <xdr:rowOff>146050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64</xdr:col>
      <xdr:colOff>0</xdr:colOff>
      <xdr:row>51</xdr:row>
      <xdr:rowOff>57150</xdr:rowOff>
    </xdr:from>
    <xdr:to>
      <xdr:col>75</xdr:col>
      <xdr:colOff>403225</xdr:colOff>
      <xdr:row>65</xdr:row>
      <xdr:rowOff>146050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78</xdr:col>
      <xdr:colOff>34925</xdr:colOff>
      <xdr:row>51</xdr:row>
      <xdr:rowOff>6350</xdr:rowOff>
    </xdr:from>
    <xdr:to>
      <xdr:col>84</xdr:col>
      <xdr:colOff>146050</xdr:colOff>
      <xdr:row>64</xdr:row>
      <xdr:rowOff>28575</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85</xdr:col>
      <xdr:colOff>63500</xdr:colOff>
      <xdr:row>51</xdr:row>
      <xdr:rowOff>76200</xdr:rowOff>
    </xdr:from>
    <xdr:to>
      <xdr:col>92</xdr:col>
      <xdr:colOff>215900</xdr:colOff>
      <xdr:row>64</xdr:row>
      <xdr:rowOff>79375</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41</xdr:col>
      <xdr:colOff>76201</xdr:colOff>
      <xdr:row>26</xdr:row>
      <xdr:rowOff>161926</xdr:rowOff>
    </xdr:from>
    <xdr:to>
      <xdr:col>46</xdr:col>
      <xdr:colOff>523875</xdr:colOff>
      <xdr:row>31</xdr:row>
      <xdr:rowOff>200026</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41</xdr:col>
      <xdr:colOff>85725</xdr:colOff>
      <xdr:row>32</xdr:row>
      <xdr:rowOff>19050</xdr:rowOff>
    </xdr:from>
    <xdr:to>
      <xdr:col>46</xdr:col>
      <xdr:colOff>533399</xdr:colOff>
      <xdr:row>37</xdr:row>
      <xdr:rowOff>0</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41</xdr:col>
      <xdr:colOff>85725</xdr:colOff>
      <xdr:row>37</xdr:row>
      <xdr:rowOff>76200</xdr:rowOff>
    </xdr:from>
    <xdr:to>
      <xdr:col>46</xdr:col>
      <xdr:colOff>533399</xdr:colOff>
      <xdr:row>42</xdr:row>
      <xdr:rowOff>57150</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86</xdr:col>
      <xdr:colOff>438150</xdr:colOff>
      <xdr:row>6</xdr:row>
      <xdr:rowOff>228600</xdr:rowOff>
    </xdr:from>
    <xdr:to>
      <xdr:col>92</xdr:col>
      <xdr:colOff>123825</xdr:colOff>
      <xdr:row>14</xdr:row>
      <xdr:rowOff>95249</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79</xdr:col>
      <xdr:colOff>390526</xdr:colOff>
      <xdr:row>24</xdr:row>
      <xdr:rowOff>161925</xdr:rowOff>
    </xdr:from>
    <xdr:to>
      <xdr:col>82</xdr:col>
      <xdr:colOff>590550</xdr:colOff>
      <xdr:row>32</xdr:row>
      <xdr:rowOff>238124</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409575</xdr:colOff>
          <xdr:row>20</xdr:row>
          <xdr:rowOff>19050</xdr:rowOff>
        </xdr:from>
        <xdr:to>
          <xdr:col>36</xdr:col>
          <xdr:colOff>1257300</xdr:colOff>
          <xdr:row>21</xdr:row>
          <xdr:rowOff>38100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247650</xdr:colOff>
          <xdr:row>20</xdr:row>
          <xdr:rowOff>9525</xdr:rowOff>
        </xdr:from>
        <xdr:to>
          <xdr:col>38</xdr:col>
          <xdr:colOff>85725</xdr:colOff>
          <xdr:row>21</xdr:row>
          <xdr:rowOff>28575</xdr:rowOff>
        </xdr:to>
        <xdr:sp macro="" textlink="">
          <xdr:nvSpPr>
            <xdr:cNvPr id="2050" name="Check Box 2" hidden="1">
              <a:extLst>
                <a:ext uri="{63B3BB69-23CF-44E3-9099-C40C66FF867C}">
                  <a14:compatExt spid="_x0000_s20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333375</xdr:colOff>
          <xdr:row>27</xdr:row>
          <xdr:rowOff>28575</xdr:rowOff>
        </xdr:from>
        <xdr:to>
          <xdr:col>38</xdr:col>
          <xdr:colOff>285750</xdr:colOff>
          <xdr:row>28</xdr:row>
          <xdr:rowOff>47625</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27</xdr:row>
          <xdr:rowOff>28575</xdr:rowOff>
        </xdr:from>
        <xdr:to>
          <xdr:col>39</xdr:col>
          <xdr:colOff>114300</xdr:colOff>
          <xdr:row>28</xdr:row>
          <xdr:rowOff>47625</xdr:rowOff>
        </xdr:to>
        <xdr:sp macro="" textlink="">
          <xdr:nvSpPr>
            <xdr:cNvPr id="2052" name="Check Box 4" hidden="1">
              <a:extLst>
                <a:ext uri="{63B3BB69-23CF-44E3-9099-C40C66FF867C}">
                  <a14:compatExt spid="_x0000_s20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333375</xdr:colOff>
          <xdr:row>28</xdr:row>
          <xdr:rowOff>28575</xdr:rowOff>
        </xdr:from>
        <xdr:to>
          <xdr:col>38</xdr:col>
          <xdr:colOff>285750</xdr:colOff>
          <xdr:row>29</xdr:row>
          <xdr:rowOff>47625</xdr:rowOff>
        </xdr:to>
        <xdr:sp macro="" textlink="">
          <xdr:nvSpPr>
            <xdr:cNvPr id="2053" name="Check Box 5" hidden="1">
              <a:extLst>
                <a:ext uri="{63B3BB69-23CF-44E3-9099-C40C66FF867C}">
                  <a14:compatExt spid="_x0000_s20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19050</xdr:colOff>
          <xdr:row>28</xdr:row>
          <xdr:rowOff>28575</xdr:rowOff>
        </xdr:from>
        <xdr:to>
          <xdr:col>39</xdr:col>
          <xdr:colOff>114300</xdr:colOff>
          <xdr:row>29</xdr:row>
          <xdr:rowOff>47625</xdr:rowOff>
        </xdr:to>
        <xdr:sp macro="" textlink="">
          <xdr:nvSpPr>
            <xdr:cNvPr id="2054" name="Check Box 6" hidden="1">
              <a:extLst>
                <a:ext uri="{63B3BB69-23CF-44E3-9099-C40C66FF867C}">
                  <a14:compatExt spid="_x0000_s20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323850</xdr:colOff>
          <xdr:row>29</xdr:row>
          <xdr:rowOff>28575</xdr:rowOff>
        </xdr:from>
        <xdr:to>
          <xdr:col>38</xdr:col>
          <xdr:colOff>276225</xdr:colOff>
          <xdr:row>30</xdr:row>
          <xdr:rowOff>47625</xdr:rowOff>
        </xdr:to>
        <xdr:sp macro="" textlink="">
          <xdr:nvSpPr>
            <xdr:cNvPr id="2055" name="Check Box 7" hidden="1">
              <a:extLst>
                <a:ext uri="{63B3BB69-23CF-44E3-9099-C40C66FF867C}">
                  <a14:compatExt spid="_x0000_s20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xdr:colOff>
          <xdr:row>29</xdr:row>
          <xdr:rowOff>28575</xdr:rowOff>
        </xdr:from>
        <xdr:to>
          <xdr:col>39</xdr:col>
          <xdr:colOff>104775</xdr:colOff>
          <xdr:row>30</xdr:row>
          <xdr:rowOff>47625</xdr:rowOff>
        </xdr:to>
        <xdr:sp macro="" textlink="">
          <xdr:nvSpPr>
            <xdr:cNvPr id="2056" name="Check Box 8" hidden="1">
              <a:extLst>
                <a:ext uri="{63B3BB69-23CF-44E3-9099-C40C66FF867C}">
                  <a14:compatExt spid="_x0000_s20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428625</xdr:colOff>
          <xdr:row>26</xdr:row>
          <xdr:rowOff>0</xdr:rowOff>
        </xdr:from>
        <xdr:to>
          <xdr:col>36</xdr:col>
          <xdr:colOff>1276350</xdr:colOff>
          <xdr:row>27</xdr:row>
          <xdr:rowOff>19050</xdr:rowOff>
        </xdr:to>
        <xdr:sp macro="" textlink="">
          <xdr:nvSpPr>
            <xdr:cNvPr id="2057" name="Check Box 9" hidden="1">
              <a:extLst>
                <a:ext uri="{63B3BB69-23CF-44E3-9099-C40C66FF867C}">
                  <a14:compatExt spid="_x0000_s20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266700</xdr:colOff>
          <xdr:row>26</xdr:row>
          <xdr:rowOff>9525</xdr:rowOff>
        </xdr:from>
        <xdr:to>
          <xdr:col>38</xdr:col>
          <xdr:colOff>85725</xdr:colOff>
          <xdr:row>27</xdr:row>
          <xdr:rowOff>28575</xdr:rowOff>
        </xdr:to>
        <xdr:sp macro="" textlink="">
          <xdr:nvSpPr>
            <xdr:cNvPr id="2058" name="Check Box 10" hidden="1">
              <a:extLst>
                <a:ext uri="{63B3BB69-23CF-44E3-9099-C40C66FF867C}">
                  <a14:compatExt spid="_x0000_s20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cs typeface="Tahoma"/>
                </a:rPr>
                <a:t>No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323850</xdr:colOff>
      <xdr:row>4</xdr:row>
      <xdr:rowOff>114300</xdr:rowOff>
    </xdr:from>
    <xdr:to>
      <xdr:col>6</xdr:col>
      <xdr:colOff>838200</xdr:colOff>
      <xdr:row>9</xdr:row>
      <xdr:rowOff>133350</xdr:rowOff>
    </xdr:to>
    <xdr:sp macro="" textlink="">
      <xdr:nvSpPr>
        <xdr:cNvPr id="3" name="Rectangular Callout 2"/>
        <xdr:cNvSpPr/>
      </xdr:nvSpPr>
      <xdr:spPr>
        <a:xfrm>
          <a:off x="5353050" y="914400"/>
          <a:ext cx="1504950" cy="1152525"/>
        </a:xfrm>
        <a:prstGeom prst="wedgeRectCallout">
          <a:avLst>
            <a:gd name="adj1" fmla="val -77162"/>
            <a:gd name="adj2" fmla="val -23450"/>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solidFill>
                <a:srgbClr val="FF0000"/>
              </a:solidFill>
            </a:rPr>
            <a:t>Bold figures </a:t>
          </a:r>
          <a:r>
            <a:rPr lang="en-US" sz="1100" baseline="0">
              <a:solidFill>
                <a:srgbClr val="FF0000"/>
              </a:solidFill>
            </a:rPr>
            <a:t> are direct reads from the lender's data input sheets</a:t>
          </a:r>
          <a:endParaRPr lang="en-US" sz="1100">
            <a:solidFill>
              <a:srgbClr val="FF0000"/>
            </a:solidFill>
          </a:endParaRPr>
        </a:p>
      </xdr:txBody>
    </xdr:sp>
    <xdr:clientData/>
  </xdr:twoCellAnchor>
  <xdr:twoCellAnchor>
    <xdr:from>
      <xdr:col>2</xdr:col>
      <xdr:colOff>609599</xdr:colOff>
      <xdr:row>0</xdr:row>
      <xdr:rowOff>114300</xdr:rowOff>
    </xdr:from>
    <xdr:to>
      <xdr:col>3</xdr:col>
      <xdr:colOff>895349</xdr:colOff>
      <xdr:row>2</xdr:row>
      <xdr:rowOff>28575</xdr:rowOff>
    </xdr:to>
    <xdr:sp macro="" textlink="">
      <xdr:nvSpPr>
        <xdr:cNvPr id="4" name="Rectangular Callout 3"/>
        <xdr:cNvSpPr/>
      </xdr:nvSpPr>
      <xdr:spPr>
        <a:xfrm>
          <a:off x="1114424" y="114300"/>
          <a:ext cx="2066925" cy="314325"/>
        </a:xfrm>
        <a:prstGeom prst="wedgeRectCallout">
          <a:avLst>
            <a:gd name="adj1" fmla="val -23365"/>
            <a:gd name="adj2" fmla="val 125792"/>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solidFill>
                <a:srgbClr val="FF0000"/>
              </a:solidFill>
            </a:rPr>
            <a:t>current LC  list of data</a:t>
          </a:r>
          <a:r>
            <a:rPr lang="en-US" sz="1100" baseline="0">
              <a:solidFill>
                <a:srgbClr val="FF0000"/>
              </a:solidFill>
            </a:rPr>
            <a:t> elements</a:t>
          </a:r>
          <a:endParaRPr lang="en-US" sz="1100">
            <a:solidFill>
              <a:srgbClr val="FF0000"/>
            </a:solidFill>
          </a:endParaRPr>
        </a:p>
      </xdr:txBody>
    </xdr:sp>
    <xdr:clientData/>
  </xdr:twoCellAnchor>
  <xdr:twoCellAnchor>
    <xdr:from>
      <xdr:col>5</xdr:col>
      <xdr:colOff>914400</xdr:colOff>
      <xdr:row>10</xdr:row>
      <xdr:rowOff>180975</xdr:rowOff>
    </xdr:from>
    <xdr:to>
      <xdr:col>7</xdr:col>
      <xdr:colOff>438150</xdr:colOff>
      <xdr:row>13</xdr:row>
      <xdr:rowOff>219075</xdr:rowOff>
    </xdr:to>
    <xdr:sp macro="" textlink="">
      <xdr:nvSpPr>
        <xdr:cNvPr id="5" name="Rectangular Callout 4"/>
        <xdr:cNvSpPr/>
      </xdr:nvSpPr>
      <xdr:spPr>
        <a:xfrm>
          <a:off x="5943600" y="2314575"/>
          <a:ext cx="1504950" cy="904875"/>
        </a:xfrm>
        <a:prstGeom prst="wedgeRectCallout">
          <a:avLst>
            <a:gd name="adj1" fmla="val -142985"/>
            <a:gd name="adj2" fmla="val 44266"/>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solidFill>
                <a:srgbClr val="FF0000"/>
              </a:solidFill>
            </a:rPr>
            <a:t>Non-bold figures </a:t>
          </a:r>
          <a:r>
            <a:rPr lang="en-US" sz="1100" baseline="0">
              <a:solidFill>
                <a:srgbClr val="FF0000"/>
              </a:solidFill>
            </a:rPr>
            <a:t> are calculated from the lender's data input sheets</a:t>
          </a:r>
          <a:endParaRPr lang="en-US" sz="1100">
            <a:solidFill>
              <a:srgbClr val="FF0000"/>
            </a:solidFill>
          </a:endParaRPr>
        </a:p>
      </xdr:txBody>
    </xdr:sp>
    <xdr:clientData/>
  </xdr:twoCellAnchor>
  <xdr:twoCellAnchor>
    <xdr:from>
      <xdr:col>3</xdr:col>
      <xdr:colOff>1276350</xdr:colOff>
      <xdr:row>0</xdr:row>
      <xdr:rowOff>66675</xdr:rowOff>
    </xdr:from>
    <xdr:to>
      <xdr:col>5</xdr:col>
      <xdr:colOff>38100</xdr:colOff>
      <xdr:row>2</xdr:row>
      <xdr:rowOff>104774</xdr:rowOff>
    </xdr:to>
    <xdr:sp macro="" textlink="">
      <xdr:nvSpPr>
        <xdr:cNvPr id="6" name="Rectangular Callout 5"/>
        <xdr:cNvSpPr/>
      </xdr:nvSpPr>
      <xdr:spPr>
        <a:xfrm>
          <a:off x="3562350" y="66675"/>
          <a:ext cx="1504950" cy="438149"/>
        </a:xfrm>
        <a:prstGeom prst="wedgeRectCallout">
          <a:avLst>
            <a:gd name="adj1" fmla="val -60706"/>
            <a:gd name="adj2" fmla="val 76846"/>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solidFill>
                <a:srgbClr val="FF0000"/>
              </a:solidFill>
            </a:rPr>
            <a:t>lender</a:t>
          </a:r>
          <a:r>
            <a:rPr lang="en-US" sz="1100" baseline="0">
              <a:solidFill>
                <a:srgbClr val="FF0000"/>
              </a:solidFill>
            </a:rPr>
            <a:t> data field name, if data is requested</a:t>
          </a:r>
          <a:endParaRPr lang="en-US" sz="1100">
            <a:solidFill>
              <a:srgbClr val="FF0000"/>
            </a:solidFill>
          </a:endParaRPr>
        </a:p>
      </xdr:txBody>
    </xdr:sp>
    <xdr:clientData/>
  </xdr:twoCellAnchor>
  <xdr:twoCellAnchor>
    <xdr:from>
      <xdr:col>5</xdr:col>
      <xdr:colOff>171450</xdr:colOff>
      <xdr:row>0</xdr:row>
      <xdr:rowOff>142875</xdr:rowOff>
    </xdr:from>
    <xdr:to>
      <xdr:col>6</xdr:col>
      <xdr:colOff>685800</xdr:colOff>
      <xdr:row>2</xdr:row>
      <xdr:rowOff>180974</xdr:rowOff>
    </xdr:to>
    <xdr:sp macro="" textlink="">
      <xdr:nvSpPr>
        <xdr:cNvPr id="7" name="Rectangular Callout 6"/>
        <xdr:cNvSpPr/>
      </xdr:nvSpPr>
      <xdr:spPr>
        <a:xfrm>
          <a:off x="5200650" y="142875"/>
          <a:ext cx="1504950" cy="438149"/>
        </a:xfrm>
        <a:prstGeom prst="wedgeRectCallout">
          <a:avLst>
            <a:gd name="adj1" fmla="val -67035"/>
            <a:gd name="adj2" fmla="val 76846"/>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solidFill>
                <a:srgbClr val="FF0000"/>
              </a:solidFill>
            </a:rPr>
            <a:t>lender</a:t>
          </a:r>
          <a:r>
            <a:rPr lang="en-US" sz="1100" baseline="0">
              <a:solidFill>
                <a:srgbClr val="FF0000"/>
              </a:solidFill>
            </a:rPr>
            <a:t> data /cal'c'd data</a:t>
          </a:r>
          <a:endParaRPr lang="en-US"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3" Type="http://schemas.openxmlformats.org/officeDocument/2006/relationships/hyperlink" Target="mailto:a.Garcia@d3g.biz" TargetMode="Externa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 Type="http://schemas.openxmlformats.org/officeDocument/2006/relationships/hyperlink" Target="mailto:a.Garcia@d3g.biz" TargetMode="External"/><Relationship Id="rId16" Type="http://schemas.openxmlformats.org/officeDocument/2006/relationships/ctrlProp" Target="../ctrlProps/ctrlProp9.xml"/><Relationship Id="rId1" Type="http://schemas.openxmlformats.org/officeDocument/2006/relationships/hyperlink" Target="mailto:shuber@ehdlc.com" TargetMode="External"/><Relationship Id="rId6" Type="http://schemas.openxmlformats.org/officeDocument/2006/relationships/drawing" Target="../drawings/drawing2.xml"/><Relationship Id="rId11" Type="http://schemas.openxmlformats.org/officeDocument/2006/relationships/ctrlProp" Target="../ctrlProps/ctrlProp4.xml"/><Relationship Id="rId5" Type="http://schemas.openxmlformats.org/officeDocument/2006/relationships/printerSettings" Target="../printerSettings/printerSettings5.bin"/><Relationship Id="rId15" Type="http://schemas.openxmlformats.org/officeDocument/2006/relationships/ctrlProp" Target="../ctrlProps/ctrlProp8.xml"/><Relationship Id="rId10" Type="http://schemas.openxmlformats.org/officeDocument/2006/relationships/ctrlProp" Target="../ctrlProps/ctrlProp3.xml"/><Relationship Id="rId4" Type="http://schemas.openxmlformats.org/officeDocument/2006/relationships/hyperlink" Target="mailto:a.Garcia@d3g.biz" TargetMode="External"/><Relationship Id="rId9" Type="http://schemas.openxmlformats.org/officeDocument/2006/relationships/ctrlProp" Target="../ctrlProps/ctrlProp2.xml"/><Relationship Id="rId1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P146"/>
  <sheetViews>
    <sheetView topLeftCell="A37" zoomScaleNormal="100" zoomScaleSheetLayoutView="100" workbookViewId="0">
      <selection activeCell="C55" sqref="C55"/>
    </sheetView>
  </sheetViews>
  <sheetFormatPr defaultRowHeight="12"/>
  <cols>
    <col min="1" max="1" width="18.140625" style="475" customWidth="1"/>
    <col min="2" max="2" width="20.140625" style="475" customWidth="1"/>
    <col min="3" max="3" width="4.7109375" style="475" customWidth="1"/>
    <col min="4" max="4" width="75.5703125" style="475" customWidth="1"/>
    <col min="5" max="6" width="8.42578125" style="475" customWidth="1"/>
    <col min="7" max="7" width="6.5703125" style="475" customWidth="1"/>
    <col min="8" max="8" width="6.28515625" style="475" customWidth="1"/>
    <col min="9" max="13" width="58.5703125" style="475" customWidth="1"/>
    <col min="14" max="14" width="16.140625" style="475" customWidth="1"/>
    <col min="15" max="15" width="4.5703125" style="475" customWidth="1"/>
    <col min="16" max="16" width="3.5703125" style="475" customWidth="1"/>
    <col min="17" max="16384" width="9.140625" style="475"/>
  </cols>
  <sheetData>
    <row r="1" spans="1:13">
      <c r="A1" s="474"/>
      <c r="B1" s="474"/>
      <c r="C1" s="474"/>
      <c r="D1" s="474"/>
      <c r="E1" s="474"/>
      <c r="F1" s="474"/>
      <c r="G1" s="474"/>
      <c r="H1" s="474"/>
      <c r="I1" s="474"/>
      <c r="J1" s="474"/>
      <c r="K1" s="474"/>
      <c r="L1" s="474"/>
      <c r="M1" s="474"/>
    </row>
    <row r="2" spans="1:13">
      <c r="A2" s="474" t="s">
        <v>792</v>
      </c>
      <c r="B2" s="474"/>
      <c r="C2" s="474"/>
      <c r="D2" s="474"/>
      <c r="E2" s="474"/>
      <c r="F2" s="474"/>
      <c r="G2" s="474"/>
      <c r="H2" s="474"/>
      <c r="I2" s="474"/>
      <c r="J2" s="474"/>
      <c r="K2" s="474"/>
      <c r="L2" s="474"/>
      <c r="M2" s="474"/>
    </row>
    <row r="3" spans="1:13">
      <c r="A3" s="574">
        <v>40877</v>
      </c>
      <c r="B3" s="474"/>
      <c r="C3" s="474"/>
      <c r="D3" s="474"/>
      <c r="E3" s="474"/>
      <c r="F3" s="474"/>
      <c r="G3" s="474"/>
      <c r="H3" s="474"/>
      <c r="I3" s="474"/>
      <c r="J3" s="474"/>
      <c r="K3" s="474"/>
      <c r="L3" s="474"/>
      <c r="M3" s="474"/>
    </row>
    <row r="4" spans="1:13">
      <c r="A4" s="474"/>
      <c r="B4" s="474"/>
      <c r="C4" s="474"/>
      <c r="D4" s="474"/>
      <c r="E4" s="474"/>
      <c r="F4" s="474"/>
      <c r="G4" s="474"/>
      <c r="H4" s="474"/>
      <c r="I4" s="474"/>
      <c r="J4" s="474"/>
      <c r="K4" s="474"/>
      <c r="L4" s="474"/>
      <c r="M4" s="474"/>
    </row>
    <row r="5" spans="1:13">
      <c r="A5" s="474" t="s">
        <v>793</v>
      </c>
      <c r="B5" s="474"/>
      <c r="C5" s="474"/>
      <c r="D5" s="474"/>
      <c r="E5" s="474"/>
      <c r="F5" s="474"/>
      <c r="G5" s="474"/>
      <c r="H5" s="474"/>
      <c r="I5" s="474"/>
      <c r="J5" s="474"/>
      <c r="K5" s="474"/>
      <c r="L5" s="474"/>
      <c r="M5" s="474"/>
    </row>
    <row r="6" spans="1:13" ht="12.75" thickBot="1">
      <c r="A6" s="474" t="s">
        <v>794</v>
      </c>
      <c r="B6" s="474"/>
      <c r="C6" s="474"/>
      <c r="D6" s="474"/>
      <c r="E6" s="474"/>
      <c r="F6" s="474"/>
      <c r="G6" s="474"/>
      <c r="H6" s="474"/>
      <c r="I6" s="474"/>
      <c r="J6" s="474"/>
      <c r="K6" s="474"/>
      <c r="L6" s="474"/>
      <c r="M6" s="474"/>
    </row>
    <row r="7" spans="1:13" ht="27.75" customHeight="1">
      <c r="A7" s="474"/>
      <c r="B7" s="474"/>
      <c r="C7" s="476"/>
      <c r="D7" s="533" t="s">
        <v>795</v>
      </c>
      <c r="E7" s="477"/>
      <c r="F7" s="477"/>
      <c r="G7" s="478"/>
      <c r="H7" s="474"/>
      <c r="I7" s="474"/>
      <c r="J7" s="474"/>
      <c r="K7" s="474"/>
      <c r="L7" s="474"/>
      <c r="M7" s="474"/>
    </row>
    <row r="8" spans="1:13">
      <c r="A8" s="474"/>
      <c r="B8" s="474"/>
      <c r="C8" s="479"/>
      <c r="D8" s="480" t="s">
        <v>725</v>
      </c>
      <c r="E8" s="481"/>
      <c r="F8" s="481"/>
      <c r="G8" s="482"/>
      <c r="H8" s="474"/>
      <c r="I8" s="474"/>
      <c r="J8" s="474"/>
      <c r="K8" s="474"/>
      <c r="L8" s="474"/>
      <c r="M8" s="474"/>
    </row>
    <row r="9" spans="1:13" ht="36">
      <c r="A9" s="474"/>
      <c r="B9" s="474"/>
      <c r="C9" s="479"/>
      <c r="D9" s="483" t="s">
        <v>726</v>
      </c>
      <c r="E9" s="627" t="s">
        <v>778</v>
      </c>
      <c r="F9" s="627"/>
      <c r="G9" s="482"/>
      <c r="H9" s="474"/>
      <c r="I9" s="474"/>
      <c r="J9" s="474"/>
      <c r="K9" s="474"/>
      <c r="L9" s="474"/>
      <c r="M9" s="474"/>
    </row>
    <row r="10" spans="1:13">
      <c r="A10" s="474"/>
      <c r="B10" s="474"/>
      <c r="C10" s="479"/>
      <c r="D10" s="483"/>
      <c r="E10" s="627"/>
      <c r="F10" s="627"/>
      <c r="G10" s="482"/>
      <c r="H10" s="474"/>
      <c r="I10" s="474"/>
      <c r="J10" s="474"/>
      <c r="K10" s="474"/>
      <c r="L10" s="474"/>
      <c r="M10" s="474"/>
    </row>
    <row r="11" spans="1:13" ht="24">
      <c r="A11" s="474"/>
      <c r="B11" s="474"/>
      <c r="C11" s="479"/>
      <c r="D11" s="483" t="s">
        <v>699</v>
      </c>
      <c r="E11" s="627"/>
      <c r="F11" s="627"/>
      <c r="G11" s="482"/>
      <c r="H11" s="474"/>
      <c r="I11" s="474"/>
      <c r="J11" s="474"/>
      <c r="K11" s="474"/>
      <c r="L11" s="474"/>
      <c r="M11" s="474"/>
    </row>
    <row r="12" spans="1:13">
      <c r="A12" s="474"/>
      <c r="B12" s="474"/>
      <c r="C12" s="479"/>
      <c r="D12" s="483"/>
      <c r="E12" s="481"/>
      <c r="F12" s="481"/>
      <c r="G12" s="482"/>
      <c r="H12" s="474"/>
      <c r="I12" s="474"/>
      <c r="J12" s="474"/>
      <c r="K12" s="474"/>
      <c r="L12" s="474"/>
      <c r="M12" s="474"/>
    </row>
    <row r="13" spans="1:13" ht="24">
      <c r="A13" s="474"/>
      <c r="B13" s="474"/>
      <c r="C13" s="479"/>
      <c r="D13" s="483" t="s">
        <v>779</v>
      </c>
      <c r="E13" s="481"/>
      <c r="F13" s="481"/>
      <c r="G13" s="482"/>
      <c r="H13" s="474"/>
      <c r="I13" s="474"/>
      <c r="J13" s="474"/>
      <c r="K13" s="474"/>
      <c r="L13" s="474"/>
      <c r="M13" s="474"/>
    </row>
    <row r="14" spans="1:13">
      <c r="A14" s="474"/>
      <c r="B14" s="474"/>
      <c r="C14" s="479"/>
      <c r="E14" s="481"/>
      <c r="F14" s="481"/>
      <c r="G14" s="482"/>
      <c r="H14" s="474"/>
      <c r="I14" s="474"/>
      <c r="J14" s="474"/>
      <c r="K14" s="474"/>
      <c r="L14" s="474"/>
      <c r="M14" s="474"/>
    </row>
    <row r="15" spans="1:13" ht="24">
      <c r="A15" s="474"/>
      <c r="B15" s="474"/>
      <c r="C15" s="479"/>
      <c r="D15" s="483" t="s">
        <v>729</v>
      </c>
      <c r="E15" s="481"/>
      <c r="F15" s="481"/>
      <c r="G15" s="482"/>
      <c r="H15" s="474"/>
      <c r="I15" s="474"/>
      <c r="J15" s="474"/>
      <c r="K15" s="474"/>
      <c r="L15" s="474"/>
      <c r="M15" s="474"/>
    </row>
    <row r="16" spans="1:13">
      <c r="A16" s="474"/>
      <c r="B16" s="474"/>
      <c r="C16" s="479"/>
      <c r="E16" s="481"/>
      <c r="F16" s="481"/>
      <c r="G16" s="482"/>
      <c r="H16" s="474"/>
      <c r="I16" s="474"/>
      <c r="J16" s="474"/>
      <c r="K16" s="474"/>
      <c r="L16" s="474"/>
      <c r="M16" s="474"/>
    </row>
    <row r="17" spans="1:13" ht="36">
      <c r="A17" s="474"/>
      <c r="B17" s="474"/>
      <c r="C17" s="479"/>
      <c r="D17" s="483" t="s">
        <v>700</v>
      </c>
      <c r="E17" s="481"/>
      <c r="F17" s="481"/>
      <c r="G17" s="482"/>
      <c r="H17" s="474"/>
      <c r="I17" s="474"/>
      <c r="J17" s="474"/>
      <c r="K17" s="474"/>
      <c r="L17" s="474"/>
      <c r="M17" s="474"/>
    </row>
    <row r="18" spans="1:13">
      <c r="A18" s="474"/>
      <c r="B18" s="474"/>
      <c r="C18" s="479"/>
      <c r="D18" s="481"/>
      <c r="E18" s="481"/>
      <c r="F18" s="481"/>
      <c r="G18" s="482"/>
      <c r="H18" s="474"/>
      <c r="I18" s="474"/>
      <c r="J18" s="474"/>
      <c r="K18" s="474"/>
      <c r="L18" s="474"/>
      <c r="M18" s="474"/>
    </row>
    <row r="19" spans="1:13" ht="24">
      <c r="A19" s="474"/>
      <c r="B19" s="474"/>
      <c r="C19" s="479"/>
      <c r="D19" s="484" t="s">
        <v>730</v>
      </c>
      <c r="E19" s="481"/>
      <c r="F19" s="481"/>
      <c r="G19" s="482"/>
      <c r="H19" s="474"/>
      <c r="I19" s="474"/>
      <c r="J19" s="474"/>
      <c r="K19" s="474"/>
      <c r="L19" s="474"/>
      <c r="M19" s="474"/>
    </row>
    <row r="20" spans="1:13" ht="72">
      <c r="A20" s="474"/>
      <c r="B20" s="474"/>
      <c r="C20" s="479"/>
      <c r="D20" s="491" t="s">
        <v>727</v>
      </c>
      <c r="E20" s="481"/>
      <c r="F20" s="481"/>
      <c r="G20" s="482"/>
      <c r="H20" s="474"/>
      <c r="I20" s="474"/>
      <c r="J20" s="474"/>
      <c r="K20" s="474"/>
      <c r="L20" s="474"/>
      <c r="M20" s="474"/>
    </row>
    <row r="21" spans="1:13">
      <c r="A21" s="474"/>
      <c r="B21" s="474"/>
      <c r="C21" s="479"/>
      <c r="D21" s="484"/>
      <c r="E21" s="481"/>
      <c r="F21" s="481"/>
      <c r="G21" s="482"/>
      <c r="H21" s="474"/>
      <c r="I21" s="474"/>
      <c r="J21" s="474"/>
      <c r="K21" s="474"/>
      <c r="L21" s="474"/>
      <c r="M21" s="474"/>
    </row>
    <row r="22" spans="1:13">
      <c r="A22" s="474"/>
      <c r="B22" s="474"/>
      <c r="C22" s="479"/>
      <c r="D22" s="484" t="s">
        <v>724</v>
      </c>
      <c r="E22" s="481"/>
      <c r="F22" s="481"/>
      <c r="G22" s="482"/>
      <c r="H22" s="474"/>
      <c r="I22" s="474"/>
      <c r="J22" s="474"/>
      <c r="K22" s="474"/>
      <c r="L22" s="474"/>
      <c r="M22" s="474"/>
    </row>
    <row r="23" spans="1:13" ht="15">
      <c r="A23" s="474"/>
      <c r="B23" s="474"/>
      <c r="C23" s="479"/>
      <c r="D23" s="497" t="s">
        <v>714</v>
      </c>
      <c r="E23" s="492"/>
      <c r="F23" s="498" t="s">
        <v>715</v>
      </c>
      <c r="G23" s="482"/>
      <c r="H23" s="474"/>
      <c r="I23" s="474"/>
      <c r="J23" s="474"/>
      <c r="K23" s="474"/>
      <c r="L23" s="474"/>
      <c r="M23" s="474"/>
    </row>
    <row r="24" spans="1:13" ht="15">
      <c r="A24" s="474"/>
      <c r="B24" s="474"/>
      <c r="C24" s="479"/>
      <c r="D24" s="497" t="s">
        <v>716</v>
      </c>
      <c r="E24" s="493"/>
      <c r="F24" s="498" t="s">
        <v>717</v>
      </c>
      <c r="G24" s="482"/>
      <c r="H24" s="474"/>
      <c r="I24" s="474"/>
      <c r="J24" s="474"/>
      <c r="K24" s="474"/>
      <c r="L24" s="474"/>
      <c r="M24" s="474"/>
    </row>
    <row r="25" spans="1:13" ht="15">
      <c r="A25" s="474"/>
      <c r="B25" s="474"/>
      <c r="C25" s="479"/>
      <c r="D25" s="497" t="s">
        <v>718</v>
      </c>
      <c r="E25" s="494"/>
      <c r="F25" s="498" t="s">
        <v>719</v>
      </c>
      <c r="G25" s="482"/>
      <c r="H25" s="474"/>
      <c r="I25" s="474"/>
      <c r="J25" s="474"/>
      <c r="K25" s="474"/>
      <c r="L25" s="474"/>
      <c r="M25" s="474"/>
    </row>
    <row r="26" spans="1:13" ht="15">
      <c r="A26" s="474"/>
      <c r="B26" s="474"/>
      <c r="C26" s="479"/>
      <c r="D26" s="497" t="s">
        <v>720</v>
      </c>
      <c r="E26" s="495"/>
      <c r="F26" s="498" t="s">
        <v>721</v>
      </c>
      <c r="G26" s="482"/>
      <c r="H26" s="474"/>
      <c r="I26" s="474"/>
      <c r="J26" s="474"/>
      <c r="K26" s="474"/>
      <c r="L26" s="474"/>
      <c r="M26" s="474"/>
    </row>
    <row r="27" spans="1:13" ht="15">
      <c r="A27" s="474"/>
      <c r="B27" s="474"/>
      <c r="C27" s="479"/>
      <c r="D27" s="497" t="s">
        <v>722</v>
      </c>
      <c r="E27" s="496"/>
      <c r="F27" s="498" t="s">
        <v>723</v>
      </c>
      <c r="G27" s="482"/>
      <c r="H27" s="474"/>
      <c r="I27" s="474"/>
      <c r="J27" s="474"/>
      <c r="K27" s="474"/>
      <c r="L27" s="474"/>
      <c r="M27" s="474"/>
    </row>
    <row r="28" spans="1:13">
      <c r="A28" s="474"/>
      <c r="B28" s="474"/>
      <c r="C28" s="479"/>
      <c r="D28" s="484"/>
      <c r="E28" s="481"/>
      <c r="F28" s="481"/>
      <c r="G28" s="482"/>
      <c r="H28" s="474"/>
      <c r="I28" s="474"/>
      <c r="J28" s="474"/>
      <c r="K28" s="474"/>
      <c r="L28" s="474"/>
      <c r="M28" s="474"/>
    </row>
    <row r="29" spans="1:13">
      <c r="A29" s="474"/>
      <c r="B29" s="474"/>
      <c r="C29" s="479"/>
      <c r="D29" s="484"/>
      <c r="E29" s="481"/>
      <c r="F29" s="481"/>
      <c r="G29" s="482"/>
      <c r="H29" s="474"/>
      <c r="I29" s="474"/>
      <c r="J29" s="474"/>
      <c r="K29" s="474"/>
      <c r="L29" s="474"/>
      <c r="M29" s="474"/>
    </row>
    <row r="30" spans="1:13">
      <c r="A30" s="474"/>
      <c r="B30" s="474"/>
      <c r="C30" s="479"/>
      <c r="D30" s="484"/>
      <c r="E30" s="481"/>
      <c r="F30" s="481"/>
      <c r="G30" s="482"/>
      <c r="H30" s="474"/>
      <c r="I30" s="474"/>
      <c r="J30" s="474"/>
      <c r="K30" s="474"/>
      <c r="L30" s="474"/>
      <c r="M30" s="474"/>
    </row>
    <row r="31" spans="1:13" ht="24">
      <c r="A31" s="474"/>
      <c r="B31" s="474"/>
      <c r="C31" s="479"/>
      <c r="D31" s="484" t="s">
        <v>728</v>
      </c>
      <c r="E31" s="481"/>
      <c r="F31" s="481"/>
      <c r="G31" s="482"/>
      <c r="H31" s="474"/>
      <c r="I31" s="474"/>
      <c r="J31" s="474"/>
      <c r="K31" s="474"/>
      <c r="L31" s="474"/>
      <c r="M31" s="474"/>
    </row>
    <row r="32" spans="1:13">
      <c r="A32" s="474"/>
      <c r="B32" s="474"/>
      <c r="C32" s="479"/>
      <c r="D32" s="491" t="s">
        <v>701</v>
      </c>
      <c r="E32" s="481"/>
      <c r="F32" s="481"/>
      <c r="G32" s="482"/>
      <c r="H32" s="474"/>
      <c r="I32" s="474"/>
      <c r="J32" s="474"/>
      <c r="K32" s="474"/>
      <c r="L32" s="474"/>
      <c r="M32" s="474"/>
    </row>
    <row r="33" spans="1:13">
      <c r="A33" s="474"/>
      <c r="B33" s="474"/>
      <c r="C33" s="479"/>
      <c r="D33" s="491" t="s">
        <v>706</v>
      </c>
      <c r="E33" s="481"/>
      <c r="F33" s="481"/>
      <c r="G33" s="482"/>
      <c r="H33" s="474"/>
      <c r="I33" s="474"/>
      <c r="J33" s="474"/>
      <c r="K33" s="474"/>
      <c r="L33" s="474"/>
      <c r="M33" s="474"/>
    </row>
    <row r="34" spans="1:13" ht="36">
      <c r="A34" s="474"/>
      <c r="B34" s="474"/>
      <c r="C34" s="479"/>
      <c r="D34" s="491" t="s">
        <v>707</v>
      </c>
      <c r="E34" s="481"/>
      <c r="F34" s="481"/>
      <c r="G34" s="482"/>
      <c r="H34" s="474"/>
      <c r="I34" s="474"/>
      <c r="J34" s="474"/>
      <c r="K34" s="474"/>
      <c r="L34" s="474"/>
      <c r="M34" s="474"/>
    </row>
    <row r="35" spans="1:13">
      <c r="A35" s="474"/>
      <c r="B35" s="474"/>
      <c r="C35" s="479"/>
      <c r="D35" s="491" t="s">
        <v>708</v>
      </c>
      <c r="E35" s="481"/>
      <c r="F35" s="481"/>
      <c r="G35" s="482"/>
      <c r="H35" s="474"/>
      <c r="I35" s="474"/>
      <c r="J35" s="474"/>
      <c r="K35" s="474"/>
      <c r="L35" s="474"/>
      <c r="M35" s="474"/>
    </row>
    <row r="36" spans="1:13">
      <c r="A36" s="474"/>
      <c r="B36" s="474"/>
      <c r="C36" s="479"/>
      <c r="D36" s="491" t="s">
        <v>709</v>
      </c>
      <c r="E36" s="481"/>
      <c r="F36" s="481"/>
      <c r="G36" s="482"/>
      <c r="H36" s="474"/>
      <c r="I36" s="474"/>
      <c r="J36" s="474"/>
      <c r="K36" s="474"/>
      <c r="L36" s="474"/>
      <c r="M36" s="474"/>
    </row>
    <row r="37" spans="1:13" ht="24">
      <c r="A37" s="474"/>
      <c r="B37" s="474"/>
      <c r="C37" s="479"/>
      <c r="D37" s="491" t="s">
        <v>710</v>
      </c>
      <c r="E37" s="481"/>
      <c r="F37" s="481"/>
      <c r="G37" s="482"/>
      <c r="H37" s="474"/>
      <c r="I37" s="474"/>
      <c r="J37" s="474"/>
      <c r="K37" s="474"/>
      <c r="L37" s="474"/>
      <c r="M37" s="474"/>
    </row>
    <row r="38" spans="1:13" ht="24">
      <c r="A38" s="474"/>
      <c r="B38" s="474"/>
      <c r="C38" s="479"/>
      <c r="D38" s="491" t="s">
        <v>702</v>
      </c>
      <c r="E38" s="481"/>
      <c r="F38" s="481"/>
      <c r="G38" s="482"/>
      <c r="H38" s="474"/>
      <c r="I38" s="474"/>
      <c r="J38" s="474"/>
      <c r="K38" s="474"/>
      <c r="L38" s="474"/>
      <c r="M38" s="474"/>
    </row>
    <row r="39" spans="1:13">
      <c r="A39" s="474"/>
      <c r="B39" s="474"/>
      <c r="C39" s="479"/>
      <c r="D39" s="491" t="s">
        <v>703</v>
      </c>
      <c r="E39" s="481"/>
      <c r="F39" s="481"/>
      <c r="G39" s="482"/>
      <c r="H39" s="474"/>
      <c r="I39" s="474"/>
      <c r="J39" s="474"/>
      <c r="K39" s="474"/>
      <c r="L39" s="474"/>
      <c r="M39" s="474"/>
    </row>
    <row r="40" spans="1:13">
      <c r="A40" s="474"/>
      <c r="B40" s="474"/>
      <c r="C40" s="479"/>
      <c r="D40" s="491" t="s">
        <v>711</v>
      </c>
      <c r="E40" s="481"/>
      <c r="F40" s="481"/>
      <c r="G40" s="482"/>
      <c r="H40" s="474"/>
      <c r="I40" s="474"/>
      <c r="J40" s="474"/>
      <c r="K40" s="474"/>
      <c r="L40" s="474"/>
      <c r="M40" s="474"/>
    </row>
    <row r="41" spans="1:13" ht="24">
      <c r="A41" s="474"/>
      <c r="B41" s="474"/>
      <c r="C41" s="479"/>
      <c r="D41" s="491" t="s">
        <v>704</v>
      </c>
      <c r="E41" s="481"/>
      <c r="F41" s="481"/>
      <c r="G41" s="482"/>
      <c r="H41" s="474"/>
      <c r="I41" s="474"/>
      <c r="J41" s="474"/>
      <c r="K41" s="474"/>
      <c r="L41" s="474"/>
      <c r="M41" s="474"/>
    </row>
    <row r="42" spans="1:13">
      <c r="A42" s="474"/>
      <c r="B42" s="474"/>
      <c r="C42" s="479"/>
      <c r="D42" s="491" t="s">
        <v>705</v>
      </c>
      <c r="E42" s="481"/>
      <c r="F42" s="481"/>
      <c r="G42" s="482"/>
      <c r="H42" s="474"/>
      <c r="I42" s="474"/>
      <c r="J42" s="474"/>
      <c r="K42" s="474"/>
      <c r="L42" s="474"/>
      <c r="M42" s="474"/>
    </row>
    <row r="43" spans="1:13">
      <c r="A43" s="474"/>
      <c r="B43" s="474"/>
      <c r="C43" s="479"/>
      <c r="D43" s="491"/>
      <c r="E43" s="481"/>
      <c r="F43" s="481"/>
      <c r="G43" s="482"/>
      <c r="H43" s="474"/>
      <c r="I43" s="474"/>
      <c r="J43" s="474"/>
      <c r="K43" s="474"/>
      <c r="L43" s="474"/>
      <c r="M43" s="474"/>
    </row>
    <row r="44" spans="1:13">
      <c r="A44" s="474"/>
      <c r="B44" s="474"/>
      <c r="C44" s="479"/>
      <c r="D44" s="484" t="s">
        <v>712</v>
      </c>
      <c r="E44" s="481"/>
      <c r="F44" s="481"/>
      <c r="G44" s="482"/>
      <c r="H44" s="474"/>
      <c r="I44" s="474"/>
      <c r="J44" s="474"/>
      <c r="K44" s="474"/>
      <c r="L44" s="474"/>
      <c r="M44" s="474"/>
    </row>
    <row r="45" spans="1:13" ht="62.25">
      <c r="A45" s="474"/>
      <c r="B45" s="474"/>
      <c r="C45" s="479"/>
      <c r="D45" s="491" t="s">
        <v>713</v>
      </c>
      <c r="E45" s="481"/>
      <c r="F45" s="481"/>
      <c r="G45" s="482"/>
      <c r="H45" s="474"/>
      <c r="I45" s="474"/>
      <c r="J45" s="474"/>
      <c r="K45" s="474"/>
      <c r="L45" s="474"/>
      <c r="M45" s="474"/>
    </row>
    <row r="46" spans="1:13">
      <c r="A46" s="474"/>
      <c r="B46" s="474"/>
      <c r="C46" s="479"/>
      <c r="D46" s="481"/>
      <c r="E46" s="481"/>
      <c r="F46" s="481"/>
      <c r="G46" s="482"/>
      <c r="H46" s="474"/>
      <c r="I46" s="474"/>
      <c r="J46" s="474"/>
      <c r="K46" s="474"/>
      <c r="L46" s="474"/>
      <c r="M46" s="474"/>
    </row>
    <row r="47" spans="1:13">
      <c r="A47" s="474"/>
      <c r="B47" s="474"/>
      <c r="C47" s="479"/>
      <c r="D47" s="485"/>
      <c r="E47" s="481"/>
      <c r="F47" s="481"/>
      <c r="G47" s="482"/>
      <c r="H47" s="474"/>
      <c r="I47" s="474"/>
      <c r="J47" s="474"/>
      <c r="K47" s="474"/>
      <c r="L47" s="474"/>
      <c r="M47" s="474"/>
    </row>
    <row r="48" spans="1:13" ht="12.75" thickBot="1">
      <c r="A48" s="474"/>
      <c r="B48" s="474"/>
      <c r="C48" s="486"/>
      <c r="D48" s="487"/>
      <c r="E48" s="487"/>
      <c r="F48" s="487"/>
      <c r="G48" s="488"/>
      <c r="H48" s="474"/>
      <c r="I48" s="474"/>
      <c r="J48" s="474"/>
      <c r="K48" s="474"/>
      <c r="L48" s="474"/>
      <c r="M48" s="474"/>
    </row>
    <row r="49" spans="1:13">
      <c r="A49" s="474"/>
      <c r="B49" s="474"/>
      <c r="C49" s="489"/>
      <c r="D49" s="489"/>
      <c r="E49" s="489"/>
      <c r="F49" s="489"/>
      <c r="G49" s="489"/>
      <c r="H49" s="474"/>
      <c r="I49" s="474"/>
      <c r="J49" s="474"/>
      <c r="K49" s="474"/>
      <c r="L49" s="474"/>
      <c r="M49" s="474"/>
    </row>
    <row r="50" spans="1:13" ht="12.75" thickBot="1">
      <c r="A50" s="474"/>
      <c r="B50" s="474"/>
      <c r="C50" s="489"/>
      <c r="D50" s="489"/>
      <c r="E50" s="489"/>
      <c r="F50" s="489"/>
      <c r="G50" s="489"/>
      <c r="H50" s="474"/>
      <c r="I50" s="474"/>
      <c r="J50" s="474"/>
      <c r="K50" s="474"/>
      <c r="L50" s="474"/>
      <c r="M50" s="474"/>
    </row>
    <row r="51" spans="1:13">
      <c r="A51" s="474"/>
      <c r="B51" s="575"/>
      <c r="C51" s="576"/>
      <c r="D51" s="576"/>
      <c r="E51" s="576"/>
      <c r="F51" s="576"/>
      <c r="G51" s="577"/>
      <c r="H51" s="474"/>
      <c r="I51" s="474"/>
      <c r="J51" s="474"/>
      <c r="K51" s="474"/>
      <c r="L51" s="474"/>
      <c r="M51" s="474"/>
    </row>
    <row r="52" spans="1:13" ht="14.25">
      <c r="A52" s="474"/>
      <c r="B52" s="583" t="s">
        <v>797</v>
      </c>
      <c r="C52" s="489"/>
      <c r="D52" s="489"/>
      <c r="E52" s="489"/>
      <c r="F52" s="489"/>
      <c r="G52" s="579"/>
      <c r="H52" s="474"/>
      <c r="I52" s="474"/>
      <c r="J52" s="474"/>
      <c r="K52" s="474"/>
      <c r="L52" s="474"/>
      <c r="M52" s="474"/>
    </row>
    <row r="53" spans="1:13" ht="14.25">
      <c r="A53" s="474"/>
      <c r="B53" s="583" t="s">
        <v>794</v>
      </c>
      <c r="C53" s="489"/>
      <c r="D53" s="489"/>
      <c r="E53" s="489"/>
      <c r="F53" s="489"/>
      <c r="G53" s="579"/>
      <c r="H53" s="474"/>
      <c r="I53" s="474"/>
      <c r="J53" s="474"/>
      <c r="K53" s="474"/>
      <c r="L53" s="474"/>
      <c r="M53" s="474"/>
    </row>
    <row r="54" spans="1:13" ht="14.25">
      <c r="A54" s="474"/>
      <c r="B54" s="583"/>
      <c r="C54" s="489"/>
      <c r="D54" s="489"/>
      <c r="E54" s="489"/>
      <c r="F54" s="489"/>
      <c r="G54" s="579"/>
      <c r="H54" s="474"/>
      <c r="I54" s="474"/>
      <c r="J54" s="474"/>
      <c r="K54" s="474"/>
      <c r="L54" s="474"/>
      <c r="M54" s="474"/>
    </row>
    <row r="55" spans="1:13" ht="15">
      <c r="A55" s="474"/>
      <c r="B55" s="584">
        <v>40868</v>
      </c>
      <c r="C55" s="489" t="s">
        <v>852</v>
      </c>
      <c r="D55" s="489"/>
      <c r="E55" s="489"/>
      <c r="F55" s="489"/>
      <c r="G55" s="579"/>
      <c r="H55" s="474"/>
      <c r="I55" s="474"/>
      <c r="J55" s="474"/>
      <c r="K55" s="474"/>
      <c r="L55" s="474"/>
      <c r="M55" s="474"/>
    </row>
    <row r="56" spans="1:13">
      <c r="A56" s="474"/>
      <c r="B56" s="578"/>
      <c r="C56" s="489"/>
      <c r="D56" s="489"/>
      <c r="E56" s="489"/>
      <c r="F56" s="489"/>
      <c r="G56" s="579"/>
      <c r="H56" s="474"/>
      <c r="I56" s="474"/>
      <c r="J56" s="474"/>
      <c r="K56" s="474"/>
      <c r="L56" s="474"/>
      <c r="M56" s="474"/>
    </row>
    <row r="57" spans="1:13" ht="15">
      <c r="A57" s="474"/>
      <c r="B57" s="584">
        <v>40710</v>
      </c>
      <c r="C57" s="489" t="s">
        <v>815</v>
      </c>
      <c r="D57" s="489"/>
      <c r="E57" s="489"/>
      <c r="F57" s="489"/>
      <c r="G57" s="579"/>
      <c r="H57" s="474"/>
      <c r="I57" s="474"/>
      <c r="J57" s="474"/>
      <c r="K57" s="474"/>
      <c r="L57" s="474"/>
      <c r="M57" s="474"/>
    </row>
    <row r="58" spans="1:13">
      <c r="A58" s="474"/>
      <c r="B58" s="578"/>
      <c r="C58" s="489"/>
      <c r="D58" s="489"/>
      <c r="E58" s="489"/>
      <c r="F58" s="489"/>
      <c r="G58" s="579"/>
      <c r="H58" s="474"/>
      <c r="I58" s="474"/>
      <c r="J58" s="474"/>
      <c r="K58" s="474"/>
      <c r="L58" s="474"/>
      <c r="M58" s="474"/>
    </row>
    <row r="59" spans="1:13" ht="15">
      <c r="A59" s="474"/>
      <c r="B59" s="584">
        <v>40710</v>
      </c>
      <c r="C59" s="489" t="s">
        <v>813</v>
      </c>
      <c r="D59" s="489"/>
      <c r="E59" s="489"/>
      <c r="F59" s="489"/>
      <c r="G59" s="579"/>
      <c r="H59" s="474"/>
      <c r="I59" s="474"/>
      <c r="J59" s="474"/>
      <c r="K59" s="474"/>
      <c r="L59" s="474"/>
      <c r="M59" s="474"/>
    </row>
    <row r="60" spans="1:13">
      <c r="A60" s="474"/>
      <c r="B60" s="578"/>
      <c r="C60" s="489" t="s">
        <v>814</v>
      </c>
      <c r="D60" s="489"/>
      <c r="E60" s="489"/>
      <c r="F60" s="489"/>
      <c r="G60" s="579"/>
      <c r="H60" s="474"/>
      <c r="I60" s="474"/>
      <c r="J60" s="474"/>
      <c r="K60" s="474"/>
      <c r="L60" s="474"/>
      <c r="M60" s="474"/>
    </row>
    <row r="61" spans="1:13">
      <c r="A61" s="474"/>
      <c r="B61" s="578"/>
      <c r="C61" s="489"/>
      <c r="D61" s="489"/>
      <c r="E61" s="489"/>
      <c r="F61" s="489"/>
      <c r="G61" s="579"/>
      <c r="H61" s="474"/>
      <c r="I61" s="474"/>
      <c r="J61" s="474"/>
      <c r="K61" s="474"/>
      <c r="L61" s="474"/>
      <c r="M61" s="474"/>
    </row>
    <row r="62" spans="1:13" ht="15">
      <c r="A62" s="474"/>
      <c r="B62" s="584">
        <v>40708</v>
      </c>
      <c r="C62" s="489" t="s">
        <v>808</v>
      </c>
      <c r="D62" s="489"/>
      <c r="E62" s="489"/>
      <c r="F62" s="489"/>
      <c r="G62" s="579"/>
      <c r="H62" s="474"/>
      <c r="I62" s="474"/>
      <c r="J62" s="474"/>
      <c r="K62" s="474"/>
      <c r="L62" s="474"/>
      <c r="M62" s="474"/>
    </row>
    <row r="63" spans="1:13">
      <c r="A63" s="474"/>
      <c r="B63" s="578"/>
      <c r="C63" s="489" t="s">
        <v>809</v>
      </c>
      <c r="D63" s="489"/>
      <c r="E63" s="489"/>
      <c r="F63" s="489"/>
      <c r="G63" s="579"/>
      <c r="H63" s="474"/>
      <c r="I63" s="474"/>
      <c r="J63" s="474"/>
      <c r="K63" s="474"/>
      <c r="L63" s="474"/>
      <c r="M63" s="474"/>
    </row>
    <row r="64" spans="1:13">
      <c r="A64" s="474"/>
      <c r="B64" s="578"/>
      <c r="C64" s="489"/>
      <c r="D64" s="489"/>
      <c r="E64" s="489"/>
      <c r="F64" s="489"/>
      <c r="G64" s="579"/>
      <c r="H64" s="474"/>
      <c r="I64" s="474"/>
      <c r="J64" s="474"/>
      <c r="K64" s="474"/>
      <c r="L64" s="474"/>
      <c r="M64" s="474"/>
    </row>
    <row r="65" spans="1:13" ht="15">
      <c r="A65" s="474"/>
      <c r="B65" s="584">
        <v>40701</v>
      </c>
      <c r="C65" s="489" t="s">
        <v>805</v>
      </c>
      <c r="D65" s="489"/>
      <c r="E65" s="489"/>
      <c r="F65" s="489"/>
      <c r="G65" s="579"/>
      <c r="H65" s="474"/>
      <c r="I65" s="474"/>
      <c r="J65" s="474"/>
      <c r="K65" s="474"/>
      <c r="L65" s="474"/>
      <c r="M65" s="474"/>
    </row>
    <row r="66" spans="1:13">
      <c r="A66" s="578"/>
      <c r="B66" s="578"/>
      <c r="C66" s="489"/>
      <c r="D66" s="489"/>
      <c r="E66" s="489"/>
      <c r="F66" s="489"/>
      <c r="G66" s="579"/>
      <c r="H66" s="474"/>
      <c r="I66" s="474"/>
      <c r="J66" s="474"/>
      <c r="K66" s="474"/>
      <c r="L66" s="474"/>
      <c r="M66" s="474"/>
    </row>
    <row r="67" spans="1:13">
      <c r="A67" s="578"/>
      <c r="B67" s="578"/>
      <c r="C67" s="489"/>
      <c r="D67" s="489"/>
      <c r="E67" s="489"/>
      <c r="F67" s="489"/>
      <c r="G67" s="579"/>
      <c r="H67" s="474"/>
      <c r="I67" s="474"/>
      <c r="J67" s="474"/>
      <c r="K67" s="474"/>
      <c r="L67" s="474"/>
      <c r="M67" s="474"/>
    </row>
    <row r="68" spans="1:13" ht="15">
      <c r="A68" s="578"/>
      <c r="B68" s="584">
        <v>40668</v>
      </c>
      <c r="C68" s="585" t="s">
        <v>798</v>
      </c>
      <c r="D68" s="585"/>
      <c r="E68" s="489"/>
      <c r="F68" s="489"/>
      <c r="G68" s="579"/>
      <c r="H68" s="474"/>
      <c r="I68" s="474"/>
      <c r="J68" s="474"/>
      <c r="K68" s="474"/>
      <c r="L68" s="474"/>
      <c r="M68" s="474"/>
    </row>
    <row r="69" spans="1:13" ht="15">
      <c r="A69" s="578"/>
      <c r="B69" s="584"/>
      <c r="C69" s="585" t="s">
        <v>799</v>
      </c>
      <c r="D69" s="585"/>
      <c r="E69" s="489"/>
      <c r="F69" s="489"/>
      <c r="G69" s="579"/>
      <c r="H69" s="474"/>
      <c r="I69" s="474"/>
      <c r="J69" s="474"/>
      <c r="K69" s="474"/>
      <c r="L69" s="474"/>
      <c r="M69" s="474"/>
    </row>
    <row r="70" spans="1:13">
      <c r="A70" s="578"/>
      <c r="B70" s="578"/>
      <c r="C70" s="489" t="s">
        <v>800</v>
      </c>
      <c r="D70" s="489"/>
      <c r="E70" s="489"/>
      <c r="F70" s="489"/>
      <c r="G70" s="579"/>
      <c r="H70" s="474"/>
      <c r="I70" s="474"/>
      <c r="J70" s="474"/>
      <c r="K70" s="474"/>
      <c r="L70" s="474"/>
      <c r="M70" s="474"/>
    </row>
    <row r="71" spans="1:13">
      <c r="A71" s="578"/>
      <c r="B71" s="578"/>
      <c r="C71" s="489" t="s">
        <v>801</v>
      </c>
      <c r="D71" s="489"/>
      <c r="E71" s="489"/>
      <c r="F71" s="489"/>
      <c r="G71" s="579"/>
      <c r="H71" s="474"/>
      <c r="I71" s="474"/>
      <c r="J71" s="474"/>
      <c r="K71" s="474"/>
      <c r="L71" s="474"/>
      <c r="M71" s="474"/>
    </row>
    <row r="72" spans="1:13">
      <c r="A72" s="578"/>
      <c r="B72" s="578"/>
      <c r="C72" s="489" t="s">
        <v>804</v>
      </c>
      <c r="D72" s="489"/>
      <c r="E72" s="489"/>
      <c r="F72" s="489"/>
      <c r="G72" s="579"/>
      <c r="H72" s="474"/>
      <c r="I72" s="474"/>
      <c r="J72" s="474"/>
      <c r="K72" s="474"/>
      <c r="L72" s="474"/>
      <c r="M72" s="474"/>
    </row>
    <row r="73" spans="1:13">
      <c r="A73" s="578"/>
      <c r="B73" s="578"/>
      <c r="C73" s="489"/>
      <c r="D73" s="489"/>
      <c r="E73" s="489"/>
      <c r="F73" s="489"/>
      <c r="G73" s="579"/>
      <c r="H73" s="474"/>
      <c r="I73" s="474"/>
      <c r="J73" s="474"/>
      <c r="K73" s="474"/>
      <c r="L73" s="474"/>
      <c r="M73" s="474"/>
    </row>
    <row r="74" spans="1:13">
      <c r="A74" s="578"/>
      <c r="B74" s="578"/>
      <c r="C74" s="489"/>
      <c r="D74" s="489"/>
      <c r="E74" s="489"/>
      <c r="F74" s="489"/>
      <c r="G74" s="579"/>
      <c r="H74" s="474"/>
      <c r="I74" s="474"/>
      <c r="J74" s="474"/>
      <c r="K74" s="474"/>
      <c r="L74" s="474"/>
      <c r="M74" s="474"/>
    </row>
    <row r="75" spans="1:13">
      <c r="A75" s="578"/>
      <c r="B75" s="578"/>
      <c r="C75" s="489"/>
      <c r="D75" s="489"/>
      <c r="E75" s="489"/>
      <c r="F75" s="489"/>
      <c r="G75" s="579"/>
      <c r="H75" s="474"/>
      <c r="I75" s="474"/>
      <c r="J75" s="474"/>
      <c r="K75" s="474"/>
      <c r="L75" s="474"/>
      <c r="M75" s="474"/>
    </row>
    <row r="76" spans="1:13">
      <c r="A76" s="578"/>
      <c r="B76" s="578"/>
      <c r="C76" s="489"/>
      <c r="D76" s="489"/>
      <c r="E76" s="489"/>
      <c r="F76" s="489"/>
      <c r="G76" s="579"/>
      <c r="H76" s="474"/>
      <c r="I76" s="474"/>
      <c r="J76" s="474"/>
      <c r="K76" s="474"/>
      <c r="L76" s="474"/>
      <c r="M76" s="474"/>
    </row>
    <row r="77" spans="1:13" ht="15">
      <c r="A77" s="578"/>
      <c r="B77" s="584">
        <v>40631</v>
      </c>
      <c r="C77" s="585" t="s">
        <v>796</v>
      </c>
      <c r="D77" s="585"/>
      <c r="E77" s="489"/>
      <c r="F77" s="489"/>
      <c r="G77" s="579"/>
      <c r="H77" s="474"/>
      <c r="I77" s="474"/>
      <c r="J77" s="474"/>
      <c r="K77" s="474"/>
      <c r="L77" s="474"/>
      <c r="M77" s="474"/>
    </row>
    <row r="78" spans="1:13" ht="12.75" thickBot="1">
      <c r="A78" s="578"/>
      <c r="B78" s="580"/>
      <c r="C78" s="581"/>
      <c r="D78" s="581"/>
      <c r="E78" s="581"/>
      <c r="F78" s="581"/>
      <c r="G78" s="582"/>
      <c r="H78" s="474"/>
      <c r="I78" s="474"/>
      <c r="J78" s="474"/>
      <c r="K78" s="474"/>
      <c r="L78" s="474"/>
      <c r="M78" s="474"/>
    </row>
    <row r="79" spans="1:13">
      <c r="A79" s="578"/>
      <c r="B79" s="474"/>
      <c r="C79" s="474"/>
      <c r="D79" s="474"/>
      <c r="E79" s="474"/>
      <c r="F79" s="474"/>
      <c r="G79" s="474"/>
      <c r="H79" s="474"/>
      <c r="I79" s="474"/>
      <c r="J79" s="474"/>
      <c r="K79" s="474"/>
      <c r="L79" s="474"/>
      <c r="M79" s="474"/>
    </row>
    <row r="80" spans="1:13">
      <c r="A80" s="578"/>
      <c r="B80" s="474"/>
      <c r="C80" s="474"/>
      <c r="D80" s="474"/>
      <c r="E80" s="474"/>
      <c r="F80" s="474"/>
      <c r="G80" s="474"/>
      <c r="H80" s="474"/>
      <c r="I80" s="474"/>
      <c r="J80" s="474"/>
      <c r="K80" s="474"/>
      <c r="L80" s="474"/>
      <c r="M80" s="474"/>
    </row>
    <row r="81" spans="1:13">
      <c r="A81" s="578"/>
      <c r="B81" s="474"/>
      <c r="C81" s="474"/>
      <c r="D81" s="474"/>
      <c r="E81" s="474"/>
      <c r="F81" s="474"/>
      <c r="G81" s="474"/>
      <c r="H81" s="474"/>
      <c r="I81" s="474"/>
      <c r="J81" s="474"/>
      <c r="K81" s="474"/>
      <c r="L81" s="474"/>
      <c r="M81" s="474"/>
    </row>
    <row r="82" spans="1:13">
      <c r="A82" s="474"/>
      <c r="B82" s="474"/>
      <c r="C82" s="474"/>
      <c r="D82" s="474"/>
      <c r="E82" s="474"/>
      <c r="F82" s="474"/>
      <c r="G82" s="474"/>
      <c r="H82" s="474"/>
      <c r="I82" s="474"/>
      <c r="J82" s="474"/>
      <c r="K82" s="474"/>
      <c r="L82" s="474"/>
      <c r="M82" s="474"/>
    </row>
    <row r="83" spans="1:13">
      <c r="A83" s="474"/>
      <c r="B83" s="474"/>
      <c r="C83" s="474"/>
      <c r="D83" s="474"/>
      <c r="E83" s="474"/>
      <c r="F83" s="474"/>
      <c r="G83" s="474"/>
      <c r="H83" s="474"/>
      <c r="I83" s="474"/>
      <c r="J83" s="474"/>
      <c r="K83" s="474"/>
      <c r="L83" s="474"/>
      <c r="M83" s="474"/>
    </row>
    <row r="84" spans="1:13">
      <c r="A84" s="474"/>
      <c r="B84" s="474"/>
      <c r="C84" s="474"/>
      <c r="D84" s="474"/>
      <c r="E84" s="474"/>
      <c r="F84" s="474"/>
      <c r="G84" s="474"/>
      <c r="H84" s="474"/>
      <c r="I84" s="474"/>
      <c r="J84" s="474"/>
      <c r="K84" s="474"/>
      <c r="L84" s="474"/>
      <c r="M84" s="474"/>
    </row>
    <row r="85" spans="1:13">
      <c r="A85" s="474"/>
      <c r="B85" s="474"/>
      <c r="C85" s="474"/>
      <c r="D85" s="474"/>
      <c r="E85" s="474"/>
      <c r="F85" s="474"/>
      <c r="G85" s="474"/>
      <c r="H85" s="474"/>
      <c r="I85" s="474"/>
      <c r="J85" s="474"/>
      <c r="K85" s="474"/>
      <c r="L85" s="474"/>
      <c r="M85" s="474"/>
    </row>
    <row r="86" spans="1:13">
      <c r="A86" s="474"/>
      <c r="B86" s="474"/>
      <c r="C86" s="474"/>
      <c r="D86" s="474"/>
      <c r="E86" s="474"/>
      <c r="F86" s="474"/>
      <c r="G86" s="474"/>
      <c r="H86" s="474"/>
      <c r="I86" s="474"/>
      <c r="J86" s="474"/>
      <c r="K86" s="474"/>
      <c r="L86" s="474"/>
      <c r="M86" s="474"/>
    </row>
    <row r="87" spans="1:13">
      <c r="A87" s="474"/>
      <c r="B87" s="474"/>
      <c r="C87" s="474"/>
      <c r="D87" s="474"/>
      <c r="E87" s="474"/>
      <c r="F87" s="474"/>
      <c r="G87" s="474"/>
      <c r="H87" s="474"/>
      <c r="I87" s="474"/>
      <c r="J87" s="474"/>
      <c r="K87" s="474"/>
      <c r="L87" s="474"/>
      <c r="M87" s="474"/>
    </row>
    <row r="88" spans="1:13">
      <c r="A88" s="474"/>
      <c r="B88" s="474"/>
      <c r="C88" s="474"/>
      <c r="D88" s="474"/>
      <c r="E88" s="474"/>
      <c r="F88" s="474"/>
      <c r="G88" s="474"/>
      <c r="H88" s="474"/>
      <c r="I88" s="474"/>
      <c r="J88" s="474"/>
      <c r="K88" s="474"/>
      <c r="L88" s="474"/>
      <c r="M88" s="474"/>
    </row>
    <row r="133" spans="1:16">
      <c r="A133" s="490"/>
      <c r="B133" s="490"/>
      <c r="C133" s="490"/>
      <c r="D133" s="490"/>
      <c r="E133" s="490"/>
      <c r="F133" s="490"/>
      <c r="G133" s="490"/>
      <c r="H133" s="490"/>
      <c r="I133" s="490"/>
      <c r="J133" s="490"/>
      <c r="K133" s="490"/>
      <c r="L133" s="490"/>
      <c r="M133" s="490"/>
      <c r="N133" s="490"/>
      <c r="O133" s="490"/>
      <c r="P133" s="490"/>
    </row>
    <row r="134" spans="1:16">
      <c r="A134" s="490"/>
      <c r="B134" s="490"/>
      <c r="C134" s="490"/>
      <c r="D134" s="490"/>
      <c r="E134" s="490"/>
      <c r="F134" s="490"/>
      <c r="G134" s="490"/>
      <c r="H134" s="490"/>
      <c r="I134" s="490"/>
      <c r="J134" s="490"/>
      <c r="K134" s="490"/>
      <c r="L134" s="490"/>
      <c r="M134" s="490"/>
      <c r="N134" s="490"/>
      <c r="O134" s="490"/>
      <c r="P134" s="490"/>
    </row>
    <row r="135" spans="1:16">
      <c r="A135" s="490"/>
      <c r="B135" s="490"/>
      <c r="C135" s="490"/>
      <c r="D135" s="490"/>
      <c r="E135" s="490"/>
      <c r="F135" s="490"/>
      <c r="G135" s="490"/>
      <c r="H135" s="490"/>
      <c r="I135" s="490"/>
      <c r="J135" s="490"/>
      <c r="K135" s="490"/>
      <c r="L135" s="490"/>
      <c r="M135" s="490"/>
      <c r="N135" s="490"/>
      <c r="O135" s="490"/>
      <c r="P135" s="490"/>
    </row>
    <row r="136" spans="1:16">
      <c r="A136" s="490"/>
      <c r="B136" s="490"/>
      <c r="C136" s="490"/>
      <c r="D136" s="490"/>
      <c r="E136" s="490"/>
      <c r="F136" s="490"/>
      <c r="G136" s="490"/>
      <c r="H136" s="490"/>
      <c r="I136" s="490"/>
      <c r="J136" s="490"/>
      <c r="K136" s="490"/>
      <c r="L136" s="490"/>
      <c r="M136" s="490"/>
      <c r="N136" s="490"/>
      <c r="O136" s="490"/>
      <c r="P136" s="490"/>
    </row>
    <row r="137" spans="1:16">
      <c r="A137" s="490"/>
      <c r="B137" s="490"/>
      <c r="C137" s="490"/>
      <c r="D137" s="490"/>
      <c r="E137" s="490"/>
      <c r="F137" s="490"/>
      <c r="G137" s="490"/>
      <c r="H137" s="490"/>
      <c r="I137" s="490"/>
      <c r="J137" s="490"/>
      <c r="K137" s="490"/>
      <c r="L137" s="490"/>
      <c r="M137" s="490"/>
      <c r="N137" s="490"/>
      <c r="O137" s="490"/>
      <c r="P137" s="490"/>
    </row>
    <row r="138" spans="1:16">
      <c r="A138" s="490"/>
      <c r="B138" s="490"/>
      <c r="C138" s="490"/>
      <c r="D138" s="490"/>
      <c r="E138" s="490"/>
      <c r="F138" s="490"/>
      <c r="G138" s="490"/>
      <c r="H138" s="490"/>
      <c r="I138" s="490"/>
      <c r="J138" s="490"/>
      <c r="K138" s="490"/>
      <c r="L138" s="490"/>
      <c r="M138" s="490"/>
      <c r="N138" s="490"/>
      <c r="O138" s="490"/>
      <c r="P138" s="490"/>
    </row>
    <row r="139" spans="1:16">
      <c r="A139" s="490"/>
      <c r="B139" s="490"/>
      <c r="C139" s="490"/>
      <c r="D139" s="490"/>
      <c r="E139" s="490"/>
      <c r="F139" s="490"/>
      <c r="G139" s="490"/>
      <c r="H139" s="490"/>
      <c r="I139" s="490"/>
      <c r="J139" s="490"/>
      <c r="K139" s="490"/>
      <c r="L139" s="490"/>
      <c r="M139" s="490"/>
      <c r="N139" s="490"/>
      <c r="O139" s="490"/>
      <c r="P139" s="490"/>
    </row>
    <row r="140" spans="1:16">
      <c r="A140" s="490"/>
      <c r="B140" s="490"/>
      <c r="C140" s="490"/>
      <c r="D140" s="490"/>
      <c r="E140" s="490"/>
      <c r="F140" s="490"/>
      <c r="G140" s="490"/>
      <c r="H140" s="490"/>
      <c r="I140" s="490"/>
      <c r="J140" s="490"/>
      <c r="K140" s="490"/>
      <c r="L140" s="490"/>
      <c r="M140" s="490"/>
      <c r="N140" s="490"/>
      <c r="O140" s="490"/>
      <c r="P140" s="490"/>
    </row>
    <row r="141" spans="1:16">
      <c r="A141" s="490"/>
      <c r="B141" s="490"/>
      <c r="C141" s="490"/>
      <c r="D141" s="490"/>
      <c r="E141" s="490"/>
      <c r="F141" s="490"/>
      <c r="G141" s="490"/>
      <c r="H141" s="490"/>
      <c r="I141" s="490"/>
      <c r="J141" s="490"/>
      <c r="K141" s="490"/>
      <c r="L141" s="490"/>
      <c r="M141" s="490"/>
      <c r="N141" s="490"/>
      <c r="O141" s="490"/>
      <c r="P141" s="490"/>
    </row>
    <row r="142" spans="1:16">
      <c r="A142" s="490"/>
      <c r="B142" s="490"/>
      <c r="C142" s="490"/>
      <c r="D142" s="490"/>
      <c r="E142" s="490"/>
      <c r="F142" s="490"/>
      <c r="G142" s="490"/>
      <c r="H142" s="490"/>
      <c r="I142" s="490"/>
      <c r="J142" s="490"/>
      <c r="K142" s="490"/>
      <c r="L142" s="490"/>
      <c r="M142" s="490"/>
      <c r="N142" s="490"/>
      <c r="O142" s="490"/>
      <c r="P142" s="490"/>
    </row>
    <row r="143" spans="1:16">
      <c r="A143" s="490"/>
      <c r="B143" s="490"/>
      <c r="C143" s="490"/>
      <c r="D143" s="490"/>
      <c r="E143" s="490"/>
      <c r="F143" s="490"/>
      <c r="G143" s="490"/>
      <c r="H143" s="490"/>
      <c r="I143" s="490"/>
      <c r="J143" s="490"/>
      <c r="K143" s="490"/>
      <c r="L143" s="490"/>
      <c r="M143" s="490"/>
      <c r="N143" s="490"/>
      <c r="O143" s="490"/>
      <c r="P143" s="490"/>
    </row>
    <row r="144" spans="1:16">
      <c r="A144" s="490"/>
      <c r="B144" s="490"/>
      <c r="C144" s="490"/>
      <c r="D144" s="490"/>
      <c r="E144" s="490"/>
      <c r="F144" s="490"/>
      <c r="G144" s="490"/>
      <c r="H144" s="490"/>
      <c r="I144" s="490"/>
      <c r="J144" s="490"/>
      <c r="K144" s="490"/>
      <c r="L144" s="490"/>
      <c r="M144" s="490"/>
      <c r="N144" s="490"/>
      <c r="O144" s="490"/>
      <c r="P144" s="490"/>
    </row>
    <row r="145" spans="1:16">
      <c r="A145" s="490"/>
      <c r="B145" s="490"/>
      <c r="C145" s="490"/>
      <c r="D145" s="490"/>
      <c r="E145" s="490"/>
      <c r="F145" s="490"/>
      <c r="G145" s="490"/>
      <c r="H145" s="490"/>
      <c r="I145" s="490"/>
      <c r="J145" s="490"/>
      <c r="K145" s="490"/>
      <c r="L145" s="490"/>
      <c r="M145" s="490"/>
      <c r="N145" s="490"/>
      <c r="O145" s="490"/>
      <c r="P145" s="490"/>
    </row>
    <row r="146" spans="1:16">
      <c r="A146" s="490"/>
      <c r="B146" s="490"/>
      <c r="C146" s="490"/>
      <c r="D146" s="490"/>
      <c r="E146" s="490"/>
      <c r="F146" s="490"/>
      <c r="G146" s="490"/>
      <c r="H146" s="490"/>
      <c r="I146" s="490"/>
      <c r="J146" s="490"/>
      <c r="K146" s="490"/>
      <c r="L146" s="490"/>
      <c r="M146" s="490"/>
      <c r="N146" s="490"/>
      <c r="O146" s="490"/>
      <c r="P146" s="490"/>
    </row>
  </sheetData>
  <mergeCells count="1">
    <mergeCell ref="E9:F11"/>
  </mergeCells>
  <printOptions horizontalCentered="1"/>
  <pageMargins left="0.34" right="0.7" top="0.61" bottom="0.26" header="0.17" footer="0.19"/>
  <pageSetup scale="67" orientation="portrait" r:id="rId1"/>
  <headerFooter>
    <oddHeader>&amp;C&amp;12&amp;F&amp;9
&amp;10&amp;A</oddHeader>
    <oddFooter>&amp;L&amp;8&amp;Z&amp;F&amp;RPrinted: &amp;D, &amp;T;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2"/>
  <sheetViews>
    <sheetView topLeftCell="A13" zoomScale="70" zoomScaleNormal="70" zoomScaleSheetLayoutView="80" workbookViewId="0">
      <selection activeCell="C16" sqref="C16"/>
    </sheetView>
  </sheetViews>
  <sheetFormatPr defaultRowHeight="15"/>
  <cols>
    <col min="1" max="1" width="3.28515625" customWidth="1"/>
    <col min="2" max="2" width="45.140625" customWidth="1"/>
    <col min="3" max="3" width="41" customWidth="1"/>
    <col min="4" max="4" width="36.42578125" customWidth="1"/>
    <col min="5" max="5" width="3.140625" customWidth="1"/>
    <col min="6" max="6" width="40.42578125" customWidth="1"/>
    <col min="7" max="7" width="13.85546875" customWidth="1"/>
    <col min="8" max="9" width="13.140625" customWidth="1"/>
    <col min="10" max="10" width="11.7109375" customWidth="1"/>
    <col min="11" max="11" width="31.85546875" customWidth="1"/>
    <col min="12" max="12" width="3.42578125" customWidth="1"/>
    <col min="13" max="13" width="65.28515625" customWidth="1"/>
    <col min="14" max="14" width="17.5703125" customWidth="1"/>
    <col min="15" max="15" width="39.7109375" customWidth="1"/>
    <col min="16" max="16" width="5.28515625" customWidth="1"/>
    <col min="17" max="17" width="51.5703125" customWidth="1"/>
    <col min="18" max="18" width="23" customWidth="1"/>
    <col min="19" max="19" width="46" customWidth="1"/>
  </cols>
  <sheetData>
    <row r="1" spans="1:19" ht="15.75" thickBot="1">
      <c r="A1" s="541"/>
      <c r="B1" s="615"/>
      <c r="C1" s="615"/>
      <c r="D1" s="616" t="s">
        <v>777</v>
      </c>
      <c r="E1" s="617"/>
      <c r="F1" s="615"/>
      <c r="G1" s="542"/>
      <c r="H1" s="542"/>
      <c r="I1" s="542"/>
      <c r="J1" s="542"/>
      <c r="K1" s="542"/>
      <c r="L1" s="542"/>
      <c r="M1" s="542"/>
      <c r="N1" s="542"/>
      <c r="O1" s="542"/>
      <c r="P1" s="542"/>
      <c r="Q1" s="542"/>
      <c r="R1" s="542"/>
      <c r="S1" s="543"/>
    </row>
    <row r="2" spans="1:19" ht="16.5" thickBot="1">
      <c r="A2" s="544"/>
      <c r="B2" s="417" t="s">
        <v>737</v>
      </c>
      <c r="C2" s="418"/>
      <c r="D2" s="618" t="s">
        <v>806</v>
      </c>
      <c r="E2" s="619"/>
      <c r="F2" s="417" t="str">
        <f>+$B$2</f>
        <v>Date of Data run (date of app. or amended app.)</v>
      </c>
      <c r="G2" s="422">
        <f>+$C$2</f>
        <v>0</v>
      </c>
      <c r="H2" s="77"/>
      <c r="I2" s="77"/>
      <c r="J2" s="77"/>
      <c r="K2" s="77"/>
      <c r="L2" s="77"/>
      <c r="M2" s="417" t="str">
        <f>+$B$2</f>
        <v>Date of Data run (date of app. or amended app.)</v>
      </c>
      <c r="N2" s="422">
        <f>+$C$2</f>
        <v>0</v>
      </c>
      <c r="O2" s="77"/>
      <c r="P2" s="77"/>
      <c r="Q2" s="417" t="str">
        <f>+$B$2</f>
        <v>Date of Data run (date of app. or amended app.)</v>
      </c>
      <c r="R2" s="422">
        <f>+$C$2</f>
        <v>0</v>
      </c>
      <c r="S2" s="546"/>
    </row>
    <row r="3" spans="1:19">
      <c r="A3" s="544"/>
      <c r="B3" s="620"/>
      <c r="C3" s="620"/>
      <c r="D3" s="621"/>
      <c r="E3" s="619"/>
      <c r="F3" s="100"/>
      <c r="G3" s="100"/>
      <c r="H3" s="77"/>
      <c r="I3" s="77"/>
      <c r="J3" s="77"/>
      <c r="K3" s="77"/>
      <c r="L3" s="77"/>
      <c r="M3" s="77"/>
      <c r="N3" s="77"/>
      <c r="O3" s="77"/>
      <c r="P3" s="77"/>
      <c r="Q3" s="77"/>
      <c r="R3" s="77"/>
      <c r="S3" s="546"/>
    </row>
    <row r="4" spans="1:19">
      <c r="A4" s="544"/>
      <c r="B4" s="99" t="s">
        <v>366</v>
      </c>
      <c r="C4" s="99"/>
      <c r="D4" s="99" t="s">
        <v>364</v>
      </c>
      <c r="E4" s="619"/>
      <c r="F4" s="99" t="s">
        <v>366</v>
      </c>
      <c r="G4" s="99" t="s">
        <v>365</v>
      </c>
      <c r="H4" s="99" t="s">
        <v>365</v>
      </c>
      <c r="I4" s="99" t="s">
        <v>365</v>
      </c>
      <c r="J4" s="99" t="s">
        <v>365</v>
      </c>
      <c r="K4" s="99" t="s">
        <v>364</v>
      </c>
      <c r="L4" s="77"/>
      <c r="M4" s="99" t="s">
        <v>366</v>
      </c>
      <c r="N4" s="99" t="s">
        <v>365</v>
      </c>
      <c r="O4" s="99" t="s">
        <v>364</v>
      </c>
      <c r="P4" s="77"/>
      <c r="Q4" s="99" t="s">
        <v>366</v>
      </c>
      <c r="R4" s="99" t="s">
        <v>365</v>
      </c>
      <c r="S4" s="547" t="s">
        <v>364</v>
      </c>
    </row>
    <row r="5" spans="1:19" ht="31.5" customHeight="1">
      <c r="A5" s="544"/>
      <c r="B5" s="67" t="s">
        <v>236</v>
      </c>
      <c r="C5" s="68"/>
      <c r="D5" s="67" t="s">
        <v>363</v>
      </c>
      <c r="E5" s="619"/>
      <c r="F5" s="502" t="s">
        <v>749</v>
      </c>
      <c r="G5" s="628"/>
      <c r="H5" s="629"/>
      <c r="I5" s="629"/>
      <c r="J5" s="629"/>
      <c r="K5" s="630"/>
      <c r="L5" s="77"/>
      <c r="M5" s="78" t="s">
        <v>695</v>
      </c>
      <c r="N5" s="79"/>
      <c r="O5" s="78"/>
      <c r="P5" s="77"/>
      <c r="Q5" s="98" t="s">
        <v>360</v>
      </c>
      <c r="R5" s="97"/>
      <c r="S5" s="546"/>
    </row>
    <row r="6" spans="1:19" ht="15.75">
      <c r="A6" s="544"/>
      <c r="B6" s="67" t="s">
        <v>235</v>
      </c>
      <c r="C6" s="68"/>
      <c r="D6" s="67" t="s">
        <v>241</v>
      </c>
      <c r="E6" s="619"/>
      <c r="F6" s="78" t="s">
        <v>691</v>
      </c>
      <c r="G6" s="95" t="s">
        <v>748</v>
      </c>
      <c r="H6" s="95" t="s">
        <v>359</v>
      </c>
      <c r="I6" s="95" t="s">
        <v>358</v>
      </c>
      <c r="J6" s="96" t="s">
        <v>357</v>
      </c>
      <c r="K6" s="91"/>
      <c r="L6" s="77"/>
      <c r="M6" s="72" t="s">
        <v>362</v>
      </c>
      <c r="N6" s="73"/>
      <c r="O6" s="72" t="s">
        <v>361</v>
      </c>
      <c r="P6" s="77"/>
      <c r="Q6" s="85" t="s">
        <v>354</v>
      </c>
      <c r="R6" s="83"/>
      <c r="S6" s="622" t="s">
        <v>292</v>
      </c>
    </row>
    <row r="7" spans="1:19" ht="15.75">
      <c r="A7" s="544"/>
      <c r="B7" s="67" t="s">
        <v>233</v>
      </c>
      <c r="C7" s="68"/>
      <c r="D7" s="67" t="s">
        <v>351</v>
      </c>
      <c r="E7" s="619"/>
      <c r="F7" s="85" t="s">
        <v>743</v>
      </c>
      <c r="G7" s="500"/>
      <c r="H7" s="68"/>
      <c r="I7" s="68"/>
      <c r="J7" s="84"/>
      <c r="K7" s="67" t="s">
        <v>345</v>
      </c>
      <c r="L7" s="77"/>
      <c r="M7" s="72" t="s">
        <v>356</v>
      </c>
      <c r="N7" s="73"/>
      <c r="O7" s="72" t="s">
        <v>355</v>
      </c>
      <c r="P7" s="77"/>
      <c r="Q7" s="85" t="s">
        <v>352</v>
      </c>
      <c r="R7" s="73"/>
      <c r="S7" s="622" t="s">
        <v>292</v>
      </c>
    </row>
    <row r="8" spans="1:19" ht="15.75">
      <c r="A8" s="544"/>
      <c r="B8" s="67" t="s">
        <v>227</v>
      </c>
      <c r="C8" s="500"/>
      <c r="D8" s="67" t="s">
        <v>351</v>
      </c>
      <c r="E8" s="619"/>
      <c r="F8" s="85" t="s">
        <v>744</v>
      </c>
      <c r="G8" s="500"/>
      <c r="H8" s="68"/>
      <c r="I8" s="68"/>
      <c r="J8" s="84"/>
      <c r="K8" s="67" t="s">
        <v>345</v>
      </c>
      <c r="L8" s="77"/>
      <c r="M8" s="72" t="s">
        <v>114</v>
      </c>
      <c r="N8" s="73">
        <v>0</v>
      </c>
      <c r="O8" s="72" t="s">
        <v>353</v>
      </c>
      <c r="P8" s="77"/>
      <c r="Q8" s="85" t="s">
        <v>349</v>
      </c>
      <c r="R8" s="73"/>
      <c r="S8" s="622" t="s">
        <v>292</v>
      </c>
    </row>
    <row r="9" spans="1:19" ht="15.75">
      <c r="A9" s="544"/>
      <c r="B9" s="67" t="s">
        <v>216</v>
      </c>
      <c r="C9" s="68"/>
      <c r="D9" s="67" t="s">
        <v>241</v>
      </c>
      <c r="E9" s="619"/>
      <c r="F9" s="85" t="s">
        <v>745</v>
      </c>
      <c r="G9" s="500"/>
      <c r="H9" s="68"/>
      <c r="I9" s="68"/>
      <c r="J9" s="84"/>
      <c r="K9" s="67" t="s">
        <v>345</v>
      </c>
      <c r="L9" s="77"/>
      <c r="M9" s="72" t="s">
        <v>108</v>
      </c>
      <c r="N9" s="73">
        <v>0</v>
      </c>
      <c r="O9" s="72" t="s">
        <v>350</v>
      </c>
      <c r="P9" s="77"/>
      <c r="Q9" s="85" t="s">
        <v>348</v>
      </c>
      <c r="R9" s="82"/>
      <c r="S9" s="622" t="s">
        <v>292</v>
      </c>
    </row>
    <row r="10" spans="1:19" ht="15.75">
      <c r="A10" s="544"/>
      <c r="B10" s="67" t="s">
        <v>208</v>
      </c>
      <c r="C10" s="68"/>
      <c r="D10" s="67" t="s">
        <v>259</v>
      </c>
      <c r="E10" s="619"/>
      <c r="F10" s="85" t="s">
        <v>746</v>
      </c>
      <c r="G10" s="500"/>
      <c r="H10" s="68"/>
      <c r="I10" s="68"/>
      <c r="J10" s="84"/>
      <c r="K10" s="67" t="s">
        <v>345</v>
      </c>
      <c r="L10" s="77"/>
      <c r="M10" s="72" t="s">
        <v>100</v>
      </c>
      <c r="N10" s="73">
        <v>0</v>
      </c>
      <c r="O10" s="72" t="s">
        <v>294</v>
      </c>
      <c r="P10" s="77"/>
      <c r="Q10" s="85" t="s">
        <v>347</v>
      </c>
      <c r="R10" s="73"/>
      <c r="S10" s="622" t="s">
        <v>292</v>
      </c>
    </row>
    <row r="11" spans="1:19" ht="15.75">
      <c r="A11" s="544"/>
      <c r="B11" s="67" t="s">
        <v>206</v>
      </c>
      <c r="C11" s="68"/>
      <c r="D11" s="67" t="s">
        <v>346</v>
      </c>
      <c r="E11" s="619"/>
      <c r="F11" s="85" t="s">
        <v>747</v>
      </c>
      <c r="G11" s="500"/>
      <c r="H11" s="68"/>
      <c r="I11" s="68"/>
      <c r="J11" s="84"/>
      <c r="K11" s="67" t="s">
        <v>345</v>
      </c>
      <c r="L11" s="77"/>
      <c r="M11" s="72" t="s">
        <v>86</v>
      </c>
      <c r="N11" s="73">
        <v>0</v>
      </c>
      <c r="O11" s="72" t="s">
        <v>294</v>
      </c>
      <c r="P11" s="77"/>
      <c r="Q11" s="85" t="s">
        <v>344</v>
      </c>
      <c r="R11" s="73"/>
      <c r="S11" s="622" t="s">
        <v>292</v>
      </c>
    </row>
    <row r="12" spans="1:19" ht="15.75">
      <c r="A12" s="544"/>
      <c r="B12" s="67" t="s">
        <v>204</v>
      </c>
      <c r="C12" s="68"/>
      <c r="D12" s="67" t="s">
        <v>343</v>
      </c>
      <c r="E12" s="619"/>
      <c r="F12" s="85" t="s">
        <v>126</v>
      </c>
      <c r="G12" s="404"/>
      <c r="H12" s="68"/>
      <c r="I12" s="68"/>
      <c r="J12" s="77"/>
      <c r="K12" s="67" t="s">
        <v>342</v>
      </c>
      <c r="L12" s="77"/>
      <c r="M12" s="72" t="s">
        <v>86</v>
      </c>
      <c r="N12" s="73">
        <v>0</v>
      </c>
      <c r="O12" s="72" t="s">
        <v>294</v>
      </c>
      <c r="P12" s="77"/>
      <c r="Q12" s="85" t="s">
        <v>340</v>
      </c>
      <c r="R12" s="73"/>
      <c r="S12" s="622" t="s">
        <v>292</v>
      </c>
    </row>
    <row r="13" spans="1:19" ht="15.75">
      <c r="A13" s="544"/>
      <c r="B13" s="67" t="s">
        <v>739</v>
      </c>
      <c r="C13" s="68"/>
      <c r="D13" s="67" t="s">
        <v>241</v>
      </c>
      <c r="E13" s="619"/>
      <c r="F13" s="78" t="s">
        <v>692</v>
      </c>
      <c r="G13" s="95" t="s">
        <v>339</v>
      </c>
      <c r="H13" s="95" t="s">
        <v>338</v>
      </c>
      <c r="I13" s="95" t="s">
        <v>309</v>
      </c>
      <c r="J13" s="95" t="s">
        <v>337</v>
      </c>
      <c r="K13" s="91"/>
      <c r="L13" s="77"/>
      <c r="M13" s="72" t="s">
        <v>79</v>
      </c>
      <c r="N13" s="73">
        <v>0</v>
      </c>
      <c r="O13" s="72" t="s">
        <v>341</v>
      </c>
      <c r="P13" s="77"/>
      <c r="Q13" s="85" t="s">
        <v>336</v>
      </c>
      <c r="R13" s="73"/>
      <c r="S13" s="622" t="s">
        <v>292</v>
      </c>
    </row>
    <row r="14" spans="1:19" ht="15.75">
      <c r="A14" s="544"/>
      <c r="B14" s="67" t="s">
        <v>200</v>
      </c>
      <c r="C14" s="68"/>
      <c r="D14" s="67" t="s">
        <v>335</v>
      </c>
      <c r="E14" s="619"/>
      <c r="F14" s="85" t="s">
        <v>334</v>
      </c>
      <c r="G14" s="68"/>
      <c r="H14" s="84"/>
      <c r="I14" s="500"/>
      <c r="J14" s="500"/>
      <c r="K14" s="81" t="s">
        <v>752</v>
      </c>
      <c r="L14" s="77"/>
      <c r="M14" s="72" t="s">
        <v>74</v>
      </c>
      <c r="N14" s="73">
        <v>0</v>
      </c>
      <c r="O14" s="512" t="s">
        <v>776</v>
      </c>
      <c r="P14" s="77"/>
      <c r="Q14" s="85" t="s">
        <v>332</v>
      </c>
      <c r="R14" s="83"/>
      <c r="S14" s="622" t="s">
        <v>292</v>
      </c>
    </row>
    <row r="15" spans="1:19" ht="15.75">
      <c r="A15" s="544"/>
      <c r="B15" s="67" t="s">
        <v>738</v>
      </c>
      <c r="C15" s="68"/>
      <c r="D15" s="67" t="s">
        <v>241</v>
      </c>
      <c r="E15" s="619"/>
      <c r="F15" s="85" t="s">
        <v>331</v>
      </c>
      <c r="G15" s="68"/>
      <c r="H15" s="84"/>
      <c r="I15" s="68"/>
      <c r="J15" s="68"/>
      <c r="K15" s="81" t="s">
        <v>752</v>
      </c>
      <c r="L15" s="77"/>
      <c r="M15" s="72" t="s">
        <v>68</v>
      </c>
      <c r="N15" s="73">
        <v>0</v>
      </c>
      <c r="O15" s="72" t="s">
        <v>333</v>
      </c>
      <c r="P15" s="77"/>
      <c r="Q15" s="85" t="s">
        <v>329</v>
      </c>
      <c r="R15" s="73"/>
      <c r="S15" s="622" t="s">
        <v>292</v>
      </c>
    </row>
    <row r="16" spans="1:19" ht="15.75">
      <c r="A16" s="544"/>
      <c r="B16" s="67" t="s">
        <v>196</v>
      </c>
      <c r="C16" s="68"/>
      <c r="D16" s="67" t="s">
        <v>328</v>
      </c>
      <c r="E16" s="619"/>
      <c r="F16" s="94"/>
      <c r="G16" s="92" t="s">
        <v>327</v>
      </c>
      <c r="H16" s="92" t="s">
        <v>326</v>
      </c>
      <c r="I16" s="92" t="s">
        <v>309</v>
      </c>
      <c r="J16" s="89"/>
      <c r="K16" s="93"/>
      <c r="L16" s="77"/>
      <c r="M16" s="72" t="s">
        <v>62</v>
      </c>
      <c r="N16" s="73">
        <v>0</v>
      </c>
      <c r="O16" s="72" t="s">
        <v>330</v>
      </c>
      <c r="P16" s="77"/>
      <c r="Q16" s="85" t="s">
        <v>324</v>
      </c>
      <c r="R16" s="73"/>
      <c r="S16" s="622" t="s">
        <v>292</v>
      </c>
    </row>
    <row r="17" spans="1:19" ht="15.75">
      <c r="A17" s="544"/>
      <c r="B17" s="67" t="s">
        <v>195</v>
      </c>
      <c r="C17" s="68"/>
      <c r="D17" s="67" t="s">
        <v>323</v>
      </c>
      <c r="E17" s="619"/>
      <c r="F17" s="85" t="s">
        <v>322</v>
      </c>
      <c r="G17" s="500"/>
      <c r="H17" s="84"/>
      <c r="I17" s="68"/>
      <c r="J17" s="89"/>
      <c r="K17" s="81" t="s">
        <v>752</v>
      </c>
      <c r="L17" s="77"/>
      <c r="M17" s="72" t="s">
        <v>55</v>
      </c>
      <c r="N17" s="73">
        <v>0</v>
      </c>
      <c r="O17" s="72" t="s">
        <v>325</v>
      </c>
      <c r="P17" s="77"/>
      <c r="Q17" s="85" t="s">
        <v>320</v>
      </c>
      <c r="R17" s="82"/>
      <c r="S17" s="622" t="s">
        <v>292</v>
      </c>
    </row>
    <row r="18" spans="1:19" ht="15.75">
      <c r="A18" s="544"/>
      <c r="B18" s="67" t="s">
        <v>189</v>
      </c>
      <c r="C18" s="68"/>
      <c r="D18" s="67" t="s">
        <v>319</v>
      </c>
      <c r="E18" s="619"/>
      <c r="F18" s="85" t="s">
        <v>318</v>
      </c>
      <c r="G18" s="500"/>
      <c r="H18" s="84"/>
      <c r="I18" s="500"/>
      <c r="J18" s="89"/>
      <c r="K18" s="81" t="s">
        <v>752</v>
      </c>
      <c r="L18" s="77"/>
      <c r="M18" s="72" t="s">
        <v>49</v>
      </c>
      <c r="N18" s="73">
        <v>0</v>
      </c>
      <c r="O18" s="72" t="s">
        <v>321</v>
      </c>
      <c r="P18" s="77"/>
      <c r="Q18" s="85" t="s">
        <v>317</v>
      </c>
      <c r="R18" s="73"/>
      <c r="S18" s="622" t="s">
        <v>292</v>
      </c>
    </row>
    <row r="19" spans="1:19" ht="15.75">
      <c r="A19" s="544"/>
      <c r="B19" s="67" t="s">
        <v>316</v>
      </c>
      <c r="C19" s="68"/>
      <c r="D19" s="67" t="s">
        <v>315</v>
      </c>
      <c r="E19" s="619"/>
      <c r="F19" s="85" t="s">
        <v>314</v>
      </c>
      <c r="G19" s="500"/>
      <c r="H19" s="84"/>
      <c r="I19" s="500"/>
      <c r="J19" s="89"/>
      <c r="K19" s="81" t="s">
        <v>752</v>
      </c>
      <c r="L19" s="77"/>
      <c r="M19" s="72" t="s">
        <v>42</v>
      </c>
      <c r="N19" s="73">
        <v>0</v>
      </c>
      <c r="O19" s="72" t="s">
        <v>273</v>
      </c>
      <c r="P19" s="77"/>
      <c r="Q19" s="85" t="s">
        <v>313</v>
      </c>
      <c r="R19" s="73"/>
      <c r="S19" s="622" t="s">
        <v>292</v>
      </c>
    </row>
    <row r="20" spans="1:19" ht="15.75">
      <c r="A20" s="544"/>
      <c r="B20" s="67" t="s">
        <v>312</v>
      </c>
      <c r="C20" s="68"/>
      <c r="D20" s="67" t="s">
        <v>306</v>
      </c>
      <c r="E20" s="619"/>
      <c r="F20" s="85" t="s">
        <v>753</v>
      </c>
      <c r="G20" s="500"/>
      <c r="H20" s="84"/>
      <c r="I20" s="500"/>
      <c r="J20" s="89"/>
      <c r="K20" s="81" t="s">
        <v>752</v>
      </c>
      <c r="L20" s="77"/>
      <c r="M20" s="36" t="s">
        <v>37</v>
      </c>
      <c r="N20" s="73">
        <v>0</v>
      </c>
      <c r="O20" s="72"/>
      <c r="P20" s="77"/>
      <c r="Q20" s="85" t="s">
        <v>308</v>
      </c>
      <c r="R20" s="73"/>
      <c r="S20" s="622" t="s">
        <v>292</v>
      </c>
    </row>
    <row r="21" spans="1:19" ht="15.75">
      <c r="A21" s="544"/>
      <c r="B21" s="67" t="s">
        <v>307</v>
      </c>
      <c r="C21" s="68"/>
      <c r="D21" s="67" t="s">
        <v>306</v>
      </c>
      <c r="E21" s="619"/>
      <c r="F21" s="85" t="s">
        <v>754</v>
      </c>
      <c r="G21" s="500"/>
      <c r="H21" s="84"/>
      <c r="I21" s="500"/>
      <c r="J21" s="89"/>
      <c r="K21" s="81" t="s">
        <v>752</v>
      </c>
      <c r="L21" s="77"/>
      <c r="M21" s="67" t="s">
        <v>123</v>
      </c>
      <c r="N21" s="73">
        <v>0</v>
      </c>
      <c r="O21" s="72"/>
      <c r="P21" s="77"/>
      <c r="Q21" s="85" t="s">
        <v>302</v>
      </c>
      <c r="R21" s="73"/>
      <c r="S21" s="622" t="s">
        <v>292</v>
      </c>
    </row>
    <row r="22" spans="1:19" ht="15.75">
      <c r="A22" s="544"/>
      <c r="B22" s="67" t="s">
        <v>184</v>
      </c>
      <c r="C22" s="68"/>
      <c r="D22" s="90" t="s">
        <v>301</v>
      </c>
      <c r="E22" s="619"/>
      <c r="F22" s="67" t="s">
        <v>751</v>
      </c>
      <c r="G22" s="404"/>
      <c r="H22" s="82"/>
      <c r="I22" s="77"/>
      <c r="J22" s="77"/>
      <c r="K22" s="81" t="s">
        <v>752</v>
      </c>
      <c r="L22" s="77"/>
      <c r="M22" s="67" t="s">
        <v>118</v>
      </c>
      <c r="N22" s="73">
        <v>0</v>
      </c>
      <c r="O22" s="72" t="s">
        <v>303</v>
      </c>
      <c r="P22" s="77"/>
      <c r="Q22" s="88" t="s">
        <v>299</v>
      </c>
      <c r="R22" s="87"/>
      <c r="S22" s="622" t="s">
        <v>292</v>
      </c>
    </row>
    <row r="23" spans="1:19" ht="15.75">
      <c r="A23" s="544"/>
      <c r="B23" s="67" t="s">
        <v>740</v>
      </c>
      <c r="C23" s="68"/>
      <c r="D23" s="67" t="s">
        <v>298</v>
      </c>
      <c r="E23" s="619"/>
      <c r="F23" s="78" t="s">
        <v>693</v>
      </c>
      <c r="G23" s="95" t="s">
        <v>311</v>
      </c>
      <c r="H23" s="95" t="s">
        <v>310</v>
      </c>
      <c r="I23" s="95" t="s">
        <v>309</v>
      </c>
      <c r="J23" s="89"/>
      <c r="K23" s="91"/>
      <c r="L23" s="77"/>
      <c r="M23" s="67" t="s">
        <v>113</v>
      </c>
      <c r="N23" s="73">
        <v>0</v>
      </c>
      <c r="O23" s="72" t="s">
        <v>273</v>
      </c>
      <c r="P23" s="77"/>
      <c r="Q23" s="85" t="s">
        <v>296</v>
      </c>
      <c r="R23" s="86"/>
      <c r="S23" s="622" t="s">
        <v>292</v>
      </c>
    </row>
    <row r="24" spans="1:19" ht="15.75">
      <c r="A24" s="544"/>
      <c r="B24" s="67" t="str">
        <f>CONCATENATE("Loan type",": NC, "," SR,"," Refi,"," Purch/Refi")</f>
        <v>Loan type: NC,  SR, Refi, Purch/Refi</v>
      </c>
      <c r="C24" s="68"/>
      <c r="D24" s="67" t="s">
        <v>276</v>
      </c>
      <c r="E24" s="619"/>
      <c r="F24" s="85" t="s">
        <v>305</v>
      </c>
      <c r="G24" s="68"/>
      <c r="H24" s="84"/>
      <c r="I24" s="500"/>
      <c r="J24" s="89"/>
      <c r="K24" s="81" t="s">
        <v>766</v>
      </c>
      <c r="L24" s="77"/>
      <c r="M24" s="67" t="s">
        <v>107</v>
      </c>
      <c r="N24" s="73">
        <v>0</v>
      </c>
      <c r="O24" s="72" t="s">
        <v>294</v>
      </c>
      <c r="P24" s="77"/>
      <c r="Q24" s="85" t="s">
        <v>293</v>
      </c>
      <c r="R24" s="86"/>
      <c r="S24" s="622" t="s">
        <v>292</v>
      </c>
    </row>
    <row r="25" spans="1:19" ht="15.75">
      <c r="A25" s="544"/>
      <c r="B25" s="67" t="s">
        <v>291</v>
      </c>
      <c r="C25" s="83"/>
      <c r="D25" s="67" t="s">
        <v>290</v>
      </c>
      <c r="E25" s="619"/>
      <c r="F25" s="85" t="s">
        <v>300</v>
      </c>
      <c r="G25" s="68"/>
      <c r="H25" s="84"/>
      <c r="I25" s="500"/>
      <c r="J25" s="89"/>
      <c r="K25" s="81" t="s">
        <v>766</v>
      </c>
      <c r="L25" s="77"/>
      <c r="M25" s="67" t="s">
        <v>99</v>
      </c>
      <c r="N25" s="73">
        <v>0</v>
      </c>
      <c r="O25" s="72" t="s">
        <v>294</v>
      </c>
      <c r="P25" s="77"/>
      <c r="Q25" s="85" t="s">
        <v>288</v>
      </c>
      <c r="R25" s="86"/>
      <c r="S25" s="622"/>
    </row>
    <row r="26" spans="1:19" ht="15.75">
      <c r="A26" s="544"/>
      <c r="B26" s="67" t="s">
        <v>175</v>
      </c>
      <c r="C26" s="68"/>
      <c r="D26" s="81" t="s">
        <v>741</v>
      </c>
      <c r="E26" s="619"/>
      <c r="F26" s="85" t="s">
        <v>768</v>
      </c>
      <c r="G26" s="68"/>
      <c r="H26" s="404"/>
      <c r="I26" s="404"/>
      <c r="J26" s="404"/>
      <c r="K26" s="81" t="s">
        <v>304</v>
      </c>
      <c r="L26" s="66"/>
      <c r="M26" s="67" t="s">
        <v>92</v>
      </c>
      <c r="N26" s="73">
        <v>0</v>
      </c>
      <c r="O26" s="72" t="s">
        <v>273</v>
      </c>
      <c r="P26" s="77"/>
      <c r="Q26" s="77"/>
      <c r="R26" s="77"/>
      <c r="S26" s="546"/>
    </row>
    <row r="27" spans="1:19" ht="15.75">
      <c r="A27" s="544"/>
      <c r="B27" s="67" t="s">
        <v>286</v>
      </c>
      <c r="C27" s="83"/>
      <c r="D27" s="81" t="s">
        <v>742</v>
      </c>
      <c r="E27" s="619"/>
      <c r="F27" s="67" t="s">
        <v>297</v>
      </c>
      <c r="G27" s="84"/>
      <c r="H27" s="77"/>
      <c r="I27" s="501"/>
      <c r="J27" s="77"/>
      <c r="K27" s="81" t="s">
        <v>767</v>
      </c>
      <c r="L27" s="66"/>
      <c r="M27" s="67" t="s">
        <v>85</v>
      </c>
      <c r="N27" s="73">
        <v>0</v>
      </c>
      <c r="O27" s="72" t="s">
        <v>287</v>
      </c>
      <c r="P27" s="77"/>
      <c r="Q27" s="77"/>
      <c r="R27" s="77"/>
      <c r="S27" s="546"/>
    </row>
    <row r="28" spans="1:19" ht="15.75">
      <c r="A28" s="544"/>
      <c r="B28" s="67" t="s">
        <v>175</v>
      </c>
      <c r="C28" s="68"/>
      <c r="D28" s="81" t="s">
        <v>742</v>
      </c>
      <c r="E28" s="619"/>
      <c r="F28" s="85" t="s">
        <v>295</v>
      </c>
      <c r="G28" s="77"/>
      <c r="H28" s="73"/>
      <c r="I28" s="77"/>
      <c r="J28" s="77"/>
      <c r="K28" s="81" t="s">
        <v>763</v>
      </c>
      <c r="L28" s="77"/>
      <c r="M28" s="72" t="s">
        <v>665</v>
      </c>
      <c r="N28" s="73"/>
      <c r="O28" s="72" t="s">
        <v>273</v>
      </c>
      <c r="P28" s="77"/>
      <c r="Q28" s="77"/>
      <c r="R28" s="77"/>
      <c r="S28" s="546"/>
    </row>
    <row r="29" spans="1:19" ht="15.75">
      <c r="A29" s="544"/>
      <c r="B29" s="67" t="s">
        <v>171</v>
      </c>
      <c r="C29" s="68"/>
      <c r="D29" s="67" t="s">
        <v>282</v>
      </c>
      <c r="E29" s="619"/>
      <c r="F29" s="85" t="s">
        <v>289</v>
      </c>
      <c r="G29" s="77"/>
      <c r="H29" s="623"/>
      <c r="I29" s="77"/>
      <c r="J29" s="77"/>
      <c r="K29" s="81" t="s">
        <v>764</v>
      </c>
      <c r="L29" s="77"/>
      <c r="M29" s="67" t="s">
        <v>73</v>
      </c>
      <c r="N29" s="73">
        <v>0</v>
      </c>
      <c r="O29" s="72" t="s">
        <v>283</v>
      </c>
      <c r="P29" s="77"/>
      <c r="Q29" s="77"/>
      <c r="R29" s="77"/>
      <c r="S29" s="546"/>
    </row>
    <row r="30" spans="1:19" ht="15.75">
      <c r="A30" s="544"/>
      <c r="B30" s="78" t="s">
        <v>166</v>
      </c>
      <c r="C30" s="79"/>
      <c r="D30" s="78"/>
      <c r="E30" s="619"/>
      <c r="F30" s="85" t="s">
        <v>688</v>
      </c>
      <c r="G30" s="77"/>
      <c r="H30" s="73"/>
      <c r="I30" s="77"/>
      <c r="J30" s="77"/>
      <c r="K30" s="81" t="s">
        <v>765</v>
      </c>
      <c r="L30" s="77"/>
      <c r="M30" s="67" t="s">
        <v>67</v>
      </c>
      <c r="N30" s="73">
        <v>0</v>
      </c>
      <c r="O30" s="72" t="s">
        <v>281</v>
      </c>
      <c r="P30" s="77"/>
      <c r="Q30" s="77"/>
      <c r="R30" s="77"/>
      <c r="S30" s="546"/>
    </row>
    <row r="31" spans="1:19" ht="15.75">
      <c r="A31" s="544"/>
      <c r="B31" s="67" t="s">
        <v>155</v>
      </c>
      <c r="C31" s="68"/>
      <c r="D31" s="67" t="s">
        <v>276</v>
      </c>
      <c r="E31" s="619"/>
      <c r="F31" s="67" t="s">
        <v>750</v>
      </c>
      <c r="G31" s="77"/>
      <c r="H31" s="82"/>
      <c r="I31" s="77"/>
      <c r="J31" s="77"/>
      <c r="K31" s="81" t="s">
        <v>285</v>
      </c>
      <c r="L31" s="77"/>
      <c r="M31" s="67" t="s">
        <v>61</v>
      </c>
      <c r="N31" s="73">
        <v>0</v>
      </c>
      <c r="O31" s="72" t="s">
        <v>280</v>
      </c>
      <c r="P31" s="77"/>
      <c r="Q31" s="77"/>
      <c r="R31" s="77"/>
      <c r="S31" s="546"/>
    </row>
    <row r="32" spans="1:19" ht="15.75">
      <c r="A32" s="544"/>
      <c r="B32" s="67" t="s">
        <v>148</v>
      </c>
      <c r="C32" s="68"/>
      <c r="D32" s="67" t="s">
        <v>276</v>
      </c>
      <c r="E32" s="619"/>
      <c r="F32" s="67" t="s">
        <v>161</v>
      </c>
      <c r="G32" s="77"/>
      <c r="H32" s="82"/>
      <c r="I32" s="77"/>
      <c r="J32" s="77"/>
      <c r="K32" s="81" t="s">
        <v>284</v>
      </c>
      <c r="L32" s="66"/>
      <c r="M32" s="67" t="s">
        <v>54</v>
      </c>
      <c r="N32" s="73">
        <v>0</v>
      </c>
      <c r="O32" s="72" t="s">
        <v>279</v>
      </c>
      <c r="P32" s="77"/>
      <c r="Q32" s="77"/>
      <c r="R32" s="77"/>
      <c r="S32" s="546"/>
    </row>
    <row r="33" spans="1:19" ht="15.75">
      <c r="A33" s="544"/>
      <c r="B33" s="67" t="s">
        <v>141</v>
      </c>
      <c r="C33" s="68"/>
      <c r="D33" s="67" t="s">
        <v>276</v>
      </c>
      <c r="E33" s="619"/>
      <c r="F33" s="78" t="s">
        <v>694</v>
      </c>
      <c r="G33" s="78"/>
      <c r="H33" s="79"/>
      <c r="I33" s="78"/>
      <c r="J33" s="78"/>
      <c r="K33" s="78"/>
      <c r="L33" s="66"/>
      <c r="M33" s="67" t="s">
        <v>278</v>
      </c>
      <c r="N33" s="73">
        <v>0</v>
      </c>
      <c r="O33" s="72" t="s">
        <v>277</v>
      </c>
      <c r="P33" s="77"/>
      <c r="Q33" s="77"/>
      <c r="R33" s="77"/>
      <c r="S33" s="546"/>
    </row>
    <row r="34" spans="1:19" ht="15.75">
      <c r="A34" s="544"/>
      <c r="B34" s="67" t="s">
        <v>128</v>
      </c>
      <c r="C34" s="68"/>
      <c r="D34" s="67" t="s">
        <v>276</v>
      </c>
      <c r="E34" s="619"/>
      <c r="F34" s="67" t="s">
        <v>51</v>
      </c>
      <c r="G34" s="77"/>
      <c r="H34" s="71"/>
      <c r="I34" s="77"/>
      <c r="J34" s="77"/>
      <c r="K34" s="81" t="s">
        <v>770</v>
      </c>
      <c r="L34" s="66"/>
      <c r="M34" s="67" t="s">
        <v>41</v>
      </c>
      <c r="N34" s="73">
        <v>0</v>
      </c>
      <c r="O34" s="72" t="s">
        <v>274</v>
      </c>
      <c r="P34" s="77"/>
      <c r="Q34" s="77"/>
      <c r="R34" s="77"/>
      <c r="S34" s="546"/>
    </row>
    <row r="35" spans="1:19" ht="15.75">
      <c r="A35" s="544"/>
      <c r="B35" s="78" t="s">
        <v>272</v>
      </c>
      <c r="C35" s="79"/>
      <c r="D35" s="78"/>
      <c r="E35" s="619"/>
      <c r="F35" s="67" t="s">
        <v>44</v>
      </c>
      <c r="G35" s="77"/>
      <c r="H35" s="68"/>
      <c r="I35" s="77"/>
      <c r="J35" s="77"/>
      <c r="K35" s="81" t="s">
        <v>771</v>
      </c>
      <c r="L35" s="66"/>
      <c r="M35" s="72" t="s">
        <v>36</v>
      </c>
      <c r="N35" s="73"/>
      <c r="O35" s="72" t="s">
        <v>273</v>
      </c>
      <c r="P35" s="77"/>
      <c r="Q35" s="77"/>
      <c r="R35" s="77"/>
      <c r="S35" s="546"/>
    </row>
    <row r="36" spans="1:19" ht="15.75">
      <c r="A36" s="544"/>
      <c r="B36" s="67" t="s">
        <v>270</v>
      </c>
      <c r="C36" s="68"/>
      <c r="D36" s="67" t="s">
        <v>247</v>
      </c>
      <c r="E36" s="619"/>
      <c r="F36" s="67" t="s">
        <v>39</v>
      </c>
      <c r="G36" s="77"/>
      <c r="H36" s="71"/>
      <c r="I36" s="77"/>
      <c r="J36" s="77"/>
      <c r="K36" s="81" t="s">
        <v>771</v>
      </c>
      <c r="L36" s="66"/>
      <c r="M36" s="74" t="s">
        <v>26</v>
      </c>
      <c r="N36" s="73">
        <v>0</v>
      </c>
      <c r="O36" s="72" t="s">
        <v>252</v>
      </c>
      <c r="P36" s="77"/>
      <c r="Q36" s="77"/>
      <c r="R36" s="77"/>
      <c r="S36" s="546"/>
    </row>
    <row r="37" spans="1:19" ht="15.75">
      <c r="A37" s="544"/>
      <c r="B37" s="67" t="s">
        <v>268</v>
      </c>
      <c r="C37" s="68"/>
      <c r="D37" s="67" t="s">
        <v>247</v>
      </c>
      <c r="E37" s="619"/>
      <c r="F37" s="67" t="s">
        <v>33</v>
      </c>
      <c r="G37" s="77"/>
      <c r="H37" s="71"/>
      <c r="I37" s="77"/>
      <c r="J37" s="77"/>
      <c r="K37" s="67" t="s">
        <v>275</v>
      </c>
      <c r="L37" s="66"/>
      <c r="M37" s="74" t="s">
        <v>20</v>
      </c>
      <c r="N37" s="73">
        <v>0</v>
      </c>
      <c r="O37" s="72" t="s">
        <v>269</v>
      </c>
      <c r="P37" s="77"/>
      <c r="Q37" s="77"/>
      <c r="R37" s="77"/>
      <c r="S37" s="546"/>
    </row>
    <row r="38" spans="1:19" ht="15.75">
      <c r="A38" s="544"/>
      <c r="B38" s="67" t="s">
        <v>264</v>
      </c>
      <c r="C38" s="68"/>
      <c r="D38" s="67" t="s">
        <v>247</v>
      </c>
      <c r="E38" s="619"/>
      <c r="F38" s="67" t="s">
        <v>28</v>
      </c>
      <c r="G38" s="77"/>
      <c r="H38" s="71"/>
      <c r="I38" s="77"/>
      <c r="J38" s="77"/>
      <c r="K38" s="81" t="s">
        <v>266</v>
      </c>
      <c r="L38" s="66"/>
      <c r="M38" s="74" t="s">
        <v>13</v>
      </c>
      <c r="N38" s="73">
        <v>0</v>
      </c>
      <c r="O38" s="72" t="s">
        <v>265</v>
      </c>
      <c r="P38" s="77"/>
      <c r="Q38" s="77"/>
      <c r="R38" s="77"/>
      <c r="S38" s="546"/>
    </row>
    <row r="39" spans="1:19" ht="15.75">
      <c r="A39" s="544"/>
      <c r="B39" s="80" t="s">
        <v>117</v>
      </c>
      <c r="C39" s="68"/>
      <c r="D39" s="80" t="s">
        <v>261</v>
      </c>
      <c r="E39" s="619"/>
      <c r="F39" s="67" t="s">
        <v>22</v>
      </c>
      <c r="G39" s="77"/>
      <c r="H39" s="71"/>
      <c r="I39" s="77"/>
      <c r="J39" s="77"/>
      <c r="K39" s="67" t="s">
        <v>271</v>
      </c>
      <c r="L39" s="66"/>
      <c r="M39" s="74" t="s">
        <v>8</v>
      </c>
      <c r="N39" s="73">
        <v>0</v>
      </c>
      <c r="O39" s="72" t="s">
        <v>262</v>
      </c>
      <c r="P39" s="77"/>
      <c r="Q39" s="77"/>
      <c r="R39" s="77"/>
      <c r="S39" s="546"/>
    </row>
    <row r="40" spans="1:19" ht="15.75">
      <c r="A40" s="544"/>
      <c r="B40" s="78" t="s">
        <v>162</v>
      </c>
      <c r="C40" s="79"/>
      <c r="D40" s="78"/>
      <c r="E40" s="619"/>
      <c r="F40" s="67" t="s">
        <v>38</v>
      </c>
      <c r="G40" s="77"/>
      <c r="H40" s="73"/>
      <c r="I40" s="77"/>
      <c r="J40" s="77"/>
      <c r="K40" s="67" t="s">
        <v>241</v>
      </c>
      <c r="L40" s="66"/>
      <c r="M40" s="74" t="s">
        <v>5</v>
      </c>
      <c r="N40" s="73">
        <v>0</v>
      </c>
      <c r="O40" s="72" t="s">
        <v>258</v>
      </c>
      <c r="P40" s="77"/>
      <c r="Q40" s="77"/>
      <c r="R40" s="77"/>
      <c r="S40" s="546"/>
    </row>
    <row r="41" spans="1:19" ht="15.75">
      <c r="A41" s="544"/>
      <c r="B41" s="67" t="s">
        <v>153</v>
      </c>
      <c r="C41" s="68"/>
      <c r="D41" s="67" t="s">
        <v>254</v>
      </c>
      <c r="E41" s="619"/>
      <c r="F41" s="67" t="s">
        <v>267</v>
      </c>
      <c r="G41" s="77"/>
      <c r="H41" s="73"/>
      <c r="I41" s="77"/>
      <c r="J41" s="77"/>
      <c r="K41" s="67" t="s">
        <v>266</v>
      </c>
      <c r="L41" s="66"/>
      <c r="M41" s="74" t="s">
        <v>2</v>
      </c>
      <c r="N41" s="73">
        <v>0</v>
      </c>
      <c r="O41" s="72" t="s">
        <v>255</v>
      </c>
      <c r="P41" s="77"/>
      <c r="Q41" s="77"/>
      <c r="R41" s="77"/>
      <c r="S41" s="546"/>
    </row>
    <row r="42" spans="1:19" ht="15.75">
      <c r="A42" s="544"/>
      <c r="B42" s="67" t="s">
        <v>146</v>
      </c>
      <c r="C42" s="68"/>
      <c r="D42" s="67" t="s">
        <v>247</v>
      </c>
      <c r="E42" s="619"/>
      <c r="F42" s="67" t="s">
        <v>96</v>
      </c>
      <c r="G42" s="77"/>
      <c r="H42" s="73"/>
      <c r="I42" s="77"/>
      <c r="J42" s="77"/>
      <c r="K42" s="67" t="s">
        <v>263</v>
      </c>
      <c r="L42" s="66"/>
      <c r="M42" s="74" t="s">
        <v>25</v>
      </c>
      <c r="N42" s="73">
        <v>0</v>
      </c>
      <c r="O42" s="72" t="s">
        <v>252</v>
      </c>
      <c r="P42" s="77"/>
      <c r="Q42" s="77"/>
      <c r="R42" s="77"/>
      <c r="S42" s="546"/>
    </row>
    <row r="43" spans="1:19" ht="15.75">
      <c r="A43" s="544"/>
      <c r="B43" s="67" t="s">
        <v>139</v>
      </c>
      <c r="C43" s="68"/>
      <c r="D43" s="67" t="s">
        <v>247</v>
      </c>
      <c r="E43" s="619"/>
      <c r="F43" s="67" t="s">
        <v>260</v>
      </c>
      <c r="G43" s="77"/>
      <c r="H43" s="73"/>
      <c r="I43" s="77"/>
      <c r="J43" s="77"/>
      <c r="K43" s="81" t="s">
        <v>772</v>
      </c>
      <c r="L43" s="66"/>
      <c r="M43" s="74" t="s">
        <v>19</v>
      </c>
      <c r="N43" s="73">
        <v>0</v>
      </c>
      <c r="O43" s="72" t="s">
        <v>250</v>
      </c>
      <c r="P43" s="77"/>
      <c r="Q43" s="77"/>
      <c r="R43" s="77"/>
      <c r="S43" s="546"/>
    </row>
    <row r="44" spans="1:19" ht="15.75">
      <c r="A44" s="544"/>
      <c r="B44" s="67" t="s">
        <v>127</v>
      </c>
      <c r="C44" s="68"/>
      <c r="D44" s="67" t="s">
        <v>247</v>
      </c>
      <c r="E44" s="619"/>
      <c r="F44" s="67" t="s">
        <v>257</v>
      </c>
      <c r="G44" s="77"/>
      <c r="H44" s="71"/>
      <c r="I44" s="77"/>
      <c r="J44" s="77"/>
      <c r="K44" s="67" t="s">
        <v>256</v>
      </c>
      <c r="L44" s="66"/>
      <c r="M44" s="74" t="s">
        <v>12</v>
      </c>
      <c r="N44" s="73">
        <v>0</v>
      </c>
      <c r="O44" s="72" t="s">
        <v>248</v>
      </c>
      <c r="P44" s="77"/>
      <c r="Q44" s="77"/>
      <c r="R44" s="77"/>
      <c r="S44" s="546"/>
    </row>
    <row r="45" spans="1:19" ht="15.75">
      <c r="A45" s="544"/>
      <c r="B45" s="67" t="s">
        <v>138</v>
      </c>
      <c r="C45" s="76"/>
      <c r="D45" s="81" t="s">
        <v>769</v>
      </c>
      <c r="E45" s="619"/>
      <c r="F45" s="67" t="s">
        <v>253</v>
      </c>
      <c r="G45" s="77"/>
      <c r="H45" s="73"/>
      <c r="I45" s="77"/>
      <c r="J45" s="77"/>
      <c r="K45" s="81" t="s">
        <v>773</v>
      </c>
      <c r="L45" s="77"/>
      <c r="M45" s="74" t="s">
        <v>7</v>
      </c>
      <c r="N45" s="73">
        <v>0</v>
      </c>
      <c r="O45" s="72" t="s">
        <v>244</v>
      </c>
      <c r="P45" s="77"/>
      <c r="Q45" s="89"/>
      <c r="R45" s="89"/>
      <c r="S45" s="546"/>
    </row>
    <row r="46" spans="1:19" ht="15.75">
      <c r="A46" s="544"/>
      <c r="B46" s="67" t="s">
        <v>46</v>
      </c>
      <c r="C46" s="82"/>
      <c r="D46" s="67" t="s">
        <v>241</v>
      </c>
      <c r="E46" s="619"/>
      <c r="F46" s="67" t="s">
        <v>251</v>
      </c>
      <c r="G46" s="77"/>
      <c r="H46" s="73"/>
      <c r="I46" s="77"/>
      <c r="J46" s="77"/>
      <c r="K46" s="81" t="s">
        <v>774</v>
      </c>
      <c r="L46" s="77"/>
      <c r="M46" s="74" t="s">
        <v>4</v>
      </c>
      <c r="N46" s="73">
        <v>0</v>
      </c>
      <c r="O46" s="72" t="s">
        <v>242</v>
      </c>
      <c r="P46" s="77"/>
      <c r="Q46" s="89"/>
      <c r="R46" s="89"/>
      <c r="S46" s="546"/>
    </row>
    <row r="47" spans="1:19" ht="15.75">
      <c r="A47" s="544"/>
      <c r="B47" s="67" t="s">
        <v>40</v>
      </c>
      <c r="C47" s="71"/>
      <c r="D47" s="67" t="s">
        <v>240</v>
      </c>
      <c r="E47" s="619"/>
      <c r="F47" s="67" t="s">
        <v>249</v>
      </c>
      <c r="G47" s="77"/>
      <c r="H47" s="71"/>
      <c r="I47" s="77"/>
      <c r="J47" s="77"/>
      <c r="K47" s="81" t="s">
        <v>245</v>
      </c>
      <c r="L47" s="77"/>
      <c r="M47" s="70"/>
      <c r="N47" s="69"/>
      <c r="O47" s="77"/>
      <c r="P47" s="77"/>
      <c r="Q47" s="89"/>
      <c r="R47" s="89"/>
      <c r="S47" s="546"/>
    </row>
    <row r="48" spans="1:19" ht="15.75">
      <c r="A48" s="544"/>
      <c r="B48" s="67" t="s">
        <v>34</v>
      </c>
      <c r="C48" s="68"/>
      <c r="D48" s="67" t="s">
        <v>240</v>
      </c>
      <c r="E48" s="619"/>
      <c r="F48" s="67" t="s">
        <v>246</v>
      </c>
      <c r="G48" s="77"/>
      <c r="H48" s="73"/>
      <c r="I48" s="77"/>
      <c r="J48" s="77"/>
      <c r="K48" s="81" t="s">
        <v>775</v>
      </c>
      <c r="L48" s="77"/>
      <c r="M48" s="70"/>
      <c r="N48" s="69"/>
      <c r="O48" s="77"/>
      <c r="P48" s="77"/>
      <c r="Q48" s="89"/>
      <c r="R48" s="89"/>
      <c r="S48" s="546"/>
    </row>
    <row r="49" spans="1:19" ht="15.75">
      <c r="A49" s="544"/>
      <c r="B49" s="67" t="s">
        <v>30</v>
      </c>
      <c r="C49" s="68"/>
      <c r="D49" s="67" t="s">
        <v>241</v>
      </c>
      <c r="E49" s="620"/>
      <c r="F49" s="67" t="s">
        <v>65</v>
      </c>
      <c r="G49" s="75"/>
      <c r="H49" s="73"/>
      <c r="I49" s="75"/>
      <c r="J49" s="75"/>
      <c r="K49" s="67" t="s">
        <v>243</v>
      </c>
      <c r="L49" s="77"/>
      <c r="M49" s="77"/>
      <c r="N49" s="77"/>
      <c r="O49" s="77"/>
      <c r="P49" s="77"/>
      <c r="Q49" s="89"/>
      <c r="R49" s="89"/>
      <c r="S49" s="546"/>
    </row>
    <row r="50" spans="1:19" ht="15.75">
      <c r="A50" s="544"/>
      <c r="B50" s="77"/>
      <c r="C50" s="77"/>
      <c r="D50" s="66"/>
      <c r="E50" s="620"/>
      <c r="F50" s="77"/>
      <c r="G50" s="77"/>
      <c r="H50" s="77"/>
      <c r="I50" s="77"/>
      <c r="J50" s="77"/>
      <c r="K50" s="77"/>
      <c r="L50" s="77"/>
      <c r="M50" s="77"/>
      <c r="N50" s="77"/>
      <c r="O50" s="77"/>
      <c r="P50" s="77"/>
      <c r="Q50" s="89"/>
      <c r="R50" s="89"/>
      <c r="S50" s="546"/>
    </row>
    <row r="51" spans="1:19" ht="15.75">
      <c r="A51" s="544"/>
      <c r="B51" s="77"/>
      <c r="C51" s="77"/>
      <c r="D51" s="66"/>
      <c r="E51" s="620"/>
      <c r="F51" s="77"/>
      <c r="G51" s="77"/>
      <c r="H51" s="77"/>
      <c r="I51" s="77"/>
      <c r="J51" s="77"/>
      <c r="K51" s="77"/>
      <c r="L51" s="77"/>
      <c r="M51" s="77"/>
      <c r="N51" s="77"/>
      <c r="O51" s="77"/>
      <c r="P51" s="77"/>
      <c r="Q51" s="89"/>
      <c r="R51" s="89"/>
      <c r="S51" s="546"/>
    </row>
    <row r="52" spans="1:19" ht="16.5" thickBot="1">
      <c r="A52" s="566"/>
      <c r="B52" s="567"/>
      <c r="C52" s="567"/>
      <c r="D52" s="624"/>
      <c r="E52" s="625"/>
      <c r="F52" s="567"/>
      <c r="G52" s="567"/>
      <c r="H52" s="567"/>
      <c r="I52" s="567"/>
      <c r="J52" s="567"/>
      <c r="K52" s="567"/>
      <c r="L52" s="567"/>
      <c r="M52" s="567"/>
      <c r="N52" s="567"/>
      <c r="O52" s="567"/>
      <c r="P52" s="567"/>
      <c r="Q52" s="626"/>
      <c r="R52" s="626"/>
      <c r="S52" s="571"/>
    </row>
  </sheetData>
  <mergeCells count="1">
    <mergeCell ref="G5:K5"/>
  </mergeCells>
  <printOptions horizontalCentered="1"/>
  <pageMargins left="0.25" right="0.32" top="0.75" bottom="0.75" header="0.3" footer="0.3"/>
  <pageSetup scale="76" orientation="portrait" r:id="rId1"/>
  <headerFooter>
    <oddHeader>&amp;C&amp;12&amp;F&amp;RPage &amp;P of &amp;N
Date Printed: &amp;D</oddHeader>
    <oddFooter>&amp;L
&amp;8&amp;Z&amp;F&amp;R&amp;10&amp;A</oddFooter>
  </headerFooter>
  <colBreaks count="1" manualBreakCount="1">
    <brk id="4" max="4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50"/>
  <sheetViews>
    <sheetView zoomScale="90" zoomScaleNormal="90" workbookViewId="0">
      <selection activeCell="E11" sqref="E11:H11"/>
    </sheetView>
  </sheetViews>
  <sheetFormatPr defaultRowHeight="15"/>
  <cols>
    <col min="1" max="1" width="2.28515625" customWidth="1"/>
    <col min="2" max="2" width="2.140625" customWidth="1"/>
    <col min="3" max="3" width="9" customWidth="1"/>
    <col min="4" max="4" width="8.7109375" customWidth="1"/>
    <col min="5" max="5" width="10" customWidth="1"/>
    <col min="7" max="7" width="9.7109375" customWidth="1"/>
    <col min="8" max="8" width="13.5703125" customWidth="1"/>
    <col min="9" max="9" width="12.5703125" bestFit="1" customWidth="1"/>
    <col min="10" max="10" width="8" customWidth="1"/>
    <col min="11" max="11" width="6.85546875" customWidth="1"/>
    <col min="12" max="12" width="11.28515625" bestFit="1" customWidth="1"/>
    <col min="13" max="13" width="6.140625" customWidth="1"/>
    <col min="14" max="14" width="9.42578125" customWidth="1"/>
    <col min="15" max="16" width="2" customWidth="1"/>
    <col min="17" max="18" width="1.5703125" customWidth="1"/>
    <col min="19" max="19" width="24.140625" customWidth="1"/>
    <col min="20" max="20" width="4.85546875" customWidth="1"/>
    <col min="21" max="21" width="12.28515625" customWidth="1"/>
    <col min="22" max="22" width="12.42578125" customWidth="1"/>
    <col min="23" max="23" width="12.140625" customWidth="1"/>
    <col min="24" max="24" width="12.28515625" customWidth="1"/>
    <col min="25" max="25" width="20.5703125" customWidth="1"/>
    <col min="26" max="26" width="15.5703125" customWidth="1"/>
    <col min="27" max="27" width="2.85546875" customWidth="1"/>
    <col min="28" max="28" width="2" customWidth="1"/>
    <col min="29" max="30" width="2.42578125" customWidth="1"/>
    <col min="32" max="32" width="14.42578125" customWidth="1"/>
    <col min="33" max="33" width="16.85546875" customWidth="1"/>
    <col min="34" max="34" width="13.140625" customWidth="1"/>
    <col min="35" max="35" width="8.5703125" customWidth="1"/>
    <col min="36" max="36" width="25.140625" customWidth="1"/>
    <col min="37" max="37" width="11.5703125" customWidth="1"/>
    <col min="38" max="38" width="15.140625" customWidth="1"/>
    <col min="39" max="39" width="1.85546875" customWidth="1"/>
    <col min="40" max="41" width="1.7109375" customWidth="1"/>
    <col min="42" max="42" width="2.85546875" customWidth="1"/>
    <col min="43" max="43" width="40.28515625" customWidth="1"/>
    <col min="44" max="44" width="13.140625" customWidth="1"/>
    <col min="45" max="45" width="9.42578125" customWidth="1"/>
    <col min="46" max="46" width="32.42578125" customWidth="1"/>
    <col min="47" max="47" width="11.140625" customWidth="1"/>
    <col min="48" max="48" width="7.140625" customWidth="1"/>
    <col min="49" max="50" width="2.28515625" customWidth="1"/>
    <col min="51" max="51" width="2" customWidth="1"/>
    <col min="52" max="52" width="56.28515625" customWidth="1"/>
    <col min="53" max="55" width="10.7109375" customWidth="1"/>
    <col min="56" max="56" width="12.5703125" customWidth="1"/>
    <col min="57" max="57" width="12.28515625" customWidth="1"/>
    <col min="58" max="60" width="1.140625" customWidth="1"/>
    <col min="61" max="61" width="1.5703125" customWidth="1"/>
    <col min="62" max="62" width="2.28515625" customWidth="1"/>
    <col min="63" max="63" width="1.85546875" customWidth="1"/>
    <col min="64" max="64" width="2.140625" customWidth="1"/>
    <col min="66" max="66" width="12" customWidth="1"/>
    <col min="67" max="67" width="10.7109375" customWidth="1"/>
    <col min="68" max="68" width="12.42578125" bestFit="1" customWidth="1"/>
    <col min="69" max="69" width="9.7109375" customWidth="1"/>
    <col min="70" max="70" width="6.7109375" customWidth="1"/>
    <col min="71" max="71" width="8.28515625" customWidth="1"/>
    <col min="75" max="75" width="7.85546875" customWidth="1"/>
    <col min="76" max="76" width="11.7109375" customWidth="1"/>
    <col min="77" max="77" width="2" customWidth="1"/>
    <col min="78" max="78" width="3.42578125" customWidth="1"/>
    <col min="79" max="79" width="2.140625" customWidth="1"/>
    <col min="81" max="81" width="14.42578125" bestFit="1" customWidth="1"/>
    <col min="82" max="82" width="7.85546875" customWidth="1"/>
    <col min="83" max="83" width="12.42578125" bestFit="1" customWidth="1"/>
    <col min="84" max="84" width="9.7109375" customWidth="1"/>
    <col min="85" max="85" width="5.5703125" customWidth="1"/>
    <col min="89" max="89" width="7.42578125" customWidth="1"/>
    <col min="90" max="90" width="11.85546875" customWidth="1"/>
    <col min="91" max="91" width="3.5703125" customWidth="1"/>
    <col min="92" max="92" width="2" customWidth="1"/>
    <col min="93" max="93" width="3.28515625" customWidth="1"/>
    <col min="94" max="94" width="2" customWidth="1"/>
    <col min="95" max="95" width="24.140625" customWidth="1"/>
    <col min="96" max="96" width="12.42578125" bestFit="1" customWidth="1"/>
    <col min="97" max="103" width="12" customWidth="1"/>
  </cols>
  <sheetData>
    <row r="1" spans="1:105" ht="15.75">
      <c r="A1" s="10"/>
      <c r="B1" s="102"/>
      <c r="C1" s="102" t="s">
        <v>239</v>
      </c>
      <c r="D1" s="102"/>
      <c r="E1" s="102"/>
      <c r="F1" s="102"/>
      <c r="G1" s="102"/>
      <c r="H1" s="102"/>
      <c r="I1" s="102"/>
      <c r="J1" s="102"/>
      <c r="K1" s="424" t="str">
        <f>+'HUD Data Input-Summary Report'!$B$2</f>
        <v>Date of Data run (date of app. or amended app.)</v>
      </c>
      <c r="L1" s="425">
        <f>+'HUD Data Input-Summary Report'!$C$2</f>
        <v>0</v>
      </c>
      <c r="M1" s="102"/>
      <c r="N1" s="589" t="str">
        <f>+Instructions!A2</f>
        <v>This file release:</v>
      </c>
      <c r="O1" s="102"/>
      <c r="P1" s="10"/>
      <c r="Q1" s="10"/>
      <c r="R1" s="102"/>
      <c r="S1" s="102" t="s">
        <v>238</v>
      </c>
      <c r="T1" s="102"/>
      <c r="U1" s="102"/>
      <c r="V1" s="102"/>
      <c r="W1" s="102"/>
      <c r="X1" s="102"/>
      <c r="Y1" s="424" t="str">
        <f>+'HUD Data Input-Summary Report'!$B$2</f>
        <v>Date of Data run (date of app. or amended app.)</v>
      </c>
      <c r="Z1" s="425">
        <f>+'HUD Data Input-Summary Report'!$C$2</f>
        <v>0</v>
      </c>
      <c r="AA1" s="102"/>
      <c r="AB1" s="10"/>
      <c r="AC1" s="10"/>
      <c r="AD1" s="102"/>
      <c r="AE1" s="102" t="s">
        <v>237</v>
      </c>
      <c r="AF1" s="102"/>
      <c r="AG1" s="102"/>
      <c r="AH1" s="102"/>
      <c r="AI1" s="102"/>
      <c r="AJ1" s="102"/>
      <c r="AK1" s="424" t="str">
        <f>+'HUD Data Input-Summary Report'!$B$2</f>
        <v>Date of Data run (date of app. or amended app.)</v>
      </c>
      <c r="AL1" s="425">
        <f>+'HUD Data Input-Summary Report'!$C$2</f>
        <v>0</v>
      </c>
      <c r="AM1" s="102"/>
      <c r="AN1" s="10"/>
      <c r="AO1" s="10"/>
      <c r="AP1" s="102"/>
      <c r="AQ1" s="102" t="s">
        <v>697</v>
      </c>
      <c r="AR1" s="102"/>
      <c r="AS1" s="102"/>
      <c r="AT1" s="424" t="str">
        <f>+'HUD Data Input-Summary Report'!$B$2</f>
        <v>Date of Data run (date of app. or amended app.)</v>
      </c>
      <c r="AU1" s="425">
        <f>+'HUD Data Input-Summary Report'!$C$2</f>
        <v>0</v>
      </c>
      <c r="AV1" s="102"/>
      <c r="AW1" s="102"/>
      <c r="AX1" s="102"/>
      <c r="AY1" s="10"/>
      <c r="AZ1" s="102" t="s">
        <v>698</v>
      </c>
      <c r="BA1" s="103"/>
      <c r="BB1" s="103"/>
      <c r="BC1" s="103"/>
      <c r="BD1" s="424" t="str">
        <f>+'HUD Data Input-Summary Report'!$B$2</f>
        <v>Date of Data run (date of app. or amended app.)</v>
      </c>
      <c r="BE1" s="425">
        <f>+'HUD Data Input-Summary Report'!$C$2</f>
        <v>0</v>
      </c>
      <c r="BF1" s="103"/>
      <c r="BG1" s="103"/>
      <c r="BH1" s="103"/>
      <c r="BI1" s="103"/>
      <c r="BJ1" s="10"/>
      <c r="BK1" s="10"/>
      <c r="BL1" s="104"/>
      <c r="BM1" s="105" t="s">
        <v>663</v>
      </c>
      <c r="BN1" s="106"/>
      <c r="BO1" s="106"/>
      <c r="BP1" s="106"/>
      <c r="BQ1" s="106"/>
      <c r="BR1" s="106"/>
      <c r="BS1" s="106"/>
      <c r="BT1" s="106"/>
      <c r="BU1" s="106"/>
      <c r="BV1" s="106"/>
      <c r="BW1" s="424" t="str">
        <f>+'HUD Data Input-Summary Report'!$B$2</f>
        <v>Date of Data run (date of app. or amended app.)</v>
      </c>
      <c r="BX1" s="425">
        <f>+'HUD Data Input-Summary Report'!$C$2</f>
        <v>0</v>
      </c>
      <c r="BY1" s="107"/>
      <c r="BZ1" s="10"/>
      <c r="CA1" s="10"/>
      <c r="CB1" s="105" t="s">
        <v>664</v>
      </c>
      <c r="CC1" s="105"/>
      <c r="CD1" s="106"/>
      <c r="CE1" s="106"/>
      <c r="CF1" s="106"/>
      <c r="CG1" s="106"/>
      <c r="CH1" s="106"/>
      <c r="CI1" s="106"/>
      <c r="CJ1" s="106"/>
      <c r="CK1" s="424" t="str">
        <f>+'HUD Data Input-Summary Report'!$B$2</f>
        <v>Date of Data run (date of app. or amended app.)</v>
      </c>
      <c r="CL1" s="425">
        <f>+'HUD Data Input-Summary Report'!$C$2</f>
        <v>0</v>
      </c>
      <c r="CM1" s="106"/>
      <c r="CN1" s="106"/>
      <c r="CO1" s="107"/>
      <c r="CP1" s="10"/>
      <c r="CQ1" s="108"/>
      <c r="CR1" s="401" t="s">
        <v>684</v>
      </c>
      <c r="CS1" s="154"/>
      <c r="CT1" s="154"/>
      <c r="CU1" s="154"/>
      <c r="CV1" s="154"/>
      <c r="CW1" s="154"/>
      <c r="CX1" s="154"/>
      <c r="CY1" s="154"/>
      <c r="CZ1" s="402"/>
      <c r="DA1" s="403"/>
    </row>
    <row r="2" spans="1:105" ht="7.5" customHeight="1">
      <c r="A2" s="10"/>
      <c r="B2" s="102"/>
      <c r="C2" s="102"/>
      <c r="D2" s="102"/>
      <c r="E2" s="102"/>
      <c r="F2" s="102"/>
      <c r="G2" s="102"/>
      <c r="H2" s="102"/>
      <c r="I2" s="102"/>
      <c r="J2" s="102"/>
      <c r="K2" s="102"/>
      <c r="L2" s="102"/>
      <c r="M2" s="102"/>
      <c r="N2" s="588">
        <f>+Instructions!A3</f>
        <v>40877</v>
      </c>
      <c r="O2" s="102"/>
      <c r="P2" s="10"/>
      <c r="Q2" s="10"/>
      <c r="R2" s="102"/>
      <c r="S2" s="102"/>
      <c r="T2" s="102"/>
      <c r="U2" s="102"/>
      <c r="V2" s="102"/>
      <c r="W2" s="102"/>
      <c r="X2" s="102"/>
      <c r="Y2" s="102"/>
      <c r="Z2" s="102"/>
      <c r="AA2" s="102"/>
      <c r="AB2" s="10"/>
      <c r="AC2" s="10"/>
      <c r="AD2" s="102"/>
      <c r="AE2" s="102"/>
      <c r="AF2" s="102"/>
      <c r="AG2" s="102"/>
      <c r="AH2" s="102"/>
      <c r="AI2" s="102"/>
      <c r="AJ2" s="102"/>
      <c r="AK2" s="102"/>
      <c r="AL2" s="102"/>
      <c r="AM2" s="102"/>
      <c r="AN2" s="10"/>
      <c r="AO2" s="10"/>
      <c r="AP2" s="102"/>
      <c r="AQ2" s="102"/>
      <c r="AR2" s="103"/>
      <c r="AS2" s="103"/>
      <c r="AT2" s="103"/>
      <c r="AU2" s="103"/>
      <c r="AV2" s="103"/>
      <c r="AW2" s="102"/>
      <c r="AX2" s="102"/>
      <c r="AY2" s="10"/>
      <c r="AZ2" s="102"/>
      <c r="BA2" s="103"/>
      <c r="BB2" s="103"/>
      <c r="BC2" s="103"/>
      <c r="BD2" s="103"/>
      <c r="BE2" s="103"/>
      <c r="BF2" s="103"/>
      <c r="BG2" s="103"/>
      <c r="BH2" s="103"/>
      <c r="BI2" s="103"/>
      <c r="BJ2" s="10"/>
      <c r="BK2" s="10"/>
      <c r="BL2" s="12"/>
      <c r="BM2" s="109"/>
      <c r="BN2" s="13"/>
      <c r="BO2" s="13"/>
      <c r="BP2" s="13"/>
      <c r="BQ2" s="13"/>
      <c r="BR2" s="13"/>
      <c r="BS2" s="13"/>
      <c r="BT2" s="13"/>
      <c r="BU2" s="13"/>
      <c r="BV2" s="13"/>
      <c r="BW2" s="13"/>
      <c r="BX2" s="13"/>
      <c r="BY2" s="110"/>
      <c r="BZ2" s="10"/>
      <c r="CA2" s="10"/>
      <c r="CB2" s="12"/>
      <c r="CC2" s="109"/>
      <c r="CD2" s="13"/>
      <c r="CE2" s="13"/>
      <c r="CF2" s="13"/>
      <c r="CG2" s="13"/>
      <c r="CH2" s="13"/>
      <c r="CI2" s="13"/>
      <c r="CJ2" s="13"/>
      <c r="CK2" s="13"/>
      <c r="CL2" s="13"/>
      <c r="CM2" s="13"/>
      <c r="CN2" s="13"/>
      <c r="CO2" s="110"/>
      <c r="CP2" s="10"/>
      <c r="CQ2" s="11"/>
      <c r="CR2" s="156"/>
      <c r="CS2" s="2"/>
      <c r="CT2" s="2"/>
      <c r="CU2" s="2"/>
      <c r="CV2" s="2"/>
      <c r="CW2" s="2"/>
      <c r="CX2" s="2"/>
      <c r="CY2" s="2"/>
      <c r="CZ2" s="404"/>
      <c r="DA2" s="405"/>
    </row>
    <row r="3" spans="1:105" ht="21" customHeight="1">
      <c r="A3" s="10"/>
      <c r="B3" s="111"/>
      <c r="C3" s="705" t="s">
        <v>236</v>
      </c>
      <c r="D3" s="633"/>
      <c r="E3" s="715">
        <f>+'HUD Data Input-Summary Report'!C5</f>
        <v>0</v>
      </c>
      <c r="F3" s="716"/>
      <c r="G3" s="716"/>
      <c r="H3" s="287" t="s">
        <v>235</v>
      </c>
      <c r="I3" s="717">
        <f>+'HUD Data Input-Summary Report'!C6</f>
        <v>0</v>
      </c>
      <c r="J3" s="717"/>
      <c r="K3" s="718">
        <f>+E11</f>
        <v>0</v>
      </c>
      <c r="L3" s="718"/>
      <c r="M3" s="718"/>
      <c r="N3" s="718"/>
      <c r="O3" s="111"/>
      <c r="P3" s="10"/>
      <c r="Q3" s="10"/>
      <c r="R3" s="112"/>
      <c r="S3" s="310"/>
      <c r="T3" s="311"/>
      <c r="U3" s="312"/>
      <c r="V3" s="312"/>
      <c r="W3" s="313"/>
      <c r="X3" s="313"/>
      <c r="Y3" s="739">
        <f>+$K$3</f>
        <v>0</v>
      </c>
      <c r="Z3" s="740"/>
      <c r="AA3" s="113"/>
      <c r="AB3" s="10"/>
      <c r="AC3" s="10"/>
      <c r="AD3" s="112"/>
      <c r="AE3" s="310"/>
      <c r="AF3" s="311"/>
      <c r="AG3" s="312"/>
      <c r="AH3" s="312"/>
      <c r="AI3" s="313"/>
      <c r="AJ3" s="739">
        <f>+$K$3</f>
        <v>0</v>
      </c>
      <c r="AK3" s="740"/>
      <c r="AL3" s="314"/>
      <c r="AM3" s="113"/>
      <c r="AN3" s="10"/>
      <c r="AO3" s="10"/>
      <c r="AP3" s="114"/>
      <c r="AQ3" s="114"/>
      <c r="AR3" s="23"/>
      <c r="AS3" s="23"/>
      <c r="AT3" s="739">
        <f>+$K$3</f>
        <v>0</v>
      </c>
      <c r="AU3" s="740"/>
      <c r="AV3" s="23"/>
      <c r="AW3" s="115"/>
      <c r="AX3" s="10"/>
      <c r="AY3" s="10"/>
      <c r="AZ3" s="64" t="s">
        <v>103</v>
      </c>
      <c r="BA3" s="116"/>
      <c r="BB3" s="116"/>
      <c r="BC3" s="116"/>
      <c r="BD3" s="739">
        <f>+$K$3</f>
        <v>0</v>
      </c>
      <c r="BE3" s="740"/>
      <c r="BF3" s="116"/>
      <c r="BG3" s="116"/>
      <c r="BH3" s="116"/>
      <c r="BI3" s="116"/>
      <c r="BJ3" s="10"/>
      <c r="BK3" s="10"/>
      <c r="BL3" s="117"/>
      <c r="BM3" s="118"/>
      <c r="BN3" s="118"/>
      <c r="BO3" s="721" t="s">
        <v>234</v>
      </c>
      <c r="BP3" s="742"/>
      <c r="BQ3" s="742"/>
      <c r="BR3" s="742"/>
      <c r="BS3" s="742"/>
      <c r="BT3" s="742"/>
      <c r="BU3" s="742"/>
      <c r="BV3" s="743"/>
      <c r="BW3" s="719">
        <f>+$K$3</f>
        <v>0</v>
      </c>
      <c r="BX3" s="720"/>
      <c r="BY3" s="119"/>
      <c r="BZ3" s="10"/>
      <c r="CA3" s="10"/>
      <c r="CB3" s="117"/>
      <c r="CC3" s="118"/>
      <c r="CD3" s="721" t="s">
        <v>234</v>
      </c>
      <c r="CE3" s="722"/>
      <c r="CF3" s="722"/>
      <c r="CG3" s="722"/>
      <c r="CH3" s="722"/>
      <c r="CI3" s="722"/>
      <c r="CJ3" s="722"/>
      <c r="CK3" s="723"/>
      <c r="CL3" s="719">
        <f>+$K$3</f>
        <v>0</v>
      </c>
      <c r="CM3" s="720"/>
      <c r="CN3" s="118"/>
      <c r="CO3" s="119"/>
      <c r="CP3" s="10"/>
      <c r="CQ3" s="11"/>
      <c r="CR3" s="156"/>
      <c r="CS3" s="2"/>
      <c r="CT3" s="2"/>
      <c r="CU3" s="2"/>
      <c r="CV3" s="2"/>
      <c r="CW3" s="2"/>
      <c r="CX3" s="2"/>
      <c r="CY3" s="2"/>
      <c r="CZ3" s="404"/>
      <c r="DA3" s="405"/>
    </row>
    <row r="4" spans="1:105" ht="21" customHeight="1">
      <c r="A4" s="10"/>
      <c r="B4" s="111"/>
      <c r="C4" s="705" t="s">
        <v>233</v>
      </c>
      <c r="D4" s="633"/>
      <c r="E4" s="631">
        <f>+'HUD Data Input-Summary Report'!C7</f>
        <v>0</v>
      </c>
      <c r="F4" s="632"/>
      <c r="G4" s="632"/>
      <c r="H4" s="632"/>
      <c r="I4" s="632"/>
      <c r="J4" s="632"/>
      <c r="K4" s="632"/>
      <c r="L4" s="632"/>
      <c r="M4" s="632"/>
      <c r="N4" s="633"/>
      <c r="O4" s="111"/>
      <c r="P4" s="10"/>
      <c r="Q4" s="10"/>
      <c r="R4" s="112"/>
      <c r="S4" s="735" t="s">
        <v>232</v>
      </c>
      <c r="T4" s="735"/>
      <c r="U4" s="735"/>
      <c r="V4" s="735"/>
      <c r="W4" s="735"/>
      <c r="X4" s="735"/>
      <c r="Y4" s="735"/>
      <c r="Z4" s="735"/>
      <c r="AA4" s="112"/>
      <c r="AB4" s="10"/>
      <c r="AC4" s="10"/>
      <c r="AD4" s="120"/>
      <c r="AE4" s="656" t="s">
        <v>231</v>
      </c>
      <c r="AF4" s="656"/>
      <c r="AG4" s="656"/>
      <c r="AH4" s="656"/>
      <c r="AI4" s="656"/>
      <c r="AJ4" s="656"/>
      <c r="AK4" s="656"/>
      <c r="AL4" s="656"/>
      <c r="AM4" s="120"/>
      <c r="AN4" s="10"/>
      <c r="AO4" s="10"/>
      <c r="AP4" s="121"/>
      <c r="AQ4" s="310" t="s">
        <v>230</v>
      </c>
      <c r="AR4" s="352"/>
      <c r="AS4" s="352"/>
      <c r="AT4" s="352"/>
      <c r="AU4" s="353"/>
      <c r="AV4" s="353"/>
      <c r="AW4" s="121"/>
      <c r="AX4" s="10"/>
      <c r="AY4" s="10"/>
      <c r="AZ4" s="63" t="s">
        <v>229</v>
      </c>
      <c r="BA4" s="122">
        <v>0.02</v>
      </c>
      <c r="BB4" s="123" t="s">
        <v>228</v>
      </c>
      <c r="BC4" s="124">
        <f>+'Output- HUD Summary Report'!V25</f>
        <v>0</v>
      </c>
      <c r="BD4" s="123" t="s">
        <v>780</v>
      </c>
      <c r="BE4" s="125">
        <f>+V16</f>
        <v>0</v>
      </c>
      <c r="BF4" s="126"/>
      <c r="BG4" s="126"/>
      <c r="BH4" s="126"/>
      <c r="BI4" s="126"/>
      <c r="BJ4" s="10"/>
      <c r="BK4" s="10"/>
      <c r="BL4" s="327"/>
      <c r="BM4" s="23"/>
      <c r="BN4" s="26"/>
      <c r="BO4" s="26"/>
      <c r="BP4" s="26"/>
      <c r="BQ4" s="26"/>
      <c r="BR4" s="26"/>
      <c r="BS4" s="26"/>
      <c r="BT4" s="26"/>
      <c r="BU4" s="26"/>
      <c r="BV4" s="26"/>
      <c r="BW4" s="26"/>
      <c r="BX4" s="26"/>
      <c r="BY4" s="329"/>
      <c r="BZ4" s="10"/>
      <c r="CA4" s="10"/>
      <c r="CB4" s="327"/>
      <c r="CC4" s="23"/>
      <c r="CD4" s="26"/>
      <c r="CE4" s="26"/>
      <c r="CF4" s="26"/>
      <c r="CG4" s="26"/>
      <c r="CH4" s="26"/>
      <c r="CI4" s="26"/>
      <c r="CJ4" s="26"/>
      <c r="CK4" s="26"/>
      <c r="CL4" s="26"/>
      <c r="CM4" s="26"/>
      <c r="CN4" s="26"/>
      <c r="CO4" s="329"/>
      <c r="CP4" s="10"/>
      <c r="CQ4" s="11"/>
      <c r="CR4" s="156"/>
      <c r="CS4" s="2"/>
      <c r="CT4" s="2"/>
      <c r="CU4" s="2"/>
      <c r="CV4" s="2"/>
      <c r="CW4" s="2"/>
      <c r="CX4" s="2"/>
      <c r="CY4" s="2"/>
      <c r="CZ4" s="404"/>
      <c r="DA4" s="405"/>
    </row>
    <row r="5" spans="1:105" ht="21" customHeight="1" thickBot="1">
      <c r="A5" s="10"/>
      <c r="B5" s="111"/>
      <c r="C5" s="705" t="s">
        <v>227</v>
      </c>
      <c r="D5" s="633"/>
      <c r="E5" s="631">
        <f>+'HUD Data Input-Summary Report'!C8</f>
        <v>0</v>
      </c>
      <c r="F5" s="632"/>
      <c r="G5" s="632"/>
      <c r="H5" s="632"/>
      <c r="I5" s="632"/>
      <c r="J5" s="632"/>
      <c r="K5" s="632"/>
      <c r="L5" s="632"/>
      <c r="M5" s="632"/>
      <c r="N5" s="633"/>
      <c r="O5" s="111"/>
      <c r="P5" s="10"/>
      <c r="Q5" s="10"/>
      <c r="R5" s="112"/>
      <c r="S5" s="292" t="s">
        <v>219</v>
      </c>
      <c r="T5" s="292"/>
      <c r="U5" s="292" t="s">
        <v>226</v>
      </c>
      <c r="V5" s="292" t="s">
        <v>218</v>
      </c>
      <c r="W5" s="295" t="s">
        <v>217</v>
      </c>
      <c r="X5" s="373"/>
      <c r="Y5" s="295" t="s">
        <v>225</v>
      </c>
      <c r="Z5" s="374" t="s">
        <v>224</v>
      </c>
      <c r="AA5" s="112"/>
      <c r="AB5" s="10"/>
      <c r="AC5" s="10"/>
      <c r="AD5" s="120"/>
      <c r="AE5" s="708" t="s">
        <v>223</v>
      </c>
      <c r="AF5" s="709"/>
      <c r="AG5" s="709"/>
      <c r="AH5" s="710"/>
      <c r="AI5" s="744" t="s">
        <v>135</v>
      </c>
      <c r="AJ5" s="709"/>
      <c r="AK5" s="709"/>
      <c r="AL5" s="710"/>
      <c r="AM5" s="120"/>
      <c r="AN5" s="10"/>
      <c r="AO5" s="10"/>
      <c r="AP5" s="121"/>
      <c r="AQ5" s="354" t="s">
        <v>178</v>
      </c>
      <c r="AR5" s="355">
        <f>+'Output- HUD Summary Report'!Z11*12</f>
        <v>0</v>
      </c>
      <c r="AS5" s="356" t="e">
        <f>+AR5/$AR$7</f>
        <v>#DIV/0!</v>
      </c>
      <c r="AT5" s="354" t="s">
        <v>168</v>
      </c>
      <c r="AU5" s="426">
        <f>+'Output- HUD Summary Report'!Z19*12</f>
        <v>0</v>
      </c>
      <c r="AV5" s="356" t="e">
        <f>+AU5/$AR$7</f>
        <v>#DIV/0!</v>
      </c>
      <c r="AW5" s="121"/>
      <c r="AX5" s="10"/>
      <c r="AY5" s="10"/>
      <c r="AZ5" s="62" t="s">
        <v>221</v>
      </c>
      <c r="BA5" s="122">
        <v>0.03</v>
      </c>
      <c r="BB5" s="127" t="s">
        <v>220</v>
      </c>
      <c r="BC5" s="128">
        <f>+'Output- HUD Summary Report'!AR8</f>
        <v>1</v>
      </c>
      <c r="BD5" s="123" t="s">
        <v>732</v>
      </c>
      <c r="BE5" s="129">
        <f>1-V20</f>
        <v>1</v>
      </c>
      <c r="BF5" s="130"/>
      <c r="BG5" s="130"/>
      <c r="BH5" s="130"/>
      <c r="BI5" s="130"/>
      <c r="BJ5" s="10"/>
      <c r="BK5" s="10"/>
      <c r="BL5" s="327"/>
      <c r="BM5" s="369"/>
      <c r="BN5" s="369"/>
      <c r="BO5" s="370"/>
      <c r="BP5" s="369"/>
      <c r="BQ5" s="26"/>
      <c r="BR5" s="26"/>
      <c r="BS5" s="26"/>
      <c r="BT5" s="26"/>
      <c r="BU5" s="26"/>
      <c r="BV5" s="26"/>
      <c r="BW5" s="26"/>
      <c r="BX5" s="26"/>
      <c r="BY5" s="329"/>
      <c r="BZ5" s="10"/>
      <c r="CA5" s="10"/>
      <c r="CB5" s="327"/>
      <c r="CC5" s="369"/>
      <c r="CD5" s="369"/>
      <c r="CE5" s="370"/>
      <c r="CF5" s="369"/>
      <c r="CG5" s="26"/>
      <c r="CH5" s="26"/>
      <c r="CI5" s="26"/>
      <c r="CJ5" s="26"/>
      <c r="CK5" s="26"/>
      <c r="CL5" s="26"/>
      <c r="CM5" s="26"/>
      <c r="CN5" s="26"/>
      <c r="CO5" s="329"/>
      <c r="CP5" s="10"/>
      <c r="CQ5" s="11"/>
      <c r="CR5" s="406" t="s">
        <v>219</v>
      </c>
      <c r="CS5" s="131" t="s">
        <v>218</v>
      </c>
      <c r="CT5" s="132" t="s">
        <v>217</v>
      </c>
      <c r="CU5" s="131"/>
      <c r="CV5" s="2"/>
      <c r="CW5" s="2"/>
      <c r="CX5" s="2"/>
      <c r="CY5" s="2"/>
      <c r="CZ5" s="404"/>
      <c r="DA5" s="405"/>
    </row>
    <row r="6" spans="1:105" ht="21" customHeight="1">
      <c r="A6" s="10"/>
      <c r="B6" s="111"/>
      <c r="C6" s="705" t="s">
        <v>216</v>
      </c>
      <c r="D6" s="633"/>
      <c r="E6" s="631">
        <f>+'HUD Data Input-Summary Report'!C9</f>
        <v>0</v>
      </c>
      <c r="F6" s="632"/>
      <c r="G6" s="632"/>
      <c r="H6" s="632"/>
      <c r="I6" s="632"/>
      <c r="J6" s="632"/>
      <c r="K6" s="632"/>
      <c r="L6" s="632"/>
      <c r="M6" s="632"/>
      <c r="N6" s="633"/>
      <c r="O6" s="111"/>
      <c r="P6" s="10"/>
      <c r="Q6" s="10"/>
      <c r="R6" s="112"/>
      <c r="S6" s="294" t="str">
        <f>+IF(ISBLANK('HUD Data Input-Summary Report'!G7),"Studio Units",'HUD Data Input-Summary Report'!G7)</f>
        <v>Studio Units</v>
      </c>
      <c r="T6" s="380"/>
      <c r="U6" s="427">
        <f>+'HUD Data Input-Summary Report'!I7</f>
        <v>0</v>
      </c>
      <c r="V6" s="427">
        <f>+'HUD Data Input-Summary Report'!H7</f>
        <v>0</v>
      </c>
      <c r="W6" s="428">
        <f>+'HUD Data Input-Summary Report'!J7</f>
        <v>0</v>
      </c>
      <c r="X6" s="294"/>
      <c r="Y6" s="377" t="e">
        <f>+W6/U6</f>
        <v>#DIV/0!</v>
      </c>
      <c r="Z6" s="378">
        <f>+V6*W6</f>
        <v>0</v>
      </c>
      <c r="AA6" s="112"/>
      <c r="AB6" s="10"/>
      <c r="AC6" s="10"/>
      <c r="AD6" s="120"/>
      <c r="AE6" s="61" t="s">
        <v>215</v>
      </c>
      <c r="AF6" s="133"/>
      <c r="AG6" s="60" t="s">
        <v>143</v>
      </c>
      <c r="AH6" s="59" t="s">
        <v>158</v>
      </c>
      <c r="AI6" s="24"/>
      <c r="AJ6" s="61" t="s">
        <v>215</v>
      </c>
      <c r="AK6" s="60" t="s">
        <v>143</v>
      </c>
      <c r="AL6" s="59" t="s">
        <v>158</v>
      </c>
      <c r="AM6" s="120"/>
      <c r="AN6" s="10"/>
      <c r="AO6" s="10"/>
      <c r="AP6" s="121"/>
      <c r="AQ6" s="354" t="s">
        <v>173</v>
      </c>
      <c r="AR6" s="355">
        <f>+'Output- HUD Summary Report'!Z15*12</f>
        <v>0</v>
      </c>
      <c r="AS6" s="356" t="e">
        <f>+AR6/$AR$7</f>
        <v>#DIV/0!</v>
      </c>
      <c r="AT6" s="354" t="s">
        <v>183</v>
      </c>
      <c r="AU6" s="429">
        <f>1-'Output- HUD Summary Report'!V20</f>
        <v>1</v>
      </c>
      <c r="AV6" s="356"/>
      <c r="AW6" s="121"/>
      <c r="AX6" s="10"/>
      <c r="AY6" s="10"/>
      <c r="AZ6" s="365"/>
      <c r="BA6" s="540" t="s">
        <v>213</v>
      </c>
      <c r="BB6" s="540" t="s">
        <v>212</v>
      </c>
      <c r="BC6" s="540" t="s">
        <v>211</v>
      </c>
      <c r="BD6" s="540" t="s">
        <v>210</v>
      </c>
      <c r="BE6" s="540" t="s">
        <v>209</v>
      </c>
      <c r="BF6" s="23"/>
      <c r="BG6" s="23"/>
      <c r="BH6" s="23"/>
      <c r="BI6" s="23"/>
      <c r="BJ6" s="10"/>
      <c r="BK6" s="10"/>
      <c r="BL6" s="327"/>
      <c r="BM6" s="369"/>
      <c r="BN6" s="369"/>
      <c r="BO6" s="370"/>
      <c r="BP6" s="369"/>
      <c r="BQ6" s="26"/>
      <c r="BR6" s="26"/>
      <c r="BS6" s="26"/>
      <c r="BT6" s="26"/>
      <c r="BU6" s="26"/>
      <c r="BV6" s="26"/>
      <c r="BW6" s="26"/>
      <c r="BX6" s="26"/>
      <c r="BY6" s="329"/>
      <c r="BZ6" s="10"/>
      <c r="CA6" s="10"/>
      <c r="CB6" s="327"/>
      <c r="CC6" s="369"/>
      <c r="CD6" s="369"/>
      <c r="CE6" s="370"/>
      <c r="CF6" s="369"/>
      <c r="CG6" s="26"/>
      <c r="CH6" s="26"/>
      <c r="CI6" s="26"/>
      <c r="CJ6" s="26"/>
      <c r="CK6" s="26"/>
      <c r="CL6" s="26"/>
      <c r="CM6" s="26"/>
      <c r="CN6" s="26"/>
      <c r="CO6" s="329"/>
      <c r="CP6" s="10"/>
      <c r="CQ6" s="11"/>
      <c r="CR6" s="406" t="str">
        <f>+S6</f>
        <v>Studio Units</v>
      </c>
      <c r="CS6" s="388">
        <f>+V6</f>
        <v>0</v>
      </c>
      <c r="CT6" s="388">
        <f>+W6</f>
        <v>0</v>
      </c>
      <c r="CU6" s="131"/>
      <c r="CV6" s="2"/>
      <c r="CW6" s="2"/>
      <c r="CX6" s="2"/>
      <c r="CY6" s="2"/>
      <c r="CZ6" s="404"/>
      <c r="DA6" s="405"/>
    </row>
    <row r="7" spans="1:105" ht="21" customHeight="1">
      <c r="A7" s="10"/>
      <c r="B7" s="111"/>
      <c r="C7" s="660" t="s">
        <v>208</v>
      </c>
      <c r="D7" s="661"/>
      <c r="E7" s="706">
        <f>+'HUD Data Input-Summary Report'!C10</f>
        <v>0</v>
      </c>
      <c r="F7" s="707"/>
      <c r="G7" s="707"/>
      <c r="H7" s="707"/>
      <c r="I7" s="661"/>
      <c r="J7" s="661"/>
      <c r="K7" s="661"/>
      <c r="L7" s="661"/>
      <c r="M7" s="661"/>
      <c r="N7" s="661"/>
      <c r="O7" s="111"/>
      <c r="P7" s="10"/>
      <c r="Q7" s="10"/>
      <c r="R7" s="112"/>
      <c r="S7" s="294" t="str">
        <f>+IF(ISBLANK('HUD Data Input-Summary Report'!G8),"One BR Units",'HUD Data Input-Summary Report'!G8)</f>
        <v>One BR Units</v>
      </c>
      <c r="T7" s="380"/>
      <c r="U7" s="427">
        <f>+'HUD Data Input-Summary Report'!I8</f>
        <v>0</v>
      </c>
      <c r="V7" s="427">
        <f>+'HUD Data Input-Summary Report'!H8</f>
        <v>0</v>
      </c>
      <c r="W7" s="428">
        <f>+'HUD Data Input-Summary Report'!J8</f>
        <v>0</v>
      </c>
      <c r="X7" s="294"/>
      <c r="Y7" s="377" t="e">
        <f>+W7/U7</f>
        <v>#DIV/0!</v>
      </c>
      <c r="Z7" s="378">
        <f>+V7*W7</f>
        <v>0</v>
      </c>
      <c r="AA7" s="112"/>
      <c r="AB7" s="10"/>
      <c r="AC7" s="10"/>
      <c r="AD7" s="120"/>
      <c r="AE7" s="134" t="str">
        <f>+AE22</f>
        <v>FHA 1st mortgage</v>
      </c>
      <c r="AF7" s="26"/>
      <c r="AG7" s="174">
        <f>+AH22</f>
        <v>0</v>
      </c>
      <c r="AH7" s="440" t="e">
        <f>+AG7/V$25</f>
        <v>#DIV/0!</v>
      </c>
      <c r="AI7" s="24"/>
      <c r="AJ7" s="134" t="str">
        <f>+AJ22</f>
        <v>Borrower Cash:</v>
      </c>
      <c r="AK7" s="174">
        <f>+AL22</f>
        <v>0</v>
      </c>
      <c r="AL7" s="440" t="e">
        <f>+AK7/V$25</f>
        <v>#DIV/0!</v>
      </c>
      <c r="AM7" s="120"/>
      <c r="AN7" s="10"/>
      <c r="AO7" s="10"/>
      <c r="AP7" s="121"/>
      <c r="AQ7" s="354" t="s">
        <v>207</v>
      </c>
      <c r="AR7" s="355">
        <f>+AR5+AR6</f>
        <v>0</v>
      </c>
      <c r="AS7" s="356" t="e">
        <f>+AR7/$AR$7</f>
        <v>#DIV/0!</v>
      </c>
      <c r="AT7" s="354" t="s">
        <v>222</v>
      </c>
      <c r="AU7" s="355">
        <f>+AU5*AU6</f>
        <v>0</v>
      </c>
      <c r="AV7" s="356" t="e">
        <f>+AU7/$AR$7</f>
        <v>#DIV/0!</v>
      </c>
      <c r="AW7" s="121"/>
      <c r="AX7" s="10"/>
      <c r="AY7" s="10"/>
      <c r="AZ7" s="365" t="s">
        <v>122</v>
      </c>
      <c r="BA7" s="366">
        <f>+'Output- HUD Summary Report'!AR5*'Output- HUD Summary Report'!BC5</f>
        <v>0</v>
      </c>
      <c r="BB7" s="135">
        <f t="shared" ref="BB7:BE7" si="0">+BA7*(1+$BA$4)</f>
        <v>0</v>
      </c>
      <c r="BC7" s="135">
        <f t="shared" si="0"/>
        <v>0</v>
      </c>
      <c r="BD7" s="135">
        <f t="shared" si="0"/>
        <v>0</v>
      </c>
      <c r="BE7" s="135">
        <f t="shared" si="0"/>
        <v>0</v>
      </c>
      <c r="BF7" s="23"/>
      <c r="BG7" s="23"/>
      <c r="BH7" s="23"/>
      <c r="BI7" s="23"/>
      <c r="BJ7" s="10"/>
      <c r="BK7" s="10"/>
      <c r="BL7" s="327"/>
      <c r="BM7" s="369"/>
      <c r="BN7" s="369"/>
      <c r="BO7" s="370"/>
      <c r="BP7" s="369"/>
      <c r="BQ7" s="26"/>
      <c r="BR7" s="26"/>
      <c r="BS7" s="26"/>
      <c r="BT7" s="26"/>
      <c r="BU7" s="26"/>
      <c r="BV7" s="26"/>
      <c r="BW7" s="26"/>
      <c r="BX7" s="26"/>
      <c r="BY7" s="329"/>
      <c r="BZ7" s="10"/>
      <c r="CA7" s="10"/>
      <c r="CB7" s="327"/>
      <c r="CC7" s="369"/>
      <c r="CD7" s="369"/>
      <c r="CE7" s="370"/>
      <c r="CF7" s="369"/>
      <c r="CG7" s="26"/>
      <c r="CH7" s="26"/>
      <c r="CI7" s="26"/>
      <c r="CJ7" s="26"/>
      <c r="CK7" s="26"/>
      <c r="CL7" s="26"/>
      <c r="CM7" s="26"/>
      <c r="CN7" s="26"/>
      <c r="CO7" s="329"/>
      <c r="CP7" s="10"/>
      <c r="CQ7" s="11"/>
      <c r="CR7" s="406" t="str">
        <f>+S7</f>
        <v>One BR Units</v>
      </c>
      <c r="CS7" s="388">
        <f t="shared" ref="CS7:CS10" si="1">+V7</f>
        <v>0</v>
      </c>
      <c r="CT7" s="388">
        <f>+W7</f>
        <v>0</v>
      </c>
      <c r="CU7" s="131"/>
      <c r="CV7" s="2"/>
      <c r="CW7" s="2"/>
      <c r="CX7" s="2"/>
      <c r="CY7" s="2"/>
      <c r="CZ7" s="404"/>
      <c r="DA7" s="405"/>
    </row>
    <row r="8" spans="1:105" ht="21" customHeight="1">
      <c r="A8" s="10"/>
      <c r="B8" s="111"/>
      <c r="C8" s="660" t="s">
        <v>206</v>
      </c>
      <c r="D8" s="661"/>
      <c r="E8" s="631">
        <f>+'HUD Data Input-Summary Report'!C11</f>
        <v>0</v>
      </c>
      <c r="F8" s="662"/>
      <c r="G8" s="662"/>
      <c r="H8" s="662"/>
      <c r="I8" s="632"/>
      <c r="J8" s="632"/>
      <c r="K8" s="632"/>
      <c r="L8" s="632"/>
      <c r="M8" s="632"/>
      <c r="N8" s="633"/>
      <c r="O8" s="111"/>
      <c r="P8" s="10"/>
      <c r="Q8" s="10"/>
      <c r="R8" s="112"/>
      <c r="S8" s="294" t="str">
        <f>+IF(ISBLANK('HUD Data Input-Summary Report'!G9),"Two BR Units",'HUD Data Input-Summary Report'!G9)</f>
        <v>Two BR Units</v>
      </c>
      <c r="T8" s="380"/>
      <c r="U8" s="427">
        <f>+'HUD Data Input-Summary Report'!I9</f>
        <v>0</v>
      </c>
      <c r="V8" s="427">
        <f>+'HUD Data Input-Summary Report'!H9</f>
        <v>0</v>
      </c>
      <c r="W8" s="428">
        <f>+'HUD Data Input-Summary Report'!J9</f>
        <v>0</v>
      </c>
      <c r="X8" s="294"/>
      <c r="Y8" s="377" t="e">
        <f>+W8/U8</f>
        <v>#DIV/0!</v>
      </c>
      <c r="Z8" s="378">
        <f>+V8*W8</f>
        <v>0</v>
      </c>
      <c r="AA8" s="112"/>
      <c r="AB8" s="10"/>
      <c r="AC8" s="10"/>
      <c r="AD8" s="120"/>
      <c r="AE8" s="134" t="str">
        <f>+AE23</f>
        <v>Borrower Cash Equity/(Cash Out)</v>
      </c>
      <c r="AF8" s="26"/>
      <c r="AG8" s="174">
        <f>+AH23</f>
        <v>0</v>
      </c>
      <c r="AH8" s="441" t="e">
        <f>+AG8/V$25</f>
        <v>#DIV/0!</v>
      </c>
      <c r="AI8" s="24"/>
      <c r="AJ8" s="134" t="str">
        <f>+AJ23</f>
        <v>Letter of Credit:</v>
      </c>
      <c r="AK8" s="174">
        <f>+AL23</f>
        <v>0</v>
      </c>
      <c r="AL8" s="440" t="e">
        <f>+AK8/V$25</f>
        <v>#DIV/0!</v>
      </c>
      <c r="AM8" s="120"/>
      <c r="AN8" s="10"/>
      <c r="AO8" s="10"/>
      <c r="AP8" s="121"/>
      <c r="AQ8" s="354" t="s">
        <v>781</v>
      </c>
      <c r="AR8" s="358">
        <f>1-'Output- HUD Summary Report'!V14</f>
        <v>1</v>
      </c>
      <c r="AS8" s="24"/>
      <c r="AT8" s="354" t="s">
        <v>214</v>
      </c>
      <c r="AU8" s="426">
        <f>+'Output- HUD Summary Report'!Z22</f>
        <v>0</v>
      </c>
      <c r="AV8" s="356" t="e">
        <f>+AU8/$AR$7</f>
        <v>#DIV/0!</v>
      </c>
      <c r="AW8" s="121"/>
      <c r="AX8" s="10"/>
      <c r="AY8" s="10"/>
      <c r="AZ8" s="365" t="s">
        <v>734</v>
      </c>
      <c r="BA8" s="366">
        <f>+'Output- HUD Summary Report'!AR6*(1-'Output- HUD Summary Report'!BE4)</f>
        <v>0</v>
      </c>
      <c r="BB8" s="135">
        <f>+BA8*(1+$BA$4)</f>
        <v>0</v>
      </c>
      <c r="BC8" s="135">
        <f>+BB8*(1+$BA$4)</f>
        <v>0</v>
      </c>
      <c r="BD8" s="135">
        <f>+BC8*(1+$BA$4)</f>
        <v>0</v>
      </c>
      <c r="BE8" s="135">
        <f>+BD8*(1+$BA$4)</f>
        <v>0</v>
      </c>
      <c r="BF8" s="23"/>
      <c r="BG8" s="23"/>
      <c r="BH8" s="23"/>
      <c r="BI8" s="23"/>
      <c r="BJ8" s="10"/>
      <c r="BK8" s="10"/>
      <c r="BL8" s="327"/>
      <c r="BM8" s="369"/>
      <c r="BN8" s="369"/>
      <c r="BO8" s="370"/>
      <c r="BP8" s="369"/>
      <c r="BQ8" s="26"/>
      <c r="BR8" s="26"/>
      <c r="BS8" s="26"/>
      <c r="BT8" s="26"/>
      <c r="BU8" s="26"/>
      <c r="BV8" s="26"/>
      <c r="BW8" s="26"/>
      <c r="BX8" s="26"/>
      <c r="BY8" s="329"/>
      <c r="BZ8" s="10"/>
      <c r="CA8" s="10"/>
      <c r="CB8" s="327"/>
      <c r="CC8" s="369"/>
      <c r="CD8" s="369"/>
      <c r="CE8" s="370"/>
      <c r="CF8" s="369"/>
      <c r="CG8" s="26"/>
      <c r="CH8" s="26"/>
      <c r="CI8" s="26"/>
      <c r="CJ8" s="26"/>
      <c r="CK8" s="26"/>
      <c r="CL8" s="26"/>
      <c r="CM8" s="26"/>
      <c r="CN8" s="26"/>
      <c r="CO8" s="329"/>
      <c r="CP8" s="10"/>
      <c r="CQ8" s="11"/>
      <c r="CR8" s="406" t="str">
        <f>+S8</f>
        <v>Two BR Units</v>
      </c>
      <c r="CS8" s="388">
        <f t="shared" si="1"/>
        <v>0</v>
      </c>
      <c r="CT8" s="388">
        <f>+W8</f>
        <v>0</v>
      </c>
      <c r="CU8" s="131"/>
      <c r="CV8" s="2"/>
      <c r="CW8" s="2"/>
      <c r="CX8" s="2"/>
      <c r="CY8" s="2"/>
      <c r="CZ8" s="404"/>
      <c r="DA8" s="405"/>
    </row>
    <row r="9" spans="1:105" ht="21" customHeight="1">
      <c r="A9" s="10"/>
      <c r="B9" s="111"/>
      <c r="C9" s="660" t="s">
        <v>204</v>
      </c>
      <c r="D9" s="661"/>
      <c r="E9" s="631">
        <f>+'HUD Data Input-Summary Report'!C12</f>
        <v>0</v>
      </c>
      <c r="F9" s="671"/>
      <c r="G9" s="671"/>
      <c r="H9" s="634"/>
      <c r="I9" s="668" t="s">
        <v>203</v>
      </c>
      <c r="J9" s="711"/>
      <c r="K9" s="712"/>
      <c r="L9" s="713">
        <f>+'HUD Data Input-Summary Report'!C13</f>
        <v>0</v>
      </c>
      <c r="M9" s="714"/>
      <c r="N9" s="714"/>
      <c r="O9" s="111"/>
      <c r="P9" s="10"/>
      <c r="Q9" s="10"/>
      <c r="R9" s="112"/>
      <c r="S9" s="294" t="str">
        <f>+IF(ISBLANK('HUD Data Input-Summary Report'!G10),"Three BR Units",'HUD Data Input-Summary Report'!G10)</f>
        <v>Three BR Units</v>
      </c>
      <c r="T9" s="380"/>
      <c r="U9" s="427">
        <f>+'HUD Data Input-Summary Report'!I10</f>
        <v>0</v>
      </c>
      <c r="V9" s="427">
        <f>+'HUD Data Input-Summary Report'!H10</f>
        <v>0</v>
      </c>
      <c r="W9" s="428">
        <f>+'HUD Data Input-Summary Report'!J10</f>
        <v>0</v>
      </c>
      <c r="X9" s="294"/>
      <c r="Y9" s="377" t="e">
        <f>+W9/U9</f>
        <v>#DIV/0!</v>
      </c>
      <c r="Z9" s="378">
        <f>+V9*W9</f>
        <v>0</v>
      </c>
      <c r="AA9" s="112"/>
      <c r="AB9" s="10"/>
      <c r="AC9" s="10"/>
      <c r="AD9" s="120"/>
      <c r="AE9" s="134" t="str">
        <f>+AE24</f>
        <v>Existing Escrows:</v>
      </c>
      <c r="AF9" s="26"/>
      <c r="AG9" s="174">
        <f>+AH24</f>
        <v>0</v>
      </c>
      <c r="AH9" s="440" t="e">
        <f>+AG9/V$25</f>
        <v>#DIV/0!</v>
      </c>
      <c r="AI9" s="24"/>
      <c r="AJ9" s="134" t="s">
        <v>198</v>
      </c>
      <c r="AK9" s="176">
        <f>+AL24+AL25+AL26+AL27+AL28</f>
        <v>0</v>
      </c>
      <c r="AL9" s="386" t="e">
        <f>+AK9/V$25</f>
        <v>#DIV/0!</v>
      </c>
      <c r="AM9" s="120"/>
      <c r="AN9" s="10"/>
      <c r="AO9" s="10"/>
      <c r="AP9" s="121"/>
      <c r="AQ9" s="354" t="s">
        <v>782</v>
      </c>
      <c r="AR9" s="358">
        <f>1-'Output- HUD Summary Report'!V16</f>
        <v>1</v>
      </c>
      <c r="AS9" s="24"/>
      <c r="AT9" s="354" t="s">
        <v>205</v>
      </c>
      <c r="AU9" s="355">
        <f>+AU7+AU8</f>
        <v>0</v>
      </c>
      <c r="AV9" s="356" t="e">
        <f>+AU9/$AR$7</f>
        <v>#DIV/0!</v>
      </c>
      <c r="AW9" s="121"/>
      <c r="AX9" s="10"/>
      <c r="AY9" s="10"/>
      <c r="AZ9" s="365" t="s">
        <v>731</v>
      </c>
      <c r="BA9" s="366">
        <f>+BA7+BA8</f>
        <v>0</v>
      </c>
      <c r="BB9" s="366">
        <f>+BB7+BB8</f>
        <v>0</v>
      </c>
      <c r="BC9" s="366">
        <f>+BC7+BC8</f>
        <v>0</v>
      </c>
      <c r="BD9" s="366">
        <f>+BD7+BD8</f>
        <v>0</v>
      </c>
      <c r="BE9" s="366">
        <f>+BE7+BE8</f>
        <v>0</v>
      </c>
      <c r="BF9" s="23"/>
      <c r="BG9" s="23"/>
      <c r="BH9" s="23"/>
      <c r="BI9" s="23"/>
      <c r="BJ9" s="10"/>
      <c r="BK9" s="10"/>
      <c r="BL9" s="327"/>
      <c r="BM9" s="369"/>
      <c r="BN9" s="369"/>
      <c r="BO9" s="370"/>
      <c r="BP9" s="369"/>
      <c r="BQ9" s="26"/>
      <c r="BR9" s="26"/>
      <c r="BS9" s="26"/>
      <c r="BT9" s="26"/>
      <c r="BU9" s="26"/>
      <c r="BV9" s="26"/>
      <c r="BW9" s="26"/>
      <c r="BX9" s="26"/>
      <c r="BY9" s="329"/>
      <c r="BZ9" s="10"/>
      <c r="CA9" s="10"/>
      <c r="CB9" s="327"/>
      <c r="CC9" s="369"/>
      <c r="CD9" s="369"/>
      <c r="CE9" s="370"/>
      <c r="CF9" s="369"/>
      <c r="CG9" s="26"/>
      <c r="CH9" s="26"/>
      <c r="CI9" s="26"/>
      <c r="CJ9" s="26"/>
      <c r="CK9" s="26"/>
      <c r="CL9" s="26"/>
      <c r="CM9" s="26"/>
      <c r="CN9" s="26"/>
      <c r="CO9" s="329"/>
      <c r="CP9" s="10"/>
      <c r="CQ9" s="11"/>
      <c r="CR9" s="406" t="str">
        <f>+S9</f>
        <v>Three BR Units</v>
      </c>
      <c r="CS9" s="388">
        <f t="shared" si="1"/>
        <v>0</v>
      </c>
      <c r="CT9" s="388">
        <f>+W9</f>
        <v>0</v>
      </c>
      <c r="CU9" s="131"/>
      <c r="CV9" s="2"/>
      <c r="CW9" s="2"/>
      <c r="CX9" s="2"/>
      <c r="CY9" s="2"/>
      <c r="CZ9" s="404"/>
      <c r="DA9" s="405"/>
    </row>
    <row r="10" spans="1:105" ht="21" customHeight="1">
      <c r="A10" s="10"/>
      <c r="B10" s="111"/>
      <c r="C10" s="660" t="s">
        <v>200</v>
      </c>
      <c r="D10" s="661"/>
      <c r="E10" s="631">
        <f>+'HUD Data Input-Summary Report'!C14</f>
        <v>0</v>
      </c>
      <c r="F10" s="671"/>
      <c r="G10" s="671"/>
      <c r="H10" s="634"/>
      <c r="I10" s="668" t="s">
        <v>199</v>
      </c>
      <c r="J10" s="711"/>
      <c r="K10" s="712"/>
      <c r="L10" s="713">
        <f>+'HUD Data Input-Summary Report'!C15</f>
        <v>0</v>
      </c>
      <c r="M10" s="714"/>
      <c r="N10" s="714"/>
      <c r="O10" s="111"/>
      <c r="P10" s="10"/>
      <c r="Q10" s="10"/>
      <c r="R10" s="112"/>
      <c r="S10" s="294" t="str">
        <f>+IF(ISBLANK('HUD Data Input-Summary Report'!G11),"Four BRs or more",'HUD Data Input-Summary Report'!G11)</f>
        <v>Four BRs or more</v>
      </c>
      <c r="T10" s="381"/>
      <c r="U10" s="427">
        <f>+'HUD Data Input-Summary Report'!I11</f>
        <v>0</v>
      </c>
      <c r="V10" s="427">
        <f>+'HUD Data Input-Summary Report'!H11</f>
        <v>0</v>
      </c>
      <c r="W10" s="428">
        <f>+'HUD Data Input-Summary Report'!J11</f>
        <v>0</v>
      </c>
      <c r="X10" s="375"/>
      <c r="Y10" s="377" t="e">
        <f>+W10/U10</f>
        <v>#DIV/0!</v>
      </c>
      <c r="Z10" s="378">
        <f>+V10*W10</f>
        <v>0</v>
      </c>
      <c r="AA10" s="112"/>
      <c r="AB10" s="10"/>
      <c r="AC10" s="10"/>
      <c r="AD10" s="120"/>
      <c r="AE10" s="134" t="s">
        <v>198</v>
      </c>
      <c r="AF10" s="26"/>
      <c r="AG10" s="176">
        <f>+AH25+AH26+AH27+AH28</f>
        <v>0</v>
      </c>
      <c r="AH10" s="442" t="e">
        <f>+AG10/V$25</f>
        <v>#DIV/0!</v>
      </c>
      <c r="AI10" s="24"/>
      <c r="AJ10" s="134"/>
      <c r="AK10" s="174">
        <f>SUM(AK7:AK9)</f>
        <v>0</v>
      </c>
      <c r="AL10" s="144" t="e">
        <f>+AK10/V$25</f>
        <v>#DIV/0!</v>
      </c>
      <c r="AM10" s="120"/>
      <c r="AN10" s="10"/>
      <c r="AO10" s="10"/>
      <c r="AP10" s="121"/>
      <c r="AQ10" s="354" t="s">
        <v>202</v>
      </c>
      <c r="AR10" s="355">
        <f>+(AR5*AR8)+AR6*AR9</f>
        <v>0</v>
      </c>
      <c r="AS10" s="356" t="e">
        <f>+AR10/$AR$7</f>
        <v>#DIV/0!</v>
      </c>
      <c r="AT10" s="354" t="s">
        <v>201</v>
      </c>
      <c r="AU10" s="355">
        <f>+AR12+AU9</f>
        <v>0</v>
      </c>
      <c r="AV10" s="356" t="e">
        <f>+AU10/$AR$7</f>
        <v>#DIV/0!</v>
      </c>
      <c r="AW10" s="121"/>
      <c r="AX10" s="10"/>
      <c r="AY10" s="10"/>
      <c r="AZ10" s="499" t="s">
        <v>733</v>
      </c>
      <c r="BA10" s="366">
        <f>+'Output- HUD Summary Report'!AU9</f>
        <v>0</v>
      </c>
      <c r="BB10" s="135">
        <f>+BA10*(1+$BA$4)</f>
        <v>0</v>
      </c>
      <c r="BC10" s="135">
        <f>+BB10*(1+$BA$4)</f>
        <v>0</v>
      </c>
      <c r="BD10" s="135">
        <f>+BC10*(1+$BA$4)</f>
        <v>0</v>
      </c>
      <c r="BE10" s="135">
        <f>+BD10*(1+$BA$4)</f>
        <v>0</v>
      </c>
      <c r="BF10" s="23"/>
      <c r="BG10" s="23"/>
      <c r="BH10" s="23"/>
      <c r="BI10" s="23"/>
      <c r="BJ10" s="10"/>
      <c r="BK10" s="10"/>
      <c r="BL10" s="327"/>
      <c r="BM10" s="369"/>
      <c r="BN10" s="369"/>
      <c r="BO10" s="370"/>
      <c r="BP10" s="369"/>
      <c r="BQ10" s="26"/>
      <c r="BR10" s="26"/>
      <c r="BS10" s="26"/>
      <c r="BT10" s="26"/>
      <c r="BU10" s="26"/>
      <c r="BV10" s="26"/>
      <c r="BW10" s="26"/>
      <c r="BX10" s="26"/>
      <c r="BY10" s="329"/>
      <c r="BZ10" s="10"/>
      <c r="CA10" s="10"/>
      <c r="CB10" s="327"/>
      <c r="CC10" s="369"/>
      <c r="CD10" s="369"/>
      <c r="CE10" s="370"/>
      <c r="CF10" s="369"/>
      <c r="CG10" s="26"/>
      <c r="CH10" s="26"/>
      <c r="CI10" s="26"/>
      <c r="CJ10" s="26"/>
      <c r="CK10" s="26"/>
      <c r="CL10" s="26"/>
      <c r="CM10" s="26"/>
      <c r="CN10" s="26"/>
      <c r="CO10" s="329"/>
      <c r="CP10" s="10"/>
      <c r="CQ10" s="11"/>
      <c r="CR10" s="406" t="str">
        <f>+S10</f>
        <v>Four BRs or more</v>
      </c>
      <c r="CS10" s="388">
        <f t="shared" si="1"/>
        <v>0</v>
      </c>
      <c r="CT10" s="388">
        <f>+W10</f>
        <v>0</v>
      </c>
      <c r="CU10" s="131"/>
      <c r="CV10" s="2"/>
      <c r="CW10" s="2"/>
      <c r="CX10" s="2"/>
      <c r="CY10" s="2"/>
      <c r="CZ10" s="404"/>
      <c r="DA10" s="405"/>
    </row>
    <row r="11" spans="1:105" ht="21" customHeight="1">
      <c r="A11" s="10"/>
      <c r="B11" s="111"/>
      <c r="C11" s="705" t="s">
        <v>196</v>
      </c>
      <c r="D11" s="633"/>
      <c r="E11" s="631">
        <f>+'HUD Data Input-Summary Report'!C16</f>
        <v>0</v>
      </c>
      <c r="F11" s="671"/>
      <c r="G11" s="671"/>
      <c r="H11" s="634"/>
      <c r="I11" s="288" t="s">
        <v>195</v>
      </c>
      <c r="J11" s="745">
        <f>+'HUD Data Input-Summary Report'!C17</f>
        <v>0</v>
      </c>
      <c r="K11" s="746"/>
      <c r="L11" s="747"/>
      <c r="M11" s="747"/>
      <c r="N11" s="747"/>
      <c r="O11" s="111"/>
      <c r="P11" s="10"/>
      <c r="Q11" s="10"/>
      <c r="R11" s="112"/>
      <c r="S11" s="649" t="s">
        <v>194</v>
      </c>
      <c r="T11" s="650"/>
      <c r="U11" s="650"/>
      <c r="V11" s="379">
        <f>SUM(V6:V10)</f>
        <v>0</v>
      </c>
      <c r="W11" s="376"/>
      <c r="X11" s="650" t="s">
        <v>193</v>
      </c>
      <c r="Y11" s="741"/>
      <c r="Z11" s="382">
        <f>SUM(Z6:Z10)</f>
        <v>0</v>
      </c>
      <c r="AA11" s="112"/>
      <c r="AB11" s="10"/>
      <c r="AC11" s="10"/>
      <c r="AD11" s="120"/>
      <c r="AE11" s="58" t="s">
        <v>143</v>
      </c>
      <c r="AF11" s="57"/>
      <c r="AG11" s="174">
        <f>SUM(AG7:AG10)</f>
        <v>0</v>
      </c>
      <c r="AH11" s="440" t="e">
        <f>+AG11/V$25</f>
        <v>#DIV/0!</v>
      </c>
      <c r="AI11" s="24"/>
      <c r="AJ11" s="56" t="s">
        <v>187</v>
      </c>
      <c r="AK11" s="444" t="s">
        <v>143</v>
      </c>
      <c r="AL11" s="445" t="s">
        <v>158</v>
      </c>
      <c r="AM11" s="120"/>
      <c r="AN11" s="10"/>
      <c r="AO11" s="10"/>
      <c r="AP11" s="121"/>
      <c r="AQ11" s="354" t="s">
        <v>197</v>
      </c>
      <c r="AR11" s="355">
        <f>-(Z28+Z29)</f>
        <v>0</v>
      </c>
      <c r="AS11" s="356" t="e">
        <f>+AR11/$AR$7</f>
        <v>#DIV/0!</v>
      </c>
      <c r="AT11" s="354" t="s">
        <v>191</v>
      </c>
      <c r="AU11" s="355"/>
      <c r="AV11" s="356" t="e">
        <f>+-AR11/AR10</f>
        <v>#DIV/0!</v>
      </c>
      <c r="AW11" s="121"/>
      <c r="AX11" s="10"/>
      <c r="AY11" s="10"/>
      <c r="AZ11" s="367" t="s">
        <v>112</v>
      </c>
      <c r="BA11" s="135">
        <f>+BA9+BA10</f>
        <v>0</v>
      </c>
      <c r="BB11" s="135">
        <f>+BB9+BB10</f>
        <v>0</v>
      </c>
      <c r="BC11" s="135">
        <f>+BC9+BC10</f>
        <v>0</v>
      </c>
      <c r="BD11" s="135">
        <f>+BD9+BD10</f>
        <v>0</v>
      </c>
      <c r="BE11" s="135">
        <f>+BE9+BE10</f>
        <v>0</v>
      </c>
      <c r="BF11" s="23"/>
      <c r="BG11" s="23"/>
      <c r="BH11" s="23"/>
      <c r="BI11" s="23"/>
      <c r="BJ11" s="10"/>
      <c r="BK11" s="10"/>
      <c r="BL11" s="327"/>
      <c r="BM11" s="26"/>
      <c r="BN11" s="26"/>
      <c r="BO11" s="26"/>
      <c r="BP11" s="26"/>
      <c r="BQ11" s="26"/>
      <c r="BR11" s="26"/>
      <c r="BS11" s="26"/>
      <c r="BT11" s="26"/>
      <c r="BU11" s="26"/>
      <c r="BV11" s="26"/>
      <c r="BW11" s="26"/>
      <c r="BX11" s="26"/>
      <c r="BY11" s="329"/>
      <c r="BZ11" s="10"/>
      <c r="CA11" s="10"/>
      <c r="CB11" s="327"/>
      <c r="CC11" s="26"/>
      <c r="CD11" s="26"/>
      <c r="CE11" s="26"/>
      <c r="CF11" s="26"/>
      <c r="CG11" s="26"/>
      <c r="CH11" s="26"/>
      <c r="CI11" s="26"/>
      <c r="CJ11" s="26"/>
      <c r="CK11" s="26"/>
      <c r="CL11" s="26"/>
      <c r="CM11" s="26"/>
      <c r="CN11" s="26"/>
      <c r="CO11" s="329"/>
      <c r="CP11" s="10"/>
      <c r="CQ11" s="11"/>
      <c r="CR11" s="406" t="s">
        <v>190</v>
      </c>
      <c r="CS11" s="137">
        <f>SUM(CS6:CS10)</f>
        <v>0</v>
      </c>
      <c r="CT11" s="2"/>
      <c r="CU11" s="2"/>
      <c r="CV11" s="2"/>
      <c r="CW11" s="2"/>
      <c r="CX11" s="2"/>
      <c r="CY11" s="2"/>
      <c r="CZ11" s="404"/>
      <c r="DA11" s="405"/>
    </row>
    <row r="12" spans="1:105" ht="21" customHeight="1">
      <c r="A12" s="10"/>
      <c r="B12" s="111"/>
      <c r="C12" s="705" t="s">
        <v>189</v>
      </c>
      <c r="D12" s="633"/>
      <c r="E12" s="631">
        <f>+'HUD Data Input-Summary Report'!C18</f>
        <v>0</v>
      </c>
      <c r="F12" s="662"/>
      <c r="G12" s="662"/>
      <c r="H12" s="662"/>
      <c r="I12" s="662"/>
      <c r="J12" s="662"/>
      <c r="K12" s="662"/>
      <c r="L12" s="662"/>
      <c r="M12" s="662"/>
      <c r="N12" s="733"/>
      <c r="O12" s="111"/>
      <c r="P12" s="10"/>
      <c r="Q12" s="10"/>
      <c r="R12" s="112"/>
      <c r="S12" s="734" t="s">
        <v>188</v>
      </c>
      <c r="T12" s="693"/>
      <c r="U12" s="693"/>
      <c r="V12" s="693"/>
      <c r="W12" s="693"/>
      <c r="X12" s="693"/>
      <c r="Y12" s="693"/>
      <c r="Z12" s="694"/>
      <c r="AA12" s="112"/>
      <c r="AB12" s="10"/>
      <c r="AC12" s="10"/>
      <c r="AD12" s="120"/>
      <c r="AE12" s="56" t="s">
        <v>187</v>
      </c>
      <c r="AF12" s="26"/>
      <c r="AG12" s="55" t="s">
        <v>143</v>
      </c>
      <c r="AH12" s="54" t="s">
        <v>158</v>
      </c>
      <c r="AI12" s="24"/>
      <c r="AJ12" s="134" t="str">
        <f>+AJ30</f>
        <v>Initial Operating Deficit:</v>
      </c>
      <c r="AK12" s="174">
        <f>+AL30</f>
        <v>0</v>
      </c>
      <c r="AL12" s="440" t="e">
        <f>+AK12/V$25</f>
        <v>#DIV/0!</v>
      </c>
      <c r="AM12" s="120"/>
      <c r="AN12" s="10"/>
      <c r="AO12" s="10"/>
      <c r="AP12" s="121"/>
      <c r="AQ12" s="354" t="s">
        <v>192</v>
      </c>
      <c r="AR12" s="355">
        <f>+AR10+AR11</f>
        <v>0</v>
      </c>
      <c r="AS12" s="356" t="e">
        <f>+AR12/$AR$7</f>
        <v>#DIV/0!</v>
      </c>
      <c r="AT12" s="354" t="s">
        <v>186</v>
      </c>
      <c r="AU12" s="355"/>
      <c r="AV12" s="356" t="e">
        <f>+AU8/AU7</f>
        <v>#DIV/0!</v>
      </c>
      <c r="AW12" s="121"/>
      <c r="AX12" s="10"/>
      <c r="AY12" s="10"/>
      <c r="AZ12" s="367" t="s">
        <v>105</v>
      </c>
      <c r="BA12" s="135">
        <f>+'Output- HUD Summary Report'!AR11</f>
        <v>0</v>
      </c>
      <c r="BB12" s="135">
        <f>+BA12*(1+$BA$5)</f>
        <v>0</v>
      </c>
      <c r="BC12" s="135">
        <f>+BB12*(1+$BA$5)</f>
        <v>0</v>
      </c>
      <c r="BD12" s="135">
        <f>+BC12*(1+$BA$5)</f>
        <v>0</v>
      </c>
      <c r="BE12" s="135">
        <f>+BD12*(1+$BA$5)</f>
        <v>0</v>
      </c>
      <c r="BF12" s="23"/>
      <c r="BG12" s="23"/>
      <c r="BH12" s="23"/>
      <c r="BI12" s="23"/>
      <c r="BJ12" s="10"/>
      <c r="BK12" s="10"/>
      <c r="BL12" s="327"/>
      <c r="BM12" s="26"/>
      <c r="BN12" s="26"/>
      <c r="BO12" s="26"/>
      <c r="BP12" s="26"/>
      <c r="BQ12" s="26"/>
      <c r="BR12" s="26"/>
      <c r="BS12" s="26"/>
      <c r="BT12" s="26"/>
      <c r="BU12" s="26"/>
      <c r="BV12" s="26"/>
      <c r="BW12" s="26"/>
      <c r="BX12" s="26"/>
      <c r="BY12" s="329"/>
      <c r="BZ12" s="10"/>
      <c r="CA12" s="10"/>
      <c r="CB12" s="327"/>
      <c r="CC12" s="26"/>
      <c r="CD12" s="26"/>
      <c r="CE12" s="26"/>
      <c r="CF12" s="26"/>
      <c r="CG12" s="26"/>
      <c r="CH12" s="26"/>
      <c r="CI12" s="26"/>
      <c r="CJ12" s="26"/>
      <c r="CK12" s="26"/>
      <c r="CL12" s="26"/>
      <c r="CM12" s="26"/>
      <c r="CN12" s="26"/>
      <c r="CO12" s="329"/>
      <c r="CP12" s="10"/>
      <c r="CQ12" s="11"/>
      <c r="CR12" s="406" t="str">
        <f>+F25</f>
        <v>Non Revenue units</v>
      </c>
      <c r="CS12" s="131">
        <f>+E25</f>
        <v>0</v>
      </c>
      <c r="CT12" s="2"/>
      <c r="CU12" s="2"/>
      <c r="CV12" s="2"/>
      <c r="CW12" s="2"/>
      <c r="CX12" s="2"/>
      <c r="CY12" s="2"/>
      <c r="CZ12" s="404"/>
      <c r="DA12" s="405"/>
    </row>
    <row r="13" spans="1:105" ht="21" customHeight="1" thickBot="1">
      <c r="A13" s="10"/>
      <c r="B13" s="111"/>
      <c r="C13" s="660" t="s">
        <v>185</v>
      </c>
      <c r="D13" s="661"/>
      <c r="E13" s="631" t="str">
        <f>+CONCATENATE('HUD Data Input-Summary Report'!C19," / ",'HUD Data Input-Summary Report'!C20," / ",'HUD Data Input-Summary Report'!C21)</f>
        <v xml:space="preserve"> /  / </v>
      </c>
      <c r="F13" s="632"/>
      <c r="G13" s="632"/>
      <c r="H13" s="633"/>
      <c r="I13" s="631"/>
      <c r="J13" s="633"/>
      <c r="K13" s="289" t="s">
        <v>184</v>
      </c>
      <c r="L13" s="290"/>
      <c r="M13" s="631">
        <f>+'HUD Data Input-Summary Report'!C22</f>
        <v>0</v>
      </c>
      <c r="N13" s="634"/>
      <c r="O13" s="111"/>
      <c r="P13" s="10"/>
      <c r="Q13" s="10"/>
      <c r="R13" s="112"/>
      <c r="S13" s="503"/>
      <c r="T13" s="504"/>
      <c r="U13" s="504"/>
      <c r="V13" s="505"/>
      <c r="W13" s="649" t="s">
        <v>783</v>
      </c>
      <c r="X13" s="650"/>
      <c r="Y13" s="741"/>
      <c r="Z13" s="450">
        <f>+Z11</f>
        <v>0</v>
      </c>
      <c r="AA13" s="112"/>
      <c r="AB13" s="10"/>
      <c r="AC13" s="10"/>
      <c r="AD13" s="120"/>
      <c r="AE13" s="134" t="str">
        <f t="shared" ref="AE13:AE18" si="2">+AE30</f>
        <v>Existing Land/Project Debt:</v>
      </c>
      <c r="AF13" s="26"/>
      <c r="AG13" s="174">
        <f t="shared" ref="AG13:AG18" si="3">+AH30</f>
        <v>0</v>
      </c>
      <c r="AH13" s="440" t="e">
        <f t="shared" ref="AH13:AH18" si="4">+AG13/V$25</f>
        <v>#DIV/0!</v>
      </c>
      <c r="AI13" s="24"/>
      <c r="AJ13" s="134" t="str">
        <f>+AJ31</f>
        <v>Working Capital:</v>
      </c>
      <c r="AK13" s="174">
        <f>+AL31</f>
        <v>0</v>
      </c>
      <c r="AL13" s="440" t="e">
        <f>+AK13/V$25</f>
        <v>#DIV/0!</v>
      </c>
      <c r="AM13" s="120"/>
      <c r="AN13" s="10"/>
      <c r="AO13" s="10"/>
      <c r="AP13" s="121"/>
      <c r="AT13" s="359"/>
      <c r="AU13" s="360"/>
      <c r="AV13" s="360"/>
      <c r="AW13" s="121"/>
      <c r="AX13" s="10"/>
      <c r="AY13" s="10"/>
      <c r="AZ13" s="367" t="s">
        <v>97</v>
      </c>
      <c r="BA13" s="136">
        <f>+BA11+BA12</f>
        <v>0</v>
      </c>
      <c r="BB13" s="136">
        <f>+BB11+BB12</f>
        <v>0</v>
      </c>
      <c r="BC13" s="136">
        <f>+BC11+BC12</f>
        <v>0</v>
      </c>
      <c r="BD13" s="136">
        <f>+BD11+BD12</f>
        <v>0</v>
      </c>
      <c r="BE13" s="136">
        <f>+BE11+BE12</f>
        <v>0</v>
      </c>
      <c r="BF13" s="23"/>
      <c r="BG13" s="23"/>
      <c r="BH13" s="23"/>
      <c r="BI13" s="23"/>
      <c r="BJ13" s="10"/>
      <c r="BK13" s="10"/>
      <c r="BL13" s="327"/>
      <c r="BM13" s="26"/>
      <c r="BN13" s="26"/>
      <c r="BO13" s="26"/>
      <c r="BP13" s="26"/>
      <c r="BQ13" s="26"/>
      <c r="BR13" s="26"/>
      <c r="BS13" s="26"/>
      <c r="BT13" s="26"/>
      <c r="BU13" s="26"/>
      <c r="BV13" s="26"/>
      <c r="BW13" s="26"/>
      <c r="BX13" s="26"/>
      <c r="BY13" s="329"/>
      <c r="BZ13" s="10"/>
      <c r="CA13" s="10"/>
      <c r="CB13" s="327"/>
      <c r="CC13" s="26"/>
      <c r="CD13" s="26"/>
      <c r="CE13" s="26"/>
      <c r="CF13" s="26"/>
      <c r="CG13" s="26"/>
      <c r="CH13" s="26"/>
      <c r="CI13" s="26"/>
      <c r="CJ13" s="26"/>
      <c r="CK13" s="26"/>
      <c r="CL13" s="26"/>
      <c r="CM13" s="26"/>
      <c r="CN13" s="26"/>
      <c r="CO13" s="329"/>
      <c r="CP13" s="10"/>
      <c r="CQ13" s="11"/>
      <c r="CR13" s="406" t="s">
        <v>182</v>
      </c>
      <c r="CS13" s="138">
        <f>+CS11+CS12</f>
        <v>0</v>
      </c>
      <c r="CT13" s="2"/>
      <c r="CU13" s="2"/>
      <c r="CV13" s="587" t="s">
        <v>802</v>
      </c>
      <c r="CW13" s="143">
        <f>+CS13</f>
        <v>0</v>
      </c>
      <c r="CX13" s="404"/>
      <c r="CY13" s="2"/>
      <c r="CZ13" s="404"/>
      <c r="DA13" s="405"/>
    </row>
    <row r="14" spans="1:105" ht="21" customHeight="1">
      <c r="A14" s="10"/>
      <c r="B14" s="111"/>
      <c r="C14" s="660" t="s">
        <v>181</v>
      </c>
      <c r="D14" s="661"/>
      <c r="E14" s="291">
        <f>+'HUD Data Input-Summary Report'!C23</f>
        <v>0</v>
      </c>
      <c r="F14" s="662">
        <f>+'HUD Data Input-Summary Report'!$C$24</f>
        <v>0</v>
      </c>
      <c r="G14" s="663"/>
      <c r="H14" s="663"/>
      <c r="I14" s="663"/>
      <c r="J14" s="663"/>
      <c r="K14" s="663"/>
      <c r="L14" s="663"/>
      <c r="M14" s="663"/>
      <c r="N14" s="664"/>
      <c r="O14" s="111"/>
      <c r="P14" s="10"/>
      <c r="Q14" s="10"/>
      <c r="R14" s="112"/>
      <c r="S14" s="672" t="s">
        <v>758</v>
      </c>
      <c r="T14" s="673"/>
      <c r="U14" s="673"/>
      <c r="V14" s="430">
        <f>+'HUD Data Input-Summary Report'!H31</f>
        <v>0</v>
      </c>
      <c r="W14" s="649" t="s">
        <v>757</v>
      </c>
      <c r="X14" s="674"/>
      <c r="Y14" s="675"/>
      <c r="Z14" s="450">
        <f>-V14*Z13</f>
        <v>0</v>
      </c>
      <c r="AA14" s="112"/>
      <c r="AB14" s="10"/>
      <c r="AC14" s="10"/>
      <c r="AD14" s="120"/>
      <c r="AE14" s="134" t="str">
        <f t="shared" si="2"/>
        <v>Total for All Improvements:</v>
      </c>
      <c r="AF14" s="26"/>
      <c r="AG14" s="174">
        <f t="shared" si="3"/>
        <v>0</v>
      </c>
      <c r="AH14" s="440" t="e">
        <f t="shared" si="4"/>
        <v>#DIV/0!</v>
      </c>
      <c r="AI14" s="24"/>
      <c r="AJ14" s="134" t="str">
        <f>+AJ32</f>
        <v>Contingency:</v>
      </c>
      <c r="AK14" s="174">
        <f>+AL32</f>
        <v>0</v>
      </c>
      <c r="AL14" s="440" t="e">
        <f>+AK14/V$25</f>
        <v>#DIV/0!</v>
      </c>
      <c r="AM14" s="120"/>
      <c r="AN14" s="10"/>
      <c r="AO14" s="10"/>
      <c r="AP14" s="139"/>
      <c r="AQ14" s="361"/>
      <c r="AR14" s="357"/>
      <c r="AS14" s="357"/>
      <c r="AT14" s="357"/>
      <c r="AU14" s="357"/>
      <c r="AV14" s="362"/>
      <c r="AW14" s="139"/>
      <c r="AX14" s="142"/>
      <c r="AY14" s="10"/>
      <c r="AZ14" s="367" t="s">
        <v>91</v>
      </c>
      <c r="BA14" s="135">
        <f>+'Output- HUD Summary Report'!AU15</f>
        <v>0</v>
      </c>
      <c r="BB14" s="135">
        <f>+BA14</f>
        <v>0</v>
      </c>
      <c r="BC14" s="135">
        <f>+BB14</f>
        <v>0</v>
      </c>
      <c r="BD14" s="135">
        <f>+BC14</f>
        <v>0</v>
      </c>
      <c r="BE14" s="135">
        <f>+BD14</f>
        <v>0</v>
      </c>
      <c r="BF14" s="23"/>
      <c r="BG14" s="23"/>
      <c r="BH14" s="23"/>
      <c r="BI14" s="23"/>
      <c r="BJ14" s="10"/>
      <c r="BK14" s="10"/>
      <c r="BL14" s="327"/>
      <c r="BM14" s="26"/>
      <c r="BN14" s="371"/>
      <c r="BO14" s="26"/>
      <c r="BP14" s="371"/>
      <c r="BQ14" s="26"/>
      <c r="BR14" s="26"/>
      <c r="BS14" s="26"/>
      <c r="BT14" s="26"/>
      <c r="BU14" s="26"/>
      <c r="BV14" s="26"/>
      <c r="BW14" s="26"/>
      <c r="BX14" s="26"/>
      <c r="BY14" s="329"/>
      <c r="BZ14" s="10"/>
      <c r="CA14" s="10"/>
      <c r="CB14" s="327"/>
      <c r="CC14" s="26"/>
      <c r="CD14" s="371"/>
      <c r="CE14" s="26"/>
      <c r="CF14" s="371"/>
      <c r="CG14" s="26"/>
      <c r="CH14" s="26"/>
      <c r="CI14" s="26"/>
      <c r="CJ14" s="26"/>
      <c r="CK14" s="26"/>
      <c r="CL14" s="26"/>
      <c r="CM14" s="26"/>
      <c r="CN14" s="26"/>
      <c r="CO14" s="329"/>
      <c r="CP14" s="10"/>
      <c r="CQ14" s="11"/>
      <c r="CR14" s="407"/>
      <c r="CS14" s="143" t="s">
        <v>180</v>
      </c>
      <c r="CT14" s="143"/>
      <c r="CU14" s="143" t="s">
        <v>179</v>
      </c>
      <c r="CV14" s="404"/>
      <c r="CW14" s="404" t="s">
        <v>674</v>
      </c>
      <c r="CX14" s="404"/>
      <c r="CY14" s="143" t="s">
        <v>674</v>
      </c>
      <c r="CZ14" s="404"/>
      <c r="DA14" s="405"/>
    </row>
    <row r="15" spans="1:105" ht="21" customHeight="1">
      <c r="A15" s="10"/>
      <c r="B15" s="115"/>
      <c r="C15" s="660" t="s">
        <v>176</v>
      </c>
      <c r="D15" s="661"/>
      <c r="E15" s="665">
        <f>+'HUD Data Input-Summary Report'!C25</f>
        <v>0</v>
      </c>
      <c r="F15" s="666"/>
      <c r="G15" s="667"/>
      <c r="H15" s="668" t="s">
        <v>175</v>
      </c>
      <c r="I15" s="669"/>
      <c r="J15" s="670"/>
      <c r="K15" s="631">
        <f>+'HUD Data Input-Summary Report'!C26</f>
        <v>0</v>
      </c>
      <c r="L15" s="671"/>
      <c r="M15" s="671"/>
      <c r="N15" s="634"/>
      <c r="O15" s="115"/>
      <c r="P15" s="10"/>
      <c r="Q15" s="10"/>
      <c r="R15" s="112"/>
      <c r="S15" s="649" t="s">
        <v>759</v>
      </c>
      <c r="T15" s="650"/>
      <c r="U15" s="650"/>
      <c r="V15" s="510" t="e">
        <f>+Z15/Z11</f>
        <v>#DIV/0!</v>
      </c>
      <c r="W15" s="650" t="s">
        <v>784</v>
      </c>
      <c r="X15" s="650"/>
      <c r="Y15" s="741"/>
      <c r="Z15" s="52">
        <f>+'HUD Data Input-Summary Report'!G14*'HUD Data Input-Summary Report'!H14+'HUD Data Input-Summary Report'!G15*'HUD Data Input-Summary Report'!H15+'HUD Data Input-Summary Report'!H17+'HUD Data Input-Summary Report'!H18+'HUD Data Input-Summary Report'!H19+'HUD Data Input-Summary Report'!H20+'HUD Data Input-Summary Report'!H21</f>
        <v>0</v>
      </c>
      <c r="AA15" s="112"/>
      <c r="AB15" s="10"/>
      <c r="AC15" s="10"/>
      <c r="AD15" s="120"/>
      <c r="AE15" s="134" t="str">
        <f t="shared" si="2"/>
        <v>Total Carrying and Financing Charges:</v>
      </c>
      <c r="AF15" s="26"/>
      <c r="AG15" s="174">
        <f t="shared" si="3"/>
        <v>0</v>
      </c>
      <c r="AH15" s="440" t="e">
        <f t="shared" si="4"/>
        <v>#DIV/0!</v>
      </c>
      <c r="AI15" s="24"/>
      <c r="AJ15" s="134" t="s">
        <v>150</v>
      </c>
      <c r="AK15" s="176">
        <f>+AL33+AL34+AL35</f>
        <v>0</v>
      </c>
      <c r="AL15" s="386" t="e">
        <f>+AK15/V$25</f>
        <v>#DIV/0!</v>
      </c>
      <c r="AM15" s="120"/>
      <c r="AN15" s="10"/>
      <c r="AO15" s="10"/>
      <c r="AP15" s="121"/>
      <c r="AQ15" s="354" t="s">
        <v>43</v>
      </c>
      <c r="AR15" s="355">
        <f>+Y37</f>
        <v>0</v>
      </c>
      <c r="AS15" s="357"/>
      <c r="AT15" s="354" t="s">
        <v>156</v>
      </c>
      <c r="AU15" s="355">
        <f>+Z42</f>
        <v>0</v>
      </c>
      <c r="AV15" s="356" t="e">
        <f>+AU15/$AR$7</f>
        <v>#DIV/0!</v>
      </c>
      <c r="AW15" s="121"/>
      <c r="AX15" s="10"/>
      <c r="AY15" s="10"/>
      <c r="AZ15" s="367" t="s">
        <v>84</v>
      </c>
      <c r="BA15" s="136">
        <f>+BA13-BA14</f>
        <v>0</v>
      </c>
      <c r="BB15" s="136">
        <f>+BB13-BB14</f>
        <v>0</v>
      </c>
      <c r="BC15" s="136">
        <f>+BC13-BC14</f>
        <v>0</v>
      </c>
      <c r="BD15" s="136">
        <f>+BD13-BD14</f>
        <v>0</v>
      </c>
      <c r="BE15" s="136">
        <f>+BE13-BE14</f>
        <v>0</v>
      </c>
      <c r="BF15" s="23"/>
      <c r="BG15" s="23"/>
      <c r="BH15" s="23"/>
      <c r="BI15" s="23"/>
      <c r="BJ15" s="10"/>
      <c r="BK15" s="10"/>
      <c r="BL15" s="327"/>
      <c r="BM15" s="26"/>
      <c r="BN15" s="372"/>
      <c r="BO15" s="371"/>
      <c r="BP15" s="372"/>
      <c r="BQ15" s="26"/>
      <c r="BR15" s="26"/>
      <c r="BS15" s="26"/>
      <c r="BT15" s="26"/>
      <c r="BU15" s="26"/>
      <c r="BV15" s="26"/>
      <c r="BW15" s="26"/>
      <c r="BX15" s="26"/>
      <c r="BY15" s="329"/>
      <c r="BZ15" s="10"/>
      <c r="CA15" s="10"/>
      <c r="CB15" s="327"/>
      <c r="CC15" s="26"/>
      <c r="CD15" s="372"/>
      <c r="CE15" s="371"/>
      <c r="CF15" s="372"/>
      <c r="CG15" s="26"/>
      <c r="CH15" s="26"/>
      <c r="CI15" s="26"/>
      <c r="CJ15" s="26"/>
      <c r="CK15" s="26"/>
      <c r="CL15" s="26"/>
      <c r="CM15" s="26"/>
      <c r="CN15" s="26"/>
      <c r="CO15" s="329"/>
      <c r="CP15" s="10"/>
      <c r="CQ15" s="11"/>
      <c r="CR15" s="407" t="s">
        <v>178</v>
      </c>
      <c r="CS15" s="41">
        <f>+AR5</f>
        <v>0</v>
      </c>
      <c r="CT15" s="143" t="s">
        <v>177</v>
      </c>
      <c r="CU15" s="41">
        <f>+AR7-AR10</f>
        <v>0</v>
      </c>
      <c r="CV15" s="143" t="s">
        <v>675</v>
      </c>
      <c r="CW15" s="41" t="e">
        <f>+CS15/$CW$13/12</f>
        <v>#DIV/0!</v>
      </c>
      <c r="CX15" s="143" t="s">
        <v>677</v>
      </c>
      <c r="CY15" s="41" t="e">
        <f t="shared" ref="CY15:CY20" si="5">+CU15/$CW$13/12</f>
        <v>#DIV/0!</v>
      </c>
      <c r="CZ15" s="404"/>
      <c r="DA15" s="405"/>
    </row>
    <row r="16" spans="1:105" ht="21" customHeight="1" thickBot="1">
      <c r="A16" s="10"/>
      <c r="B16" s="115"/>
      <c r="C16" s="660" t="s">
        <v>176</v>
      </c>
      <c r="D16" s="661"/>
      <c r="E16" s="665">
        <f>+'HUD Data Input-Summary Report'!C27</f>
        <v>0</v>
      </c>
      <c r="F16" s="666"/>
      <c r="G16" s="667"/>
      <c r="H16" s="668" t="s">
        <v>175</v>
      </c>
      <c r="I16" s="669"/>
      <c r="J16" s="670"/>
      <c r="K16" s="631">
        <f>+'HUD Data Input-Summary Report'!C28</f>
        <v>0</v>
      </c>
      <c r="L16" s="671"/>
      <c r="M16" s="671"/>
      <c r="N16" s="634"/>
      <c r="O16" s="115"/>
      <c r="P16" s="10"/>
      <c r="Q16" s="10"/>
      <c r="R16" s="112"/>
      <c r="S16" s="701" t="s">
        <v>755</v>
      </c>
      <c r="T16" s="681"/>
      <c r="U16" s="681"/>
      <c r="V16" s="506">
        <f>+'HUD Data Input-Summary Report'!H22</f>
        <v>0</v>
      </c>
      <c r="W16" s="702" t="s">
        <v>756</v>
      </c>
      <c r="X16" s="703"/>
      <c r="Y16" s="704"/>
      <c r="Z16" s="450">
        <f>+Z15*-V16</f>
        <v>0</v>
      </c>
      <c r="AA16" s="112"/>
      <c r="AB16" s="10"/>
      <c r="AC16" s="10"/>
      <c r="AD16" s="120"/>
      <c r="AE16" s="134" t="str">
        <f t="shared" si="2"/>
        <v>Legal, Org, Audit:</v>
      </c>
      <c r="AF16" s="26"/>
      <c r="AG16" s="174">
        <f t="shared" si="3"/>
        <v>0</v>
      </c>
      <c r="AH16" s="440" t="e">
        <f t="shared" si="4"/>
        <v>#DIV/0!</v>
      </c>
      <c r="AI16" s="24"/>
      <c r="AJ16" s="528"/>
      <c r="AK16" s="443">
        <f>SUM(AK12:AK15)</f>
        <v>0</v>
      </c>
      <c r="AL16" s="446" t="e">
        <f>+AK16/V$25</f>
        <v>#DIV/0!</v>
      </c>
      <c r="AM16" s="120"/>
      <c r="AN16" s="10"/>
      <c r="AO16" s="10"/>
      <c r="AP16" s="139"/>
      <c r="AQ16" s="363"/>
      <c r="AR16" s="364"/>
      <c r="AS16" s="364"/>
      <c r="AT16" s="354" t="s">
        <v>84</v>
      </c>
      <c r="AU16" s="355">
        <f>+AU10-AU15</f>
        <v>0</v>
      </c>
      <c r="AV16" s="356" t="e">
        <f>+AU16/$AR$7</f>
        <v>#DIV/0!</v>
      </c>
      <c r="AW16" s="121"/>
      <c r="AX16" s="10"/>
      <c r="AY16" s="10"/>
      <c r="AZ16" s="367" t="s">
        <v>59</v>
      </c>
      <c r="BA16" s="43" t="e">
        <f>+BA13/BA14</f>
        <v>#DIV/0!</v>
      </c>
      <c r="BB16" s="43" t="e">
        <f>+BB13/BB14</f>
        <v>#DIV/0!</v>
      </c>
      <c r="BC16" s="43" t="e">
        <f>+BC13/BC14</f>
        <v>#DIV/0!</v>
      </c>
      <c r="BD16" s="43" t="e">
        <f>+BD13/BD14</f>
        <v>#DIV/0!</v>
      </c>
      <c r="BE16" s="43" t="e">
        <f>+BE13/BE14</f>
        <v>#DIV/0!</v>
      </c>
      <c r="BF16" s="23"/>
      <c r="BG16" s="23"/>
      <c r="BH16" s="23"/>
      <c r="BI16" s="23"/>
      <c r="BJ16" s="10"/>
      <c r="BK16" s="10"/>
      <c r="BL16" s="327"/>
      <c r="BM16" s="26"/>
      <c r="BN16" s="372"/>
      <c r="BO16" s="371"/>
      <c r="BP16" s="372"/>
      <c r="BQ16" s="26"/>
      <c r="BR16" s="26"/>
      <c r="BS16" s="26"/>
      <c r="BT16" s="26"/>
      <c r="BU16" s="26"/>
      <c r="BV16" s="26"/>
      <c r="BW16" s="26"/>
      <c r="BX16" s="26"/>
      <c r="BY16" s="329"/>
      <c r="BZ16" s="10"/>
      <c r="CA16" s="10"/>
      <c r="CB16" s="327"/>
      <c r="CC16" s="26"/>
      <c r="CD16" s="372"/>
      <c r="CE16" s="371"/>
      <c r="CF16" s="372"/>
      <c r="CG16" s="26"/>
      <c r="CH16" s="26"/>
      <c r="CI16" s="26"/>
      <c r="CJ16" s="26"/>
      <c r="CK16" s="26"/>
      <c r="CL16" s="26"/>
      <c r="CM16" s="26"/>
      <c r="CN16" s="26"/>
      <c r="CO16" s="329"/>
      <c r="CP16" s="10"/>
      <c r="CQ16" s="11"/>
      <c r="CR16" s="407" t="s">
        <v>173</v>
      </c>
      <c r="CS16" s="41">
        <f>+AR6</f>
        <v>0</v>
      </c>
      <c r="CT16" s="143" t="s">
        <v>172</v>
      </c>
      <c r="CU16" s="41">
        <f>+AU5-AU7-AU8</f>
        <v>0</v>
      </c>
      <c r="CV16" s="143" t="s">
        <v>683</v>
      </c>
      <c r="CW16" s="41" t="e">
        <f>+CS16/$CW$13/12</f>
        <v>#DIV/0!</v>
      </c>
      <c r="CX16" s="143" t="s">
        <v>678</v>
      </c>
      <c r="CY16" s="41" t="e">
        <f t="shared" si="5"/>
        <v>#DIV/0!</v>
      </c>
      <c r="CZ16" s="404"/>
      <c r="DA16" s="405"/>
    </row>
    <row r="17" spans="1:105" ht="21" customHeight="1">
      <c r="A17" s="10"/>
      <c r="B17" s="111"/>
      <c r="C17" s="729" t="s">
        <v>171</v>
      </c>
      <c r="D17" s="730"/>
      <c r="E17" s="727">
        <f>+'HUD Data Input-Summary Report'!C29</f>
        <v>0</v>
      </c>
      <c r="F17" s="727"/>
      <c r="G17" s="727"/>
      <c r="H17" s="727"/>
      <c r="I17" s="727"/>
      <c r="J17" s="727"/>
      <c r="K17" s="727"/>
      <c r="L17" s="727"/>
      <c r="M17" s="727"/>
      <c r="N17" s="727"/>
      <c r="O17" s="111"/>
      <c r="P17" s="10"/>
      <c r="Q17" s="10"/>
      <c r="R17" s="112"/>
      <c r="S17" s="652" t="s">
        <v>761</v>
      </c>
      <c r="T17" s="652"/>
      <c r="U17" s="507">
        <f>+Z13+Z15</f>
        <v>0</v>
      </c>
      <c r="W17" s="24"/>
      <c r="X17" s="24"/>
      <c r="Y17" s="24"/>
      <c r="AA17" s="112"/>
      <c r="AB17" s="10"/>
      <c r="AC17" s="10"/>
      <c r="AD17" s="120"/>
      <c r="AE17" s="134" t="str">
        <f t="shared" si="2"/>
        <v xml:space="preserve">Escrow </v>
      </c>
      <c r="AF17" s="26"/>
      <c r="AG17" s="174">
        <f t="shared" si="3"/>
        <v>0</v>
      </c>
      <c r="AH17" s="440" t="e">
        <f t="shared" si="4"/>
        <v>#DIV/0!</v>
      </c>
      <c r="AI17" s="23"/>
      <c r="AJ17" s="23"/>
      <c r="AK17" s="23"/>
      <c r="AL17" s="23"/>
      <c r="AM17" s="120"/>
      <c r="AN17" s="10"/>
      <c r="AO17" s="10"/>
      <c r="AP17" s="146"/>
      <c r="AQ17" s="146"/>
      <c r="AR17" s="171"/>
      <c r="AS17" s="171"/>
      <c r="AT17" s="171"/>
      <c r="AU17" s="171"/>
      <c r="AV17" s="171"/>
      <c r="AW17" s="23"/>
      <c r="AX17" s="10"/>
      <c r="AY17" s="10"/>
      <c r="AZ17" s="368" t="s">
        <v>72</v>
      </c>
      <c r="BA17" s="42" t="e">
        <f>+(BA15/$BC$4)/12</f>
        <v>#DIV/0!</v>
      </c>
      <c r="BB17" s="42" t="e">
        <f>+(BB15/$BC$4)/12</f>
        <v>#DIV/0!</v>
      </c>
      <c r="BC17" s="42" t="e">
        <f>+(BC15/$BC$4)/12</f>
        <v>#DIV/0!</v>
      </c>
      <c r="BD17" s="42" t="e">
        <f>+(BD15/$BC$4)/12</f>
        <v>#DIV/0!</v>
      </c>
      <c r="BE17" s="42" t="e">
        <f>+(BE15/$BC$4)/12</f>
        <v>#DIV/0!</v>
      </c>
      <c r="BF17" s="23"/>
      <c r="BG17" s="23"/>
      <c r="BH17" s="23"/>
      <c r="BI17" s="23"/>
      <c r="BJ17" s="10"/>
      <c r="BK17" s="10"/>
      <c r="BL17" s="327"/>
      <c r="BM17" s="26"/>
      <c r="BN17" s="372"/>
      <c r="BO17" s="371"/>
      <c r="BP17" s="372"/>
      <c r="BQ17" s="26"/>
      <c r="BR17" s="26"/>
      <c r="BS17" s="26"/>
      <c r="BT17" s="26"/>
      <c r="BU17" s="26"/>
      <c r="BV17" s="26"/>
      <c r="BW17" s="26"/>
      <c r="BX17" s="26"/>
      <c r="BY17" s="329"/>
      <c r="BZ17" s="10"/>
      <c r="CA17" s="10"/>
      <c r="CB17" s="327"/>
      <c r="CC17" s="26"/>
      <c r="CD17" s="372"/>
      <c r="CE17" s="371"/>
      <c r="CF17" s="372"/>
      <c r="CG17" s="26"/>
      <c r="CH17" s="26"/>
      <c r="CI17" s="26"/>
      <c r="CJ17" s="26"/>
      <c r="CK17" s="26"/>
      <c r="CL17" s="26"/>
      <c r="CM17" s="26"/>
      <c r="CN17" s="26"/>
      <c r="CO17" s="329"/>
      <c r="CP17" s="10"/>
      <c r="CQ17" s="11"/>
      <c r="CR17" s="407" t="s">
        <v>168</v>
      </c>
      <c r="CS17" s="41">
        <f>+AU5</f>
        <v>0</v>
      </c>
      <c r="CT17" s="143" t="s">
        <v>167</v>
      </c>
      <c r="CU17" s="41">
        <f>+Z28</f>
        <v>0</v>
      </c>
      <c r="CV17" s="143" t="s">
        <v>676</v>
      </c>
      <c r="CW17" s="41" t="e">
        <f>+CS17/$CW$13/12</f>
        <v>#DIV/0!</v>
      </c>
      <c r="CX17" s="143" t="s">
        <v>679</v>
      </c>
      <c r="CY17" s="41" t="e">
        <f t="shared" si="5"/>
        <v>#DIV/0!</v>
      </c>
      <c r="CZ17" s="404"/>
      <c r="DA17" s="405"/>
    </row>
    <row r="18" spans="1:105" ht="21" customHeight="1">
      <c r="A18" s="10"/>
      <c r="B18" s="111"/>
      <c r="C18" s="731"/>
      <c r="D18" s="732"/>
      <c r="E18" s="728"/>
      <c r="F18" s="728"/>
      <c r="G18" s="728"/>
      <c r="H18" s="728"/>
      <c r="I18" s="728"/>
      <c r="J18" s="728"/>
      <c r="K18" s="728"/>
      <c r="L18" s="728"/>
      <c r="M18" s="728"/>
      <c r="N18" s="728"/>
      <c r="O18" s="111"/>
      <c r="P18" s="10"/>
      <c r="Q18" s="10"/>
      <c r="R18" s="112"/>
      <c r="S18" s="651" t="s">
        <v>760</v>
      </c>
      <c r="T18" s="651"/>
      <c r="U18" s="509">
        <f>+Z14+Z16</f>
        <v>0</v>
      </c>
      <c r="V18" s="383"/>
      <c r="W18" s="691" t="s">
        <v>174</v>
      </c>
      <c r="X18" s="683"/>
      <c r="Y18" s="684"/>
      <c r="Z18" s="450">
        <f>+Z13+Z14+Z15+Z16</f>
        <v>0</v>
      </c>
      <c r="AA18" s="112"/>
      <c r="AB18" s="10"/>
      <c r="AC18" s="10"/>
      <c r="AD18" s="120"/>
      <c r="AE18" s="134" t="str">
        <f t="shared" si="2"/>
        <v>Initial Deposit to R &amp; R</v>
      </c>
      <c r="AF18" s="26"/>
      <c r="AG18" s="174">
        <f t="shared" si="3"/>
        <v>0</v>
      </c>
      <c r="AH18" s="440" t="e">
        <f t="shared" si="4"/>
        <v>#DIV/0!</v>
      </c>
      <c r="AI18" s="23"/>
      <c r="AJ18" s="23"/>
      <c r="AK18" s="23"/>
      <c r="AL18" s="23"/>
      <c r="AM18" s="120"/>
      <c r="AN18" s="10"/>
      <c r="AO18" s="10"/>
      <c r="AP18" s="23"/>
      <c r="AQ18" s="50" t="s">
        <v>159</v>
      </c>
      <c r="AR18" s="172" t="s">
        <v>143</v>
      </c>
      <c r="AS18" s="172" t="s">
        <v>158</v>
      </c>
      <c r="AT18" s="173" t="s">
        <v>157</v>
      </c>
      <c r="AU18" s="171"/>
      <c r="AV18" s="171"/>
      <c r="AW18" s="23"/>
      <c r="AX18" s="10"/>
      <c r="AY18" s="10"/>
      <c r="AZ18" s="368" t="s">
        <v>66</v>
      </c>
      <c r="BA18" s="40" t="e">
        <f>+BA15/$BC$4</f>
        <v>#DIV/0!</v>
      </c>
      <c r="BB18" s="40" t="e">
        <f>+BB15/$BC$4</f>
        <v>#DIV/0!</v>
      </c>
      <c r="BC18" s="40" t="e">
        <f>+BC15/$BC$4</f>
        <v>#DIV/0!</v>
      </c>
      <c r="BD18" s="40" t="e">
        <f>+BD15/$BC$4</f>
        <v>#DIV/0!</v>
      </c>
      <c r="BE18" s="40" t="e">
        <f>+BE15/$BC$4</f>
        <v>#DIV/0!</v>
      </c>
      <c r="BF18" s="147"/>
      <c r="BG18" s="23"/>
      <c r="BH18" s="23"/>
      <c r="BI18" s="23"/>
      <c r="BJ18" s="10"/>
      <c r="BK18" s="10"/>
      <c r="BL18" s="327"/>
      <c r="BM18" s="26"/>
      <c r="BN18" s="26"/>
      <c r="BO18" s="371"/>
      <c r="BP18" s="372"/>
      <c r="BQ18" s="26"/>
      <c r="BR18" s="26"/>
      <c r="BS18" s="26"/>
      <c r="BT18" s="26"/>
      <c r="BU18" s="26"/>
      <c r="BV18" s="26"/>
      <c r="BW18" s="26"/>
      <c r="BX18" s="26"/>
      <c r="BY18" s="329"/>
      <c r="BZ18" s="10"/>
      <c r="CA18" s="10"/>
      <c r="CB18" s="327"/>
      <c r="CC18" s="26"/>
      <c r="CD18" s="26"/>
      <c r="CE18" s="371"/>
      <c r="CF18" s="372"/>
      <c r="CG18" s="26"/>
      <c r="CH18" s="26"/>
      <c r="CI18" s="26"/>
      <c r="CJ18" s="26"/>
      <c r="CK18" s="26"/>
      <c r="CL18" s="26"/>
      <c r="CM18" s="26"/>
      <c r="CN18" s="26"/>
      <c r="CO18" s="329"/>
      <c r="CP18" s="10"/>
      <c r="CQ18" s="11"/>
      <c r="CR18" s="407"/>
      <c r="CS18" s="143"/>
      <c r="CT18" s="389" t="s">
        <v>667</v>
      </c>
      <c r="CU18" s="41">
        <f>+Z29</f>
        <v>0</v>
      </c>
      <c r="CV18" s="143"/>
      <c r="CW18" s="143"/>
      <c r="CX18" s="143" t="s">
        <v>680</v>
      </c>
      <c r="CY18" s="41" t="e">
        <f t="shared" si="5"/>
        <v>#DIV/0!</v>
      </c>
      <c r="CZ18" s="404"/>
      <c r="DA18" s="405"/>
    </row>
    <row r="19" spans="1:105" ht="21" customHeight="1">
      <c r="A19" s="10"/>
      <c r="B19" s="111"/>
      <c r="C19" s="641" t="s">
        <v>166</v>
      </c>
      <c r="D19" s="643"/>
      <c r="E19" s="292" t="s">
        <v>165</v>
      </c>
      <c r="F19" s="292" t="s">
        <v>164</v>
      </c>
      <c r="G19" s="695" t="s">
        <v>163</v>
      </c>
      <c r="H19" s="697"/>
      <c r="I19" s="698" t="s">
        <v>162</v>
      </c>
      <c r="J19" s="699"/>
      <c r="K19" s="699"/>
      <c r="L19" s="699"/>
      <c r="M19" s="699"/>
      <c r="N19" s="700"/>
      <c r="O19" s="111"/>
      <c r="P19" s="10"/>
      <c r="Q19" s="10"/>
      <c r="R19" s="112"/>
      <c r="S19" s="651" t="s">
        <v>762</v>
      </c>
      <c r="T19" s="651"/>
      <c r="U19" s="508">
        <f>+U17+U18</f>
        <v>0</v>
      </c>
      <c r="V19" s="383"/>
      <c r="W19" s="691" t="s">
        <v>170</v>
      </c>
      <c r="X19" s="683"/>
      <c r="Y19" s="684" t="s">
        <v>169</v>
      </c>
      <c r="Z19" s="52">
        <f>+'HUD Data Input-Summary Report'!G24*'HUD Data Input-Summary Report'!H24/12+'HUD Data Input-Summary Report'!G25*'HUD Data Input-Summary Report'!H25/12</f>
        <v>0</v>
      </c>
      <c r="AA19" s="112"/>
      <c r="AB19" s="10"/>
      <c r="AC19" s="10"/>
      <c r="AD19" s="120"/>
      <c r="AE19" s="134" t="s">
        <v>150</v>
      </c>
      <c r="AF19" s="26"/>
      <c r="AG19" s="176">
        <v>0</v>
      </c>
      <c r="AH19" s="442">
        <v>0</v>
      </c>
      <c r="AI19" s="23"/>
      <c r="AJ19" s="23"/>
      <c r="AK19" s="23"/>
      <c r="AL19" s="23"/>
      <c r="AM19" s="120"/>
      <c r="AN19" s="10"/>
      <c r="AO19" s="10"/>
      <c r="AP19" s="23"/>
      <c r="AQ19" s="149" t="s">
        <v>149</v>
      </c>
      <c r="AR19" s="174">
        <f>+Z13*12+Z15*12</f>
        <v>0</v>
      </c>
      <c r="AS19" s="174" t="e">
        <f t="shared" ref="AS19:AS26" si="6">+AR19/$V$25</f>
        <v>#DIV/0!</v>
      </c>
      <c r="AT19" s="175" t="e">
        <f t="shared" ref="AT19:AT26" si="7">+AR19/$AR$19</f>
        <v>#DIV/0!</v>
      </c>
      <c r="AU19" s="171"/>
      <c r="AV19" s="171"/>
      <c r="AW19" s="23"/>
      <c r="AX19" s="10"/>
      <c r="AY19" s="10"/>
      <c r="AZ19" s="368" t="s">
        <v>735</v>
      </c>
      <c r="BA19" s="39" t="e">
        <f>+BA15/(BA7/$BC$5)</f>
        <v>#DIV/0!</v>
      </c>
      <c r="BB19" s="39" t="e">
        <f>+BB15/(BB7/$BC$5)</f>
        <v>#DIV/0!</v>
      </c>
      <c r="BC19" s="39" t="e">
        <f>+BC15/(BC7/$BC$5)</f>
        <v>#DIV/0!</v>
      </c>
      <c r="BD19" s="39" t="e">
        <f>+BD15/(BD7/$BC$5)</f>
        <v>#DIV/0!</v>
      </c>
      <c r="BE19" s="39" t="e">
        <f>+BE15/(BE7/$BC$5)</f>
        <v>#DIV/0!</v>
      </c>
      <c r="BF19" s="147"/>
      <c r="BG19" s="23"/>
      <c r="BH19" s="23"/>
      <c r="BI19" s="23"/>
      <c r="BJ19" s="10"/>
      <c r="BK19" s="10"/>
      <c r="BL19" s="327"/>
      <c r="BM19" s="26"/>
      <c r="BN19" s="26"/>
      <c r="BO19" s="371"/>
      <c r="BP19" s="372"/>
      <c r="BQ19" s="26"/>
      <c r="BR19" s="26"/>
      <c r="BS19" s="26"/>
      <c r="BT19" s="26"/>
      <c r="BU19" s="26"/>
      <c r="BV19" s="26"/>
      <c r="BW19" s="26"/>
      <c r="BX19" s="26"/>
      <c r="BY19" s="329"/>
      <c r="BZ19" s="10"/>
      <c r="CA19" s="10"/>
      <c r="CB19" s="327"/>
      <c r="CC19" s="26"/>
      <c r="CD19" s="26"/>
      <c r="CE19" s="371"/>
      <c r="CF19" s="372"/>
      <c r="CG19" s="26"/>
      <c r="CH19" s="26"/>
      <c r="CI19" s="26"/>
      <c r="CJ19" s="26"/>
      <c r="CK19" s="26"/>
      <c r="CL19" s="26"/>
      <c r="CM19" s="26"/>
      <c r="CN19" s="26"/>
      <c r="CO19" s="329"/>
      <c r="CP19" s="10"/>
      <c r="CQ19" s="11"/>
      <c r="CR19" s="407"/>
      <c r="CS19" s="143"/>
      <c r="CT19" s="143" t="s">
        <v>156</v>
      </c>
      <c r="CU19" s="41">
        <f>+Z42</f>
        <v>0</v>
      </c>
      <c r="CV19" s="404"/>
      <c r="CW19" s="143"/>
      <c r="CX19" s="143" t="s">
        <v>681</v>
      </c>
      <c r="CY19" s="41" t="e">
        <f t="shared" si="5"/>
        <v>#DIV/0!</v>
      </c>
      <c r="CZ19" s="404"/>
      <c r="DA19" s="405"/>
    </row>
    <row r="20" spans="1:105" ht="21" customHeight="1" thickBot="1">
      <c r="A20" s="10"/>
      <c r="B20" s="111"/>
      <c r="C20" s="293" t="s">
        <v>155</v>
      </c>
      <c r="D20" s="431">
        <f>+'HUD Data Input-Summary Report'!C31</f>
        <v>0</v>
      </c>
      <c r="E20" s="148">
        <f>+V6</f>
        <v>0</v>
      </c>
      <c r="F20" s="294" t="str">
        <f>+IF(ISBLANK('HUD Data Input-Summary Report'!G7),"Studios",'HUD Data Input-Summary Report'!G7)</f>
        <v>Studios</v>
      </c>
      <c r="G20" s="295" t="s">
        <v>154</v>
      </c>
      <c r="H20" s="536">
        <f>+'HUD Data Input-Summary Report'!C36</f>
        <v>0</v>
      </c>
      <c r="I20" s="641" t="s">
        <v>153</v>
      </c>
      <c r="J20" s="642"/>
      <c r="K20" s="643"/>
      <c r="M20" s="473">
        <f>+'HUD Data Input-Summary Report'!C41</f>
        <v>0</v>
      </c>
      <c r="N20" s="148"/>
      <c r="O20" s="111"/>
      <c r="P20" s="10"/>
      <c r="Q20" s="10"/>
      <c r="R20" s="112"/>
      <c r="S20" s="668" t="s">
        <v>161</v>
      </c>
      <c r="T20" s="681"/>
      <c r="U20" s="681"/>
      <c r="V20" s="511">
        <f>+'HUD Data Input-Summary Report'!H32</f>
        <v>0</v>
      </c>
      <c r="W20" s="682" t="s">
        <v>160</v>
      </c>
      <c r="X20" s="683"/>
      <c r="Y20" s="684"/>
      <c r="Z20" s="449">
        <f>-V20*Z19</f>
        <v>0</v>
      </c>
      <c r="AA20" s="112"/>
      <c r="AB20" s="10"/>
      <c r="AC20" s="10"/>
      <c r="AD20" s="120"/>
      <c r="AE20" s="47" t="s">
        <v>143</v>
      </c>
      <c r="AF20" s="150"/>
      <c r="AG20" s="443">
        <f>SUM(AG13:AG19)</f>
        <v>0</v>
      </c>
      <c r="AH20" s="527" t="e">
        <f>+AG20/V$25</f>
        <v>#DIV/0!</v>
      </c>
      <c r="AI20" s="23"/>
      <c r="AJ20" s="23"/>
      <c r="AK20" s="23"/>
      <c r="AL20" s="23"/>
      <c r="AM20" s="120"/>
      <c r="AN20" s="10"/>
      <c r="AO20" s="10"/>
      <c r="AP20" s="23"/>
      <c r="AQ20" s="149" t="s">
        <v>142</v>
      </c>
      <c r="AR20" s="174">
        <f>+AR10-AR7</f>
        <v>0</v>
      </c>
      <c r="AS20" s="174" t="e">
        <f t="shared" si="6"/>
        <v>#DIV/0!</v>
      </c>
      <c r="AT20" s="175" t="e">
        <f t="shared" si="7"/>
        <v>#DIV/0!</v>
      </c>
      <c r="AU20" s="171"/>
      <c r="AV20" s="171"/>
      <c r="AW20" s="23"/>
      <c r="AX20" s="10"/>
      <c r="AY20" s="110"/>
      <c r="AZ20" s="368" t="s">
        <v>736</v>
      </c>
      <c r="BA20" s="39" t="e">
        <f>+BA10/BA11</f>
        <v>#DIV/0!</v>
      </c>
      <c r="BB20" s="39" t="e">
        <f>+BB10/BB11</f>
        <v>#DIV/0!</v>
      </c>
      <c r="BC20" s="39" t="e">
        <f>+BC10/BC11</f>
        <v>#DIV/0!</v>
      </c>
      <c r="BD20" s="39" t="e">
        <f>+BD10/BD11</f>
        <v>#DIV/0!</v>
      </c>
      <c r="BE20" s="39" t="e">
        <f>+BE10/BE11</f>
        <v>#DIV/0!</v>
      </c>
      <c r="BF20" s="147"/>
      <c r="BG20" s="23"/>
      <c r="BH20" s="23"/>
      <c r="BI20" s="23"/>
      <c r="BJ20" s="10"/>
      <c r="BK20" s="10"/>
      <c r="BL20" s="327"/>
      <c r="BM20" s="23"/>
      <c r="BN20" s="23"/>
      <c r="BO20" s="23"/>
      <c r="BP20" s="23"/>
      <c r="BQ20" s="26"/>
      <c r="BR20" s="26"/>
      <c r="BS20" s="26"/>
      <c r="BT20" s="26"/>
      <c r="BU20" s="26"/>
      <c r="BV20" s="26"/>
      <c r="BW20" s="26"/>
      <c r="BX20" s="26"/>
      <c r="BY20" s="329"/>
      <c r="BZ20" s="10"/>
      <c r="CA20" s="10"/>
      <c r="CB20" s="327"/>
      <c r="CC20" s="23"/>
      <c r="CD20" s="23"/>
      <c r="CE20" s="23"/>
      <c r="CF20" s="23"/>
      <c r="CG20" s="26"/>
      <c r="CH20" s="26"/>
      <c r="CI20" s="26"/>
      <c r="CJ20" s="26"/>
      <c r="CK20" s="26"/>
      <c r="CL20" s="26"/>
      <c r="CM20" s="26"/>
      <c r="CN20" s="26"/>
      <c r="CO20" s="329"/>
      <c r="CP20" s="10"/>
      <c r="CQ20" s="11"/>
      <c r="CR20" s="156"/>
      <c r="CS20" s="2"/>
      <c r="CT20" s="143" t="s">
        <v>84</v>
      </c>
      <c r="CU20" s="41">
        <f>+Z43</f>
        <v>0</v>
      </c>
      <c r="CV20" s="404"/>
      <c r="CW20" s="143"/>
      <c r="CX20" s="143" t="s">
        <v>682</v>
      </c>
      <c r="CY20" s="41" t="e">
        <f t="shared" si="5"/>
        <v>#DIV/0!</v>
      </c>
      <c r="CZ20" s="404"/>
      <c r="DA20" s="405"/>
    </row>
    <row r="21" spans="1:105" ht="21" customHeight="1" thickBot="1">
      <c r="A21" s="10"/>
      <c r="B21" s="111"/>
      <c r="C21" s="293" t="s">
        <v>148</v>
      </c>
      <c r="D21" s="431">
        <f>+'HUD Data Input-Summary Report'!C32</f>
        <v>0</v>
      </c>
      <c r="E21" s="148">
        <f>+V7</f>
        <v>0</v>
      </c>
      <c r="F21" s="294" t="str">
        <f>+IF(ISBLANK('HUD Data Input-Summary Report'!G8),"1BR Units",'HUD Data Input-Summary Report'!G8)</f>
        <v>1BR Units</v>
      </c>
      <c r="G21" s="295" t="s">
        <v>147</v>
      </c>
      <c r="H21" s="537">
        <f>+'HUD Data Input-Summary Report'!C37</f>
        <v>0</v>
      </c>
      <c r="I21" s="641" t="s">
        <v>146</v>
      </c>
      <c r="J21" s="642"/>
      <c r="K21" s="643"/>
      <c r="L21" s="298"/>
      <c r="M21" s="148">
        <f>+'HUD Data Input-Summary Report'!C42</f>
        <v>0</v>
      </c>
      <c r="N21" s="148"/>
      <c r="O21" s="111"/>
      <c r="P21" s="10"/>
      <c r="Q21" s="10"/>
      <c r="R21" s="112"/>
      <c r="S21" s="384" t="s">
        <v>152</v>
      </c>
      <c r="T21" s="384"/>
      <c r="U21" s="432">
        <f>+'HUD Data Input-Summary Report'!G24+'HUD Data Input-Summary Report'!G25</f>
        <v>0</v>
      </c>
      <c r="V21" s="384"/>
      <c r="W21" s="682" t="s">
        <v>151</v>
      </c>
      <c r="X21" s="683"/>
      <c r="Y21" s="684"/>
      <c r="Z21" s="449">
        <f>+Z19+Z20</f>
        <v>0</v>
      </c>
      <c r="AA21" s="112"/>
      <c r="AB21" s="10"/>
      <c r="AC21" s="10"/>
      <c r="AD21" s="120"/>
      <c r="AE21" s="656" t="s">
        <v>136</v>
      </c>
      <c r="AF21" s="656"/>
      <c r="AG21" s="656"/>
      <c r="AH21" s="656"/>
      <c r="AI21" s="24"/>
      <c r="AJ21" s="644" t="s">
        <v>135</v>
      </c>
      <c r="AK21" s="645"/>
      <c r="AL21" s="646"/>
      <c r="AM21" s="120"/>
      <c r="AN21" s="10"/>
      <c r="AO21" s="10"/>
      <c r="AP21" s="23"/>
      <c r="AQ21" s="149" t="s">
        <v>134</v>
      </c>
      <c r="AR21" s="174">
        <f>+Z23*12</f>
        <v>0</v>
      </c>
      <c r="AS21" s="174" t="e">
        <f t="shared" si="6"/>
        <v>#DIV/0!</v>
      </c>
      <c r="AT21" s="175" t="e">
        <f t="shared" si="7"/>
        <v>#DIV/0!</v>
      </c>
      <c r="AU21" s="594"/>
      <c r="AV21" s="171"/>
      <c r="AW21" s="23"/>
      <c r="AX21" s="10"/>
      <c r="AY21" s="110"/>
      <c r="AZ21" s="365"/>
      <c r="BA21" s="540" t="s">
        <v>133</v>
      </c>
      <c r="BB21" s="540" t="s">
        <v>132</v>
      </c>
      <c r="BC21" s="540" t="s">
        <v>131</v>
      </c>
      <c r="BD21" s="540" t="s">
        <v>130</v>
      </c>
      <c r="BE21" s="540" t="s">
        <v>129</v>
      </c>
      <c r="BF21" s="147"/>
      <c r="BG21" s="23"/>
      <c r="BH21" s="23"/>
      <c r="BI21" s="23"/>
      <c r="BJ21" s="10"/>
      <c r="BK21" s="10"/>
      <c r="BL21" s="327"/>
      <c r="BM21" s="23"/>
      <c r="BN21" s="23"/>
      <c r="BO21" s="23"/>
      <c r="BP21" s="23"/>
      <c r="BQ21" s="26"/>
      <c r="BR21" s="26"/>
      <c r="BS21" s="26"/>
      <c r="BT21" s="26"/>
      <c r="BU21" s="26"/>
      <c r="BV21" s="26"/>
      <c r="BW21" s="26"/>
      <c r="BX21" s="26"/>
      <c r="BY21" s="329"/>
      <c r="BZ21" s="10"/>
      <c r="CA21" s="10"/>
      <c r="CB21" s="327"/>
      <c r="CC21" s="23"/>
      <c r="CD21" s="23"/>
      <c r="CE21" s="23"/>
      <c r="CF21" s="23"/>
      <c r="CG21" s="26"/>
      <c r="CH21" s="26"/>
      <c r="CI21" s="26"/>
      <c r="CJ21" s="26"/>
      <c r="CK21" s="26"/>
      <c r="CL21" s="26"/>
      <c r="CM21" s="26"/>
      <c r="CN21" s="26"/>
      <c r="CO21" s="329"/>
      <c r="CP21" s="10"/>
      <c r="CQ21" s="11"/>
      <c r="CR21" s="407" t="s">
        <v>143</v>
      </c>
      <c r="CS21" s="390">
        <f>SUM(CS15:CS20)</f>
        <v>0</v>
      </c>
      <c r="CT21" s="391"/>
      <c r="CU21" s="390">
        <f>SUM(CU15:CU20)</f>
        <v>0</v>
      </c>
      <c r="CV21" s="2"/>
      <c r="CW21" s="2"/>
      <c r="CX21" s="143"/>
      <c r="CY21" s="2"/>
      <c r="CZ21" s="404"/>
      <c r="DA21" s="405"/>
    </row>
    <row r="22" spans="1:105" ht="21" customHeight="1" thickTop="1">
      <c r="A22" s="10"/>
      <c r="B22" s="111"/>
      <c r="C22" s="293" t="s">
        <v>141</v>
      </c>
      <c r="D22" s="431">
        <f>+'HUD Data Input-Summary Report'!C33</f>
        <v>0</v>
      </c>
      <c r="E22" s="148">
        <f>+V8</f>
        <v>0</v>
      </c>
      <c r="F22" s="294" t="str">
        <f>+IF(ISBLANK('HUD Data Input-Summary Report'!G9),"2BR Units",'HUD Data Input-Summary Report'!G9)</f>
        <v>2BR Units</v>
      </c>
      <c r="G22" s="296" t="s">
        <v>140</v>
      </c>
      <c r="H22" s="537">
        <f>+'HUD Data Input-Summary Report'!C38</f>
        <v>0</v>
      </c>
      <c r="I22" s="641" t="s">
        <v>139</v>
      </c>
      <c r="J22" s="642"/>
      <c r="K22" s="643"/>
      <c r="L22" s="298"/>
      <c r="M22" s="148">
        <f>+'HUD Data Input-Summary Report'!C43</f>
        <v>0</v>
      </c>
      <c r="N22" s="148"/>
      <c r="O22" s="111"/>
      <c r="P22" s="10"/>
      <c r="Q22" s="10"/>
      <c r="R22" s="112"/>
      <c r="S22" s="384" t="s">
        <v>145</v>
      </c>
      <c r="T22" s="384"/>
      <c r="U22" s="318">
        <f>+U6*V6+U7*V7+U8*V8+U9*V9+U10*V10</f>
        <v>0</v>
      </c>
      <c r="V22" s="384"/>
      <c r="W22" s="682" t="s">
        <v>144</v>
      </c>
      <c r="X22" s="683"/>
      <c r="Y22" s="684"/>
      <c r="Z22" s="44">
        <f>-+'HUD Data Input-Summary Report'!G27/12</f>
        <v>0</v>
      </c>
      <c r="AA22" s="112"/>
      <c r="AB22" s="10"/>
      <c r="AC22" s="10"/>
      <c r="AD22" s="120"/>
      <c r="AE22" s="317" t="s">
        <v>124</v>
      </c>
      <c r="AF22" s="315"/>
      <c r="AG22" s="316"/>
      <c r="AH22" s="346">
        <f>+'HUD Data Input-Summary Report'!N6</f>
        <v>0</v>
      </c>
      <c r="AI22" s="24"/>
      <c r="AJ22" s="315" t="s">
        <v>123</v>
      </c>
      <c r="AK22" s="316"/>
      <c r="AL22" s="513">
        <f>+'HUD Data Input-Summary Report'!N21</f>
        <v>0</v>
      </c>
      <c r="AM22" s="120"/>
      <c r="AN22" s="10"/>
      <c r="AO22" s="10"/>
      <c r="AP22" s="23"/>
      <c r="AQ22" s="149" t="str">
        <f>+W28</f>
        <v>Annual Residential Expenses (excl R4R)</v>
      </c>
      <c r="AR22" s="174">
        <f>-+Z28</f>
        <v>0</v>
      </c>
      <c r="AS22" s="174" t="e">
        <f t="shared" si="6"/>
        <v>#DIV/0!</v>
      </c>
      <c r="AT22" s="175" t="e">
        <f t="shared" si="7"/>
        <v>#DIV/0!</v>
      </c>
      <c r="AU22" s="171"/>
      <c r="AV22" s="171"/>
      <c r="AW22" s="23"/>
      <c r="AX22" s="10"/>
      <c r="AY22" s="110"/>
      <c r="AZ22" s="365" t="s">
        <v>122</v>
      </c>
      <c r="BA22" s="135">
        <f>+BE7*(1+$BA$4)</f>
        <v>0</v>
      </c>
      <c r="BB22" s="135">
        <f t="shared" ref="BB22:BE23" si="8">+BA22*(1+$BA$4)</f>
        <v>0</v>
      </c>
      <c r="BC22" s="135">
        <f t="shared" si="8"/>
        <v>0</v>
      </c>
      <c r="BD22" s="135">
        <f t="shared" si="8"/>
        <v>0</v>
      </c>
      <c r="BE22" s="135">
        <f t="shared" si="8"/>
        <v>0</v>
      </c>
      <c r="BF22" s="147"/>
      <c r="BG22" s="23"/>
      <c r="BH22" s="23"/>
      <c r="BI22" s="23"/>
      <c r="BJ22" s="10"/>
      <c r="BK22" s="10"/>
      <c r="BL22" s="327"/>
      <c r="BM22" s="23"/>
      <c r="BN22" s="23"/>
      <c r="BO22" s="23"/>
      <c r="BP22" s="23"/>
      <c r="BQ22" s="26"/>
      <c r="BR22" s="26"/>
      <c r="BS22" s="26"/>
      <c r="BT22" s="26"/>
      <c r="BU22" s="26"/>
      <c r="BV22" s="26"/>
      <c r="BW22" s="26"/>
      <c r="BX22" s="26"/>
      <c r="BY22" s="329"/>
      <c r="BZ22" s="10"/>
      <c r="CA22" s="10"/>
      <c r="CB22" s="327"/>
      <c r="CC22" s="23"/>
      <c r="CD22" s="23"/>
      <c r="CE22" s="23"/>
      <c r="CF22" s="23"/>
      <c r="CG22" s="26"/>
      <c r="CH22" s="26"/>
      <c r="CI22" s="26"/>
      <c r="CJ22" s="26"/>
      <c r="CK22" s="26"/>
      <c r="CL22" s="26"/>
      <c r="CM22" s="26"/>
      <c r="CN22" s="26"/>
      <c r="CO22" s="329"/>
      <c r="CP22" s="10"/>
      <c r="CQ22" s="11"/>
      <c r="CR22" s="156"/>
      <c r="CS22" s="2"/>
      <c r="CT22" s="2"/>
      <c r="CU22" s="2"/>
      <c r="CV22" s="2"/>
      <c r="CW22" s="2"/>
      <c r="CX22" s="2"/>
      <c r="CY22" s="2"/>
      <c r="CZ22" s="404"/>
      <c r="DA22" s="405"/>
    </row>
    <row r="23" spans="1:105" ht="21" customHeight="1">
      <c r="A23" s="10"/>
      <c r="B23" s="111"/>
      <c r="C23" s="293" t="s">
        <v>128</v>
      </c>
      <c r="D23" s="431">
        <f>+'HUD Data Input-Summary Report'!C34</f>
        <v>0</v>
      </c>
      <c r="E23" s="148">
        <f>+V9</f>
        <v>0</v>
      </c>
      <c r="F23" s="294" t="str">
        <f>+IF(ISBLANK('HUD Data Input-Summary Report'!G10),"3BR Units",'HUD Data Input-Summary Report'!G10)</f>
        <v>3BR Units</v>
      </c>
      <c r="G23" s="23"/>
      <c r="H23" s="23"/>
      <c r="I23" s="641" t="s">
        <v>127</v>
      </c>
      <c r="J23" s="642"/>
      <c r="K23" s="643"/>
      <c r="L23" s="458"/>
      <c r="M23" s="148">
        <f>+'HUD Data Input-Summary Report'!C44</f>
        <v>0</v>
      </c>
      <c r="N23" s="148"/>
      <c r="O23" s="111"/>
      <c r="P23" s="10"/>
      <c r="Q23" s="10"/>
      <c r="R23" s="112"/>
      <c r="S23" s="384" t="s">
        <v>138</v>
      </c>
      <c r="T23" s="384"/>
      <c r="U23" s="432">
        <f>+'HUD Data Input-Summary Report'!C45</f>
        <v>0</v>
      </c>
      <c r="V23" s="384"/>
      <c r="W23" s="682" t="s">
        <v>137</v>
      </c>
      <c r="X23" s="683"/>
      <c r="Y23" s="684"/>
      <c r="Z23" s="449">
        <f>+Z21+Z22</f>
        <v>0</v>
      </c>
      <c r="AA23" s="112"/>
      <c r="AB23" s="10"/>
      <c r="AC23" s="10"/>
      <c r="AD23" s="120"/>
      <c r="AE23" s="317" t="s">
        <v>119</v>
      </c>
      <c r="AF23" s="315"/>
      <c r="AG23" s="316"/>
      <c r="AH23" s="346">
        <f>+'HUD Data Input-Summary Report'!N7</f>
        <v>0</v>
      </c>
      <c r="AI23" s="24"/>
      <c r="AJ23" s="315" t="s">
        <v>118</v>
      </c>
      <c r="AK23" s="316"/>
      <c r="AL23" s="513">
        <f>+'HUD Data Input-Summary Report'!N22</f>
        <v>0</v>
      </c>
      <c r="AM23" s="120"/>
      <c r="AN23" s="10"/>
      <c r="AO23" s="10"/>
      <c r="AP23" s="23"/>
      <c r="AQ23" s="149" t="str">
        <f>+W29</f>
        <v>Annual Reserve for Replacements</v>
      </c>
      <c r="AR23" s="176">
        <f>-+Z29</f>
        <v>0</v>
      </c>
      <c r="AS23" s="176" t="e">
        <f t="shared" si="6"/>
        <v>#DIV/0!</v>
      </c>
      <c r="AT23" s="177" t="e">
        <f t="shared" si="7"/>
        <v>#DIV/0!</v>
      </c>
      <c r="AU23" s="171"/>
      <c r="AV23" s="171"/>
      <c r="AW23" s="23"/>
      <c r="AX23" s="10"/>
      <c r="AY23" s="10"/>
      <c r="AZ23" s="365" t="s">
        <v>734</v>
      </c>
      <c r="BA23" s="135">
        <f>+BE8*(1+$BA$4)</f>
        <v>0</v>
      </c>
      <c r="BB23" s="135">
        <f t="shared" si="8"/>
        <v>0</v>
      </c>
      <c r="BC23" s="135">
        <f t="shared" si="8"/>
        <v>0</v>
      </c>
      <c r="BD23" s="135">
        <f t="shared" si="8"/>
        <v>0</v>
      </c>
      <c r="BE23" s="135">
        <f t="shared" si="8"/>
        <v>0</v>
      </c>
      <c r="BF23" s="147"/>
      <c r="BG23" s="23"/>
      <c r="BH23" s="23"/>
      <c r="BI23" s="23"/>
      <c r="BJ23" s="10"/>
      <c r="BK23" s="10"/>
      <c r="BL23" s="327"/>
      <c r="BM23" s="26"/>
      <c r="BN23" s="26"/>
      <c r="BO23" s="26"/>
      <c r="BP23" s="26"/>
      <c r="BQ23" s="26"/>
      <c r="BR23" s="26"/>
      <c r="BS23" s="26"/>
      <c r="BT23" s="26"/>
      <c r="BU23" s="26"/>
      <c r="BV23" s="26"/>
      <c r="BW23" s="26"/>
      <c r="BX23" s="26"/>
      <c r="BY23" s="329"/>
      <c r="BZ23" s="10"/>
      <c r="CA23" s="10"/>
      <c r="CB23" s="327"/>
      <c r="CC23" s="26"/>
      <c r="CD23" s="26"/>
      <c r="CE23" s="26"/>
      <c r="CF23" s="26"/>
      <c r="CG23" s="26"/>
      <c r="CH23" s="26"/>
      <c r="CI23" s="26"/>
      <c r="CJ23" s="26"/>
      <c r="CK23" s="26"/>
      <c r="CL23" s="26"/>
      <c r="CM23" s="26"/>
      <c r="CN23" s="26"/>
      <c r="CO23" s="329"/>
      <c r="CP23" s="10"/>
      <c r="CQ23" s="11"/>
      <c r="CR23" s="156"/>
      <c r="CS23" s="2"/>
      <c r="CT23" s="2"/>
      <c r="CU23" s="2"/>
      <c r="CV23" s="2"/>
      <c r="CW23" s="2"/>
      <c r="CX23" s="2"/>
      <c r="CY23" s="2"/>
      <c r="CZ23" s="404"/>
      <c r="DA23" s="405"/>
    </row>
    <row r="24" spans="1:105" ht="21" customHeight="1">
      <c r="A24" s="10"/>
      <c r="B24" s="111"/>
      <c r="C24" s="297"/>
      <c r="D24" s="23"/>
      <c r="E24" s="148">
        <f>+V10</f>
        <v>0</v>
      </c>
      <c r="F24" s="294" t="str">
        <f>+IF(ISBLANK('HUD Data Input-Summary Report'!G11),"4 or more BR Units",'HUD Data Input-Summary Report'!G11)</f>
        <v>4 or more BR Units</v>
      </c>
      <c r="G24" s="23"/>
      <c r="H24" s="23"/>
      <c r="I24" s="459" t="s">
        <v>121</v>
      </c>
      <c r="J24" s="460"/>
      <c r="K24" s="460"/>
      <c r="L24" s="460"/>
      <c r="M24" s="148">
        <f>SUM(M20:N23)</f>
        <v>0</v>
      </c>
      <c r="N24" s="148"/>
      <c r="O24" s="111"/>
      <c r="P24" s="10"/>
      <c r="Q24" s="10"/>
      <c r="R24" s="112"/>
      <c r="S24" s="295" t="s">
        <v>126</v>
      </c>
      <c r="T24" s="385"/>
      <c r="U24" s="433">
        <f>+'HUD Data Input-Summary Report'!I12</f>
        <v>0</v>
      </c>
      <c r="V24" s="434">
        <f>+'HUD Data Input-Summary Report'!H12</f>
        <v>0</v>
      </c>
      <c r="W24" s="682" t="s">
        <v>125</v>
      </c>
      <c r="X24" s="683"/>
      <c r="Y24" s="684"/>
      <c r="Z24" s="449">
        <f>+Z18+Z23</f>
        <v>0</v>
      </c>
      <c r="AA24" s="112"/>
      <c r="AB24" s="10"/>
      <c r="AC24" s="10"/>
      <c r="AD24" s="120"/>
      <c r="AE24" s="317" t="s">
        <v>114</v>
      </c>
      <c r="AF24" s="315"/>
      <c r="AG24" s="316"/>
      <c r="AH24" s="346">
        <f>+'HUD Data Input-Summary Report'!N8</f>
        <v>0</v>
      </c>
      <c r="AI24" s="24"/>
      <c r="AJ24" s="315" t="s">
        <v>113</v>
      </c>
      <c r="AK24" s="316"/>
      <c r="AL24" s="513">
        <f>+'HUD Data Input-Summary Report'!N23</f>
        <v>0</v>
      </c>
      <c r="AM24" s="120"/>
      <c r="AN24" s="10"/>
      <c r="AO24" s="10"/>
      <c r="AP24" s="23"/>
      <c r="AQ24" s="149" t="str">
        <f>+W31</f>
        <v>Net Operating Income:</v>
      </c>
      <c r="AR24" s="174">
        <f>SUM(AR19:AR23)</f>
        <v>0</v>
      </c>
      <c r="AS24" s="174" t="e">
        <f t="shared" si="6"/>
        <v>#DIV/0!</v>
      </c>
      <c r="AT24" s="175" t="e">
        <f t="shared" si="7"/>
        <v>#DIV/0!</v>
      </c>
      <c r="AU24" s="171"/>
      <c r="AV24" s="171"/>
      <c r="AW24" s="23"/>
      <c r="AX24" s="10"/>
      <c r="AY24" s="10"/>
      <c r="AZ24" s="365" t="s">
        <v>731</v>
      </c>
      <c r="BA24" s="366">
        <f>+BA22+BA23</f>
        <v>0</v>
      </c>
      <c r="BB24" s="366">
        <f>+BB22+BB23</f>
        <v>0</v>
      </c>
      <c r="BC24" s="366">
        <f>+BC22+BC23</f>
        <v>0</v>
      </c>
      <c r="BD24" s="366">
        <f>+BD22+BD23</f>
        <v>0</v>
      </c>
      <c r="BE24" s="366">
        <f>+BE22+BE23</f>
        <v>0</v>
      </c>
      <c r="BF24" s="147"/>
      <c r="BG24" s="23"/>
      <c r="BH24" s="23"/>
      <c r="BI24" s="23"/>
      <c r="BJ24" s="10"/>
      <c r="BK24" s="10"/>
      <c r="BL24" s="327"/>
      <c r="BM24" s="26"/>
      <c r="BN24" s="26"/>
      <c r="BO24" s="26"/>
      <c r="BP24" s="26"/>
      <c r="BQ24" s="26"/>
      <c r="BR24" s="26"/>
      <c r="BS24" s="26"/>
      <c r="BT24" s="26"/>
      <c r="BU24" s="26"/>
      <c r="BV24" s="26"/>
      <c r="BW24" s="26"/>
      <c r="BX24" s="26"/>
      <c r="BY24" s="329"/>
      <c r="BZ24" s="10"/>
      <c r="CA24" s="10"/>
      <c r="CB24" s="327"/>
      <c r="CC24" s="26"/>
      <c r="CD24" s="26"/>
      <c r="CE24" s="26"/>
      <c r="CF24" s="26"/>
      <c r="CG24" s="26"/>
      <c r="CH24" s="26"/>
      <c r="CI24" s="26"/>
      <c r="CJ24" s="26"/>
      <c r="CK24" s="26"/>
      <c r="CL24" s="26"/>
      <c r="CM24" s="26"/>
      <c r="CN24" s="26"/>
      <c r="CO24" s="329"/>
      <c r="CP24" s="10"/>
      <c r="CQ24" s="11"/>
      <c r="CR24" s="156"/>
      <c r="CS24" s="2"/>
      <c r="CT24" s="2"/>
      <c r="CU24" s="2"/>
      <c r="CV24" s="2"/>
      <c r="CW24" s="2"/>
      <c r="CX24" s="2"/>
      <c r="CY24" s="2"/>
      <c r="CZ24" s="404"/>
      <c r="DA24" s="405"/>
    </row>
    <row r="25" spans="1:105" ht="21" customHeight="1">
      <c r="A25" s="10"/>
      <c r="B25" s="111"/>
      <c r="C25" s="299"/>
      <c r="D25" s="23"/>
      <c r="E25" s="148">
        <f>+V24</f>
        <v>0</v>
      </c>
      <c r="F25" s="300" t="s">
        <v>117</v>
      </c>
      <c r="G25" s="23"/>
      <c r="H25" s="23"/>
      <c r="I25" s="695" t="s">
        <v>116</v>
      </c>
      <c r="J25" s="696"/>
      <c r="K25" s="696"/>
      <c r="L25" s="696"/>
      <c r="M25" s="697"/>
      <c r="N25" s="451" t="e">
        <f>+Z23/Z24</f>
        <v>#DIV/0!</v>
      </c>
      <c r="O25" s="112"/>
      <c r="P25" s="10"/>
      <c r="Q25" s="10"/>
      <c r="R25" s="112"/>
      <c r="S25" s="635" t="s">
        <v>120</v>
      </c>
      <c r="T25" s="685"/>
      <c r="U25" s="686"/>
      <c r="V25" s="423">
        <f>+V11+V24</f>
        <v>0</v>
      </c>
      <c r="W25" s="682" t="s">
        <v>666</v>
      </c>
      <c r="X25" s="683"/>
      <c r="Y25" s="684"/>
      <c r="Z25" s="449">
        <f>+Z24*12</f>
        <v>0</v>
      </c>
      <c r="AA25" s="112"/>
      <c r="AB25" s="10"/>
      <c r="AC25" s="10"/>
      <c r="AD25" s="120"/>
      <c r="AE25" s="317" t="s">
        <v>108</v>
      </c>
      <c r="AF25" s="315"/>
      <c r="AG25" s="316"/>
      <c r="AH25" s="346">
        <f>+'HUD Data Input-Summary Report'!N9</f>
        <v>0</v>
      </c>
      <c r="AI25" s="24"/>
      <c r="AJ25" s="315" t="s">
        <v>107</v>
      </c>
      <c r="AK25" s="316"/>
      <c r="AL25" s="513">
        <f>+'HUD Data Input-Summary Report'!N24</f>
        <v>0</v>
      </c>
      <c r="AM25" s="120"/>
      <c r="AN25" s="10"/>
      <c r="AO25" s="10"/>
      <c r="AP25" s="23"/>
      <c r="AQ25" s="149" t="s">
        <v>106</v>
      </c>
      <c r="AR25" s="176">
        <f>-+Z42</f>
        <v>0</v>
      </c>
      <c r="AS25" s="176" t="e">
        <f t="shared" si="6"/>
        <v>#DIV/0!</v>
      </c>
      <c r="AT25" s="177" t="e">
        <f t="shared" si="7"/>
        <v>#DIV/0!</v>
      </c>
      <c r="AU25" s="171"/>
      <c r="AV25" s="171"/>
      <c r="AW25" s="23"/>
      <c r="AX25" s="10"/>
      <c r="AY25" s="10"/>
      <c r="AZ25" s="499" t="s">
        <v>733</v>
      </c>
      <c r="BA25" s="135">
        <f>+BE10*(1+$BA$4)</f>
        <v>0</v>
      </c>
      <c r="BB25" s="135">
        <f t="shared" ref="BB25" si="9">+BA25*(1+$BA$4)</f>
        <v>0</v>
      </c>
      <c r="BC25" s="135">
        <f t="shared" ref="BC25" si="10">+BB25*(1+$BA$4)</f>
        <v>0</v>
      </c>
      <c r="BD25" s="135">
        <f t="shared" ref="BD25" si="11">+BC25*(1+$BA$4)</f>
        <v>0</v>
      </c>
      <c r="BE25" s="135">
        <f t="shared" ref="BE25" si="12">+BD25*(1+$BA$4)</f>
        <v>0</v>
      </c>
      <c r="BF25" s="147"/>
      <c r="BG25" s="23"/>
      <c r="BH25" s="23"/>
      <c r="BI25" s="23"/>
      <c r="BJ25" s="10"/>
      <c r="BK25" s="10"/>
      <c r="BL25" s="327"/>
      <c r="BM25" s="26"/>
      <c r="BN25" s="26"/>
      <c r="BO25" s="26"/>
      <c r="BP25" s="26"/>
      <c r="BQ25" s="26"/>
      <c r="BR25" s="26"/>
      <c r="BS25" s="26"/>
      <c r="BT25" s="26"/>
      <c r="BU25" s="26"/>
      <c r="BV25" s="26"/>
      <c r="BW25" s="26"/>
      <c r="BX25" s="26"/>
      <c r="BY25" s="329"/>
      <c r="BZ25" s="10"/>
      <c r="CA25" s="10"/>
      <c r="CB25" s="327"/>
      <c r="CC25" s="26"/>
      <c r="CD25" s="26"/>
      <c r="CE25" s="26"/>
      <c r="CF25" s="26"/>
      <c r="CG25" s="26"/>
      <c r="CH25" s="26"/>
      <c r="CI25" s="26"/>
      <c r="CJ25" s="26"/>
      <c r="CK25" s="26"/>
      <c r="CL25" s="26"/>
      <c r="CM25" s="26"/>
      <c r="CN25" s="26"/>
      <c r="CO25" s="329"/>
      <c r="CP25" s="10"/>
      <c r="CQ25" s="11"/>
      <c r="CR25" s="156"/>
      <c r="CS25" s="2"/>
      <c r="CT25" s="2"/>
      <c r="CU25" s="2"/>
      <c r="CV25" s="2"/>
      <c r="CW25" s="2"/>
      <c r="CX25" s="2"/>
      <c r="CY25" s="2"/>
      <c r="CZ25" s="404"/>
      <c r="DA25" s="405"/>
    </row>
    <row r="26" spans="1:105" ht="21" customHeight="1">
      <c r="A26" s="10"/>
      <c r="B26" s="111"/>
      <c r="C26" s="23"/>
      <c r="D26" s="301" t="s">
        <v>111</v>
      </c>
      <c r="E26" s="539">
        <f>SUM(E20:E25)</f>
        <v>0</v>
      </c>
      <c r="F26" s="695" t="s">
        <v>110</v>
      </c>
      <c r="G26" s="697"/>
      <c r="H26" s="538">
        <f>SUM(H20:H22)</f>
        <v>0</v>
      </c>
      <c r="I26" s="724" t="s">
        <v>109</v>
      </c>
      <c r="J26" s="725"/>
      <c r="K26" s="725"/>
      <c r="L26" s="725"/>
      <c r="M26" s="726"/>
      <c r="N26" s="451" t="e">
        <f>+U21/(U21+U23)</f>
        <v>#DIV/0!</v>
      </c>
      <c r="O26" s="112"/>
      <c r="P26" s="10"/>
      <c r="Q26" s="10"/>
      <c r="R26" s="112"/>
      <c r="S26" s="644" t="s">
        <v>115</v>
      </c>
      <c r="T26" s="693"/>
      <c r="U26" s="693"/>
      <c r="V26" s="693"/>
      <c r="W26" s="693"/>
      <c r="X26" s="693"/>
      <c r="Y26" s="693"/>
      <c r="Z26" s="694"/>
      <c r="AA26" s="112"/>
      <c r="AB26" s="10"/>
      <c r="AC26" s="10"/>
      <c r="AD26" s="120"/>
      <c r="AE26" s="317" t="s">
        <v>100</v>
      </c>
      <c r="AF26" s="315"/>
      <c r="AG26" s="316"/>
      <c r="AH26" s="346">
        <f>+'HUD Data Input-Summary Report'!N10</f>
        <v>0</v>
      </c>
      <c r="AI26" s="24"/>
      <c r="AJ26" s="315" t="s">
        <v>99</v>
      </c>
      <c r="AK26" s="316"/>
      <c r="AL26" s="513">
        <f>+'HUD Data Input-Summary Report'!N25</f>
        <v>0</v>
      </c>
      <c r="AM26" s="120"/>
      <c r="AN26" s="10"/>
      <c r="AO26" s="10"/>
      <c r="AP26" s="23"/>
      <c r="AQ26" s="151" t="s">
        <v>98</v>
      </c>
      <c r="AR26" s="178">
        <f>+AR24+AR25</f>
        <v>0</v>
      </c>
      <c r="AS26" s="178" t="e">
        <f t="shared" si="6"/>
        <v>#DIV/0!</v>
      </c>
      <c r="AT26" s="179" t="e">
        <f t="shared" si="7"/>
        <v>#DIV/0!</v>
      </c>
      <c r="AU26" s="171"/>
      <c r="AV26" s="171"/>
      <c r="AW26" s="23"/>
      <c r="AX26" s="10"/>
      <c r="AY26" s="10"/>
      <c r="AZ26" s="367" t="s">
        <v>112</v>
      </c>
      <c r="BA26" s="135">
        <f>+BA24+BA25</f>
        <v>0</v>
      </c>
      <c r="BB26" s="135">
        <f>+BB24+BB25</f>
        <v>0</v>
      </c>
      <c r="BC26" s="135">
        <f>+BC24+BC25</f>
        <v>0</v>
      </c>
      <c r="BD26" s="135">
        <f>+BD24+BD25</f>
        <v>0</v>
      </c>
      <c r="BE26" s="135">
        <f>+BE24+BE25</f>
        <v>0</v>
      </c>
      <c r="BF26" s="147"/>
      <c r="BG26" s="23"/>
      <c r="BH26" s="23"/>
      <c r="BI26" s="23"/>
      <c r="BJ26" s="10"/>
      <c r="BK26" s="10"/>
      <c r="BL26" s="327"/>
      <c r="BM26" s="26"/>
      <c r="BN26" s="26"/>
      <c r="BO26" s="26"/>
      <c r="BP26" s="26"/>
      <c r="BQ26" s="26"/>
      <c r="BR26" s="26"/>
      <c r="BS26" s="26"/>
      <c r="BT26" s="26"/>
      <c r="BU26" s="26"/>
      <c r="BV26" s="26"/>
      <c r="BW26" s="26"/>
      <c r="BX26" s="26"/>
      <c r="BY26" s="329"/>
      <c r="BZ26" s="10"/>
      <c r="CA26" s="10"/>
      <c r="CB26" s="327"/>
      <c r="CC26" s="26"/>
      <c r="CD26" s="26"/>
      <c r="CE26" s="26"/>
      <c r="CF26" s="26"/>
      <c r="CG26" s="26"/>
      <c r="CH26" s="26"/>
      <c r="CI26" s="26"/>
      <c r="CJ26" s="26"/>
      <c r="CK26" s="26"/>
      <c r="CL26" s="26"/>
      <c r="CM26" s="26"/>
      <c r="CN26" s="26"/>
      <c r="CO26" s="329"/>
      <c r="CP26" s="10"/>
      <c r="CR26" s="408"/>
      <c r="CS26" s="152" t="str">
        <f>+CONCATENATE("Projections assuming Rents Increase @ ",+TEXT(BA4,"0.0%"),", Expenses @ ",+TEXT(BA5,"0.0%")," and Occupancy of ",+TEXT(BC5,"0.0%"))</f>
        <v>Projections assuming Rents Increase @ 2.0%, Expenses @ 3.0% and Occupancy of 100.0%</v>
      </c>
      <c r="CT26" s="153"/>
      <c r="CU26" s="153"/>
      <c r="CV26" s="153"/>
      <c r="CW26" s="153"/>
      <c r="CX26" s="413"/>
      <c r="CY26" s="15"/>
      <c r="CZ26" s="404"/>
      <c r="DA26" s="405"/>
    </row>
    <row r="27" spans="1:105" ht="21" customHeight="1">
      <c r="A27" s="10"/>
      <c r="B27" s="120"/>
      <c r="C27" s="461" t="s">
        <v>104</v>
      </c>
      <c r="D27" s="462"/>
      <c r="E27" s="462"/>
      <c r="F27" s="462"/>
      <c r="G27" s="462"/>
      <c r="H27" s="462"/>
      <c r="I27" s="463" t="s">
        <v>103</v>
      </c>
      <c r="J27" s="463"/>
      <c r="K27" s="463"/>
      <c r="L27" s="463"/>
      <c r="M27" s="463"/>
      <c r="N27" s="464"/>
      <c r="O27" s="112"/>
      <c r="P27" s="10"/>
      <c r="Q27" s="10"/>
      <c r="R27" s="112"/>
      <c r="S27" s="319"/>
      <c r="T27" s="320"/>
      <c r="U27" s="321" t="s">
        <v>81</v>
      </c>
      <c r="V27" s="321" t="s">
        <v>80</v>
      </c>
      <c r="W27" s="23"/>
      <c r="X27" s="23"/>
      <c r="Y27" s="23"/>
      <c r="Z27" s="23"/>
      <c r="AA27" s="112"/>
      <c r="AB27" s="10"/>
      <c r="AC27" s="10"/>
      <c r="AD27" s="120"/>
      <c r="AE27" s="347" t="s">
        <v>86</v>
      </c>
      <c r="AF27" s="519"/>
      <c r="AG27" s="520"/>
      <c r="AH27" s="346">
        <f>+'HUD Data Input-Summary Report'!N11</f>
        <v>0</v>
      </c>
      <c r="AI27" s="24"/>
      <c r="AJ27" s="315" t="s">
        <v>92</v>
      </c>
      <c r="AK27" s="316"/>
      <c r="AL27" s="513">
        <f>+'HUD Data Input-Summary Report'!N26</f>
        <v>0</v>
      </c>
      <c r="AM27" s="120"/>
      <c r="AN27" s="10"/>
      <c r="AO27" s="10"/>
      <c r="AP27" s="23"/>
      <c r="AQ27" s="23"/>
      <c r="AR27" s="23"/>
      <c r="AS27" s="23"/>
      <c r="AT27" s="23"/>
      <c r="AU27" s="23"/>
      <c r="AV27" s="23"/>
      <c r="AW27" s="23"/>
      <c r="AX27" s="10"/>
      <c r="AY27" s="10"/>
      <c r="AZ27" s="367" t="s">
        <v>105</v>
      </c>
      <c r="BA27" s="135">
        <f>+BE12*(1+$BA$5)</f>
        <v>0</v>
      </c>
      <c r="BB27" s="135">
        <f>+BA27*(1+$BA$5)</f>
        <v>0</v>
      </c>
      <c r="BC27" s="135">
        <f>+BB27*(1+$BA$5)</f>
        <v>0</v>
      </c>
      <c r="BD27" s="135">
        <f>+BC27*(1+$BA$5)</f>
        <v>0</v>
      </c>
      <c r="BE27" s="135">
        <f>+BD27*(1+$BA$5)</f>
        <v>0</v>
      </c>
      <c r="BF27" s="147"/>
      <c r="BG27" s="23"/>
      <c r="BH27" s="23"/>
      <c r="BI27" s="23"/>
      <c r="BJ27" s="10"/>
      <c r="BK27" s="10"/>
      <c r="BL27" s="327"/>
      <c r="BM27" s="26"/>
      <c r="BN27" s="26"/>
      <c r="BO27" s="26"/>
      <c r="BP27" s="26"/>
      <c r="BQ27" s="26"/>
      <c r="BR27" s="26"/>
      <c r="BS27" s="26"/>
      <c r="BT27" s="26"/>
      <c r="BU27" s="26"/>
      <c r="BV27" s="26"/>
      <c r="BW27" s="26"/>
      <c r="BX27" s="26"/>
      <c r="BY27" s="329"/>
      <c r="BZ27" s="10"/>
      <c r="CA27" s="10"/>
      <c r="CB27" s="327"/>
      <c r="CC27" s="26"/>
      <c r="CD27" s="26"/>
      <c r="CE27" s="26"/>
      <c r="CF27" s="26"/>
      <c r="CG27" s="26"/>
      <c r="CH27" s="26"/>
      <c r="CI27" s="26"/>
      <c r="CJ27" s="26"/>
      <c r="CK27" s="26"/>
      <c r="CL27" s="26"/>
      <c r="CM27" s="26"/>
      <c r="CN27" s="26"/>
      <c r="CO27" s="329"/>
      <c r="CP27" s="10"/>
      <c r="CR27" s="408"/>
      <c r="CS27" s="16"/>
      <c r="CT27" s="155" t="str">
        <f>+BA6</f>
        <v>year 1</v>
      </c>
      <c r="CU27" s="155" t="str">
        <f>+BB6</f>
        <v>year 2</v>
      </c>
      <c r="CV27" s="155" t="str">
        <f>+BC6</f>
        <v>year 3</v>
      </c>
      <c r="CW27" s="155" t="str">
        <f>+BD6</f>
        <v>year 4</v>
      </c>
      <c r="CX27" s="414" t="str">
        <f>+BE6</f>
        <v>year 5</v>
      </c>
      <c r="CY27" s="155"/>
      <c r="CZ27" s="404"/>
      <c r="DA27" s="405"/>
    </row>
    <row r="28" spans="1:105" ht="21" customHeight="1">
      <c r="A28" s="10"/>
      <c r="B28" s="120"/>
      <c r="C28" s="297" t="s">
        <v>96</v>
      </c>
      <c r="D28" s="297"/>
      <c r="E28" s="297"/>
      <c r="F28" s="297"/>
      <c r="G28" s="297"/>
      <c r="H28" s="302">
        <f>+'HUD Data Input-Summary Report'!H42</f>
        <v>0</v>
      </c>
      <c r="I28" s="641" t="s">
        <v>95</v>
      </c>
      <c r="J28" s="642"/>
      <c r="K28" s="642"/>
      <c r="L28" s="642"/>
      <c r="M28" s="643"/>
      <c r="N28" s="465"/>
      <c r="O28" s="112"/>
      <c r="P28" s="10"/>
      <c r="Q28" s="10"/>
      <c r="R28" s="112"/>
      <c r="S28" s="322" t="s">
        <v>102</v>
      </c>
      <c r="T28" s="323"/>
      <c r="U28" s="324" t="e">
        <f>+V28/12</f>
        <v>#DIV/0!</v>
      </c>
      <c r="V28" s="325" t="e">
        <f>+Z28/V25</f>
        <v>#DIV/0!</v>
      </c>
      <c r="W28" s="638" t="s">
        <v>101</v>
      </c>
      <c r="X28" s="679"/>
      <c r="Y28" s="680"/>
      <c r="Z28" s="44">
        <f>+'HUD Data Input-Summary Report'!H28</f>
        <v>0</v>
      </c>
      <c r="AA28" s="112"/>
      <c r="AB28" s="10"/>
      <c r="AC28" s="10"/>
      <c r="AD28" s="120"/>
      <c r="AE28" s="347" t="s">
        <v>86</v>
      </c>
      <c r="AF28" s="519"/>
      <c r="AG28" s="520"/>
      <c r="AH28" s="346">
        <f>+'HUD Data Input-Summary Report'!N12</f>
        <v>0</v>
      </c>
      <c r="AI28" s="24"/>
      <c r="AJ28" s="315" t="s">
        <v>85</v>
      </c>
      <c r="AK28" s="316"/>
      <c r="AL28" s="513">
        <f>+'HUD Data Input-Summary Report'!N27</f>
        <v>0</v>
      </c>
      <c r="AM28" s="120"/>
      <c r="AN28" s="10"/>
      <c r="AO28" s="10"/>
      <c r="AP28" s="23"/>
      <c r="AQ28" s="23"/>
      <c r="AR28" s="23"/>
      <c r="AS28" s="23"/>
      <c r="AT28" s="23"/>
      <c r="AU28" s="23"/>
      <c r="AW28" s="23"/>
      <c r="AX28" s="10"/>
      <c r="AY28" s="10"/>
      <c r="AZ28" s="367" t="s">
        <v>97</v>
      </c>
      <c r="BA28" s="136">
        <f>+BA26+BA27</f>
        <v>0</v>
      </c>
      <c r="BB28" s="136">
        <f>+BB26+BB27</f>
        <v>0</v>
      </c>
      <c r="BC28" s="136">
        <f>+BC26+BC27</f>
        <v>0</v>
      </c>
      <c r="BD28" s="136">
        <f>+BD26+BD27</f>
        <v>0</v>
      </c>
      <c r="BE28" s="136">
        <f>+BE26+BE27</f>
        <v>0</v>
      </c>
      <c r="BF28" s="147"/>
      <c r="BG28" s="23"/>
      <c r="BH28" s="23"/>
      <c r="BI28" s="23"/>
      <c r="BJ28" s="10"/>
      <c r="BK28" s="10"/>
      <c r="BL28" s="327"/>
      <c r="BM28" s="26"/>
      <c r="BN28" s="26"/>
      <c r="BO28" s="26"/>
      <c r="BP28" s="26"/>
      <c r="BQ28" s="26"/>
      <c r="BR28" s="26"/>
      <c r="BS28" s="26"/>
      <c r="BT28" s="26"/>
      <c r="BU28" s="26"/>
      <c r="BV28" s="26"/>
      <c r="BW28" s="26"/>
      <c r="BX28" s="26"/>
      <c r="BY28" s="329"/>
      <c r="BZ28" s="10"/>
      <c r="CA28" s="10"/>
      <c r="CB28" s="327"/>
      <c r="CC28" s="26"/>
      <c r="CD28" s="26"/>
      <c r="CE28" s="26"/>
      <c r="CF28" s="26"/>
      <c r="CG28" s="26"/>
      <c r="CH28" s="26"/>
      <c r="CI28" s="26"/>
      <c r="CJ28" s="26"/>
      <c r="CK28" s="26"/>
      <c r="CL28" s="26"/>
      <c r="CM28" s="26"/>
      <c r="CN28" s="26"/>
      <c r="CO28" s="329"/>
      <c r="CP28" s="10"/>
      <c r="CR28" s="408"/>
      <c r="CS28" s="16" t="str">
        <f>CONCATENATE(+AZ13," ",CS26)</f>
        <v>NOI Projections assuming Rents Increase @ 2.0%, Expenses @ 3.0% and Occupancy of 100.0%</v>
      </c>
      <c r="CT28" s="41">
        <f t="shared" ref="CT28:CX31" si="13">+BA13</f>
        <v>0</v>
      </c>
      <c r="CU28" s="41">
        <f t="shared" si="13"/>
        <v>0</v>
      </c>
      <c r="CV28" s="41">
        <f t="shared" si="13"/>
        <v>0</v>
      </c>
      <c r="CW28" s="41">
        <f t="shared" si="13"/>
        <v>0</v>
      </c>
      <c r="CX28" s="415">
        <f t="shared" si="13"/>
        <v>0</v>
      </c>
      <c r="CY28" s="41"/>
      <c r="CZ28" s="404"/>
      <c r="DA28" s="405"/>
    </row>
    <row r="29" spans="1:105" ht="21" customHeight="1">
      <c r="A29" s="10"/>
      <c r="B29" s="120"/>
      <c r="C29" s="458" t="s">
        <v>90</v>
      </c>
      <c r="D29" s="458"/>
      <c r="E29" s="458"/>
      <c r="F29" s="458"/>
      <c r="G29" s="458"/>
      <c r="H29" s="302">
        <f>+'HUD Data Input-Summary Report'!H43</f>
        <v>0</v>
      </c>
      <c r="I29" s="635" t="s">
        <v>89</v>
      </c>
      <c r="J29" s="636"/>
      <c r="K29" s="636"/>
      <c r="L29" s="636"/>
      <c r="M29" s="637"/>
      <c r="N29" s="456" t="e">
        <f>+'Output- HUD Summary Report'!BA17</f>
        <v>#DIV/0!</v>
      </c>
      <c r="O29" s="112"/>
      <c r="P29" s="10"/>
      <c r="Q29" s="10"/>
      <c r="R29" s="112"/>
      <c r="S29" s="326" t="s">
        <v>94</v>
      </c>
      <c r="T29" s="323"/>
      <c r="U29" s="324" t="e">
        <f>+V29/12</f>
        <v>#DIV/0!</v>
      </c>
      <c r="V29" s="324" t="e">
        <f>+Z29/V25</f>
        <v>#DIV/0!</v>
      </c>
      <c r="W29" s="692" t="s">
        <v>93</v>
      </c>
      <c r="X29" s="679"/>
      <c r="Y29" s="680"/>
      <c r="Z29" s="44">
        <f>+'HUD Data Input-Summary Report'!H29</f>
        <v>0</v>
      </c>
      <c r="AA29" s="112"/>
      <c r="AB29" s="10"/>
      <c r="AC29" s="10"/>
      <c r="AD29" s="120"/>
      <c r="AE29" s="387" t="s">
        <v>79</v>
      </c>
      <c r="AF29" s="348"/>
      <c r="AG29" s="349"/>
      <c r="AH29" s="346">
        <f>+'HUD Data Input-Summary Report'!N13</f>
        <v>0</v>
      </c>
      <c r="AI29" s="24"/>
      <c r="AJ29" s="387" t="s">
        <v>78</v>
      </c>
      <c r="AK29" s="349"/>
      <c r="AL29" s="513">
        <f>+'HUD Data Input-Summary Report'!N28</f>
        <v>0</v>
      </c>
      <c r="AM29" s="120"/>
      <c r="AN29" s="10"/>
      <c r="AO29" s="10"/>
      <c r="AP29" s="23"/>
      <c r="AQ29" s="23"/>
      <c r="AR29" s="23"/>
      <c r="AS29" s="23"/>
      <c r="AT29" s="23"/>
      <c r="AU29" s="23"/>
      <c r="AW29" s="23"/>
      <c r="AX29" s="10"/>
      <c r="AY29" s="10"/>
      <c r="AZ29" s="367" t="s">
        <v>91</v>
      </c>
      <c r="BA29" s="135">
        <f>+BE14</f>
        <v>0</v>
      </c>
      <c r="BB29" s="135">
        <f>+BA29</f>
        <v>0</v>
      </c>
      <c r="BC29" s="135">
        <f>+BB29</f>
        <v>0</v>
      </c>
      <c r="BD29" s="135">
        <f>+BC29</f>
        <v>0</v>
      </c>
      <c r="BE29" s="135">
        <f>+BD29</f>
        <v>0</v>
      </c>
      <c r="BF29" s="147"/>
      <c r="BG29" s="23"/>
      <c r="BH29" s="23"/>
      <c r="BI29" s="23"/>
      <c r="BJ29" s="10"/>
      <c r="BK29" s="10"/>
      <c r="BL29" s="327"/>
      <c r="BM29" s="26"/>
      <c r="BN29" s="26"/>
      <c r="BO29" s="26"/>
      <c r="BP29" s="26"/>
      <c r="BQ29" s="26"/>
      <c r="BR29" s="26"/>
      <c r="BS29" s="26"/>
      <c r="BT29" s="26"/>
      <c r="BU29" s="26"/>
      <c r="BV29" s="26"/>
      <c r="BW29" s="26"/>
      <c r="BX29" s="26"/>
      <c r="BY29" s="329"/>
      <c r="BZ29" s="10"/>
      <c r="CA29" s="10"/>
      <c r="CB29" s="327"/>
      <c r="CC29" s="26"/>
      <c r="CD29" s="26"/>
      <c r="CE29" s="26"/>
      <c r="CF29" s="26"/>
      <c r="CG29" s="26"/>
      <c r="CH29" s="26"/>
      <c r="CI29" s="26"/>
      <c r="CJ29" s="26"/>
      <c r="CK29" s="26"/>
      <c r="CL29" s="26"/>
      <c r="CM29" s="26"/>
      <c r="CN29" s="26"/>
      <c r="CO29" s="329"/>
      <c r="CP29" s="10"/>
      <c r="CR29" s="408"/>
      <c r="CS29" s="16" t="str">
        <f>+AZ14</f>
        <v>Debt Service (including MIP)</v>
      </c>
      <c r="CT29" s="41">
        <f t="shared" si="13"/>
        <v>0</v>
      </c>
      <c r="CU29" s="41">
        <f t="shared" si="13"/>
        <v>0</v>
      </c>
      <c r="CV29" s="41">
        <f t="shared" si="13"/>
        <v>0</v>
      </c>
      <c r="CW29" s="41">
        <f t="shared" si="13"/>
        <v>0</v>
      </c>
      <c r="CX29" s="415">
        <f t="shared" si="13"/>
        <v>0</v>
      </c>
      <c r="CY29" s="41"/>
      <c r="CZ29" s="404"/>
      <c r="DA29" s="405"/>
    </row>
    <row r="30" spans="1:105" ht="21" customHeight="1">
      <c r="A30" s="10"/>
      <c r="B30" s="120"/>
      <c r="C30" s="303">
        <f>+'HUD Data Input-Summary Report'!H44</f>
        <v>0</v>
      </c>
      <c r="D30" s="467" t="s">
        <v>83</v>
      </c>
      <c r="E30" s="467"/>
      <c r="F30" s="467"/>
      <c r="G30" s="468"/>
      <c r="H30" s="302">
        <f>+'HUD Data Input-Summary Report'!H45</f>
        <v>0</v>
      </c>
      <c r="I30" s="635" t="s">
        <v>82</v>
      </c>
      <c r="J30" s="636"/>
      <c r="K30" s="636"/>
      <c r="L30" s="636"/>
      <c r="M30" s="637"/>
      <c r="N30" s="457" t="e">
        <f>+'Output- HUD Summary Report'!BA19</f>
        <v>#DIV/0!</v>
      </c>
      <c r="O30" s="112"/>
      <c r="P30" s="10"/>
      <c r="Q30" s="10"/>
      <c r="R30" s="112"/>
      <c r="S30" s="315" t="s">
        <v>803</v>
      </c>
      <c r="T30" s="534"/>
      <c r="U30" s="324" t="e">
        <f>+U28+U29</f>
        <v>#DIV/0!</v>
      </c>
      <c r="V30" s="324" t="e">
        <f>+V28+V29</f>
        <v>#DIV/0!</v>
      </c>
      <c r="W30" s="315" t="s">
        <v>88</v>
      </c>
      <c r="X30" s="586" t="e">
        <f>+Z30/Z25</f>
        <v>#DIV/0!</v>
      </c>
      <c r="Y30" s="535" t="s">
        <v>87</v>
      </c>
      <c r="Z30" s="449">
        <f>Z29+Z28</f>
        <v>0</v>
      </c>
      <c r="AA30" s="112"/>
      <c r="AB30" s="10"/>
      <c r="AC30" s="10"/>
      <c r="AD30" s="120"/>
      <c r="AE30" s="317" t="s">
        <v>74</v>
      </c>
      <c r="AF30" s="315"/>
      <c r="AG30" s="316"/>
      <c r="AH30" s="346">
        <f>+'HUD Data Input-Summary Report'!N14</f>
        <v>0</v>
      </c>
      <c r="AI30" s="24"/>
      <c r="AJ30" s="315" t="s">
        <v>73</v>
      </c>
      <c r="AK30" s="316"/>
      <c r="AL30" s="513">
        <f>+'HUD Data Input-Summary Report'!N29</f>
        <v>0</v>
      </c>
      <c r="AM30" s="120"/>
      <c r="AN30" s="10"/>
      <c r="AO30" s="10"/>
      <c r="AP30" s="23"/>
      <c r="AQ30" s="23"/>
      <c r="AR30" s="23"/>
      <c r="AS30" s="23"/>
      <c r="AT30" s="23"/>
      <c r="AU30" s="23"/>
      <c r="AV30" s="393"/>
      <c r="AW30" s="23"/>
      <c r="AX30" s="10"/>
      <c r="AY30" s="10"/>
      <c r="AZ30" s="367" t="s">
        <v>84</v>
      </c>
      <c r="BA30" s="136">
        <f>+BA28-BA29</f>
        <v>0</v>
      </c>
      <c r="BB30" s="136">
        <f>+BB28-BB29</f>
        <v>0</v>
      </c>
      <c r="BC30" s="136">
        <f>+BC28-BC29</f>
        <v>0</v>
      </c>
      <c r="BD30" s="136">
        <f>+BD28-BD29</f>
        <v>0</v>
      </c>
      <c r="BE30" s="136">
        <f>+BE28-BE29</f>
        <v>0</v>
      </c>
      <c r="BF30" s="147"/>
      <c r="BG30" s="23"/>
      <c r="BH30" s="23"/>
      <c r="BI30" s="23"/>
      <c r="BJ30" s="10"/>
      <c r="BK30" s="10"/>
      <c r="BL30" s="327"/>
      <c r="BM30" s="26"/>
      <c r="BN30" s="26"/>
      <c r="BO30" s="26"/>
      <c r="BP30" s="26"/>
      <c r="BQ30" s="26"/>
      <c r="BR30" s="26"/>
      <c r="BS30" s="26"/>
      <c r="BT30" s="26"/>
      <c r="BU30" s="26"/>
      <c r="BV30" s="26"/>
      <c r="BW30" s="26"/>
      <c r="BX30" s="26"/>
      <c r="BY30" s="329"/>
      <c r="BZ30" s="10"/>
      <c r="CA30" s="10"/>
      <c r="CB30" s="327"/>
      <c r="CC30" s="26"/>
      <c r="CD30" s="26"/>
      <c r="CE30" s="26"/>
      <c r="CF30" s="26"/>
      <c r="CG30" s="26"/>
      <c r="CH30" s="26"/>
      <c r="CI30" s="26"/>
      <c r="CJ30" s="26"/>
      <c r="CK30" s="26"/>
      <c r="CL30" s="26"/>
      <c r="CM30" s="26"/>
      <c r="CN30" s="26"/>
      <c r="CO30" s="329"/>
      <c r="CP30" s="10"/>
      <c r="CR30" s="408"/>
      <c r="CS30" s="16" t="str">
        <f>+AZ15</f>
        <v>Cash flow after Debt Service</v>
      </c>
      <c r="CT30" s="41">
        <f t="shared" si="13"/>
        <v>0</v>
      </c>
      <c r="CU30" s="41">
        <f t="shared" si="13"/>
        <v>0</v>
      </c>
      <c r="CV30" s="41">
        <f t="shared" si="13"/>
        <v>0</v>
      </c>
      <c r="CW30" s="41">
        <f t="shared" si="13"/>
        <v>0</v>
      </c>
      <c r="CX30" s="415">
        <f t="shared" si="13"/>
        <v>0</v>
      </c>
      <c r="CY30" s="41"/>
      <c r="CZ30" s="404"/>
      <c r="DA30" s="405"/>
    </row>
    <row r="31" spans="1:105" ht="21" customHeight="1">
      <c r="A31" s="10"/>
      <c r="B31" s="120"/>
      <c r="C31" s="469" t="s">
        <v>77</v>
      </c>
      <c r="D31" s="469"/>
      <c r="E31" s="469"/>
      <c r="F31" s="469"/>
      <c r="G31" s="469"/>
      <c r="H31" s="302">
        <f>+'HUD Data Input-Summary Report'!H46</f>
        <v>0</v>
      </c>
      <c r="I31" s="635" t="s">
        <v>76</v>
      </c>
      <c r="J31" s="636"/>
      <c r="K31" s="636"/>
      <c r="L31" s="636"/>
      <c r="M31" s="637"/>
      <c r="N31" s="457" t="e">
        <f>+'Output- HUD Summary Report'!BA15/Z28</f>
        <v>#DIV/0!</v>
      </c>
      <c r="O31" s="112"/>
      <c r="P31" s="10"/>
      <c r="Q31" s="10"/>
      <c r="R31" s="112"/>
      <c r="S31" s="327"/>
      <c r="T31" s="26"/>
      <c r="U31" s="321" t="s">
        <v>81</v>
      </c>
      <c r="V31" s="321" t="s">
        <v>80</v>
      </c>
      <c r="W31" s="678" t="s">
        <v>56</v>
      </c>
      <c r="X31" s="679"/>
      <c r="Y31" s="680"/>
      <c r="Z31" s="449">
        <f>+Z25-Z30</f>
        <v>0</v>
      </c>
      <c r="AA31" s="112"/>
      <c r="AB31" s="10"/>
      <c r="AC31" s="10"/>
      <c r="AD31" s="120"/>
      <c r="AE31" s="317" t="s">
        <v>68</v>
      </c>
      <c r="AF31" s="315"/>
      <c r="AG31" s="316"/>
      <c r="AH31" s="346">
        <f>+'HUD Data Input-Summary Report'!N15</f>
        <v>0</v>
      </c>
      <c r="AI31" s="24"/>
      <c r="AJ31" s="315" t="s">
        <v>67</v>
      </c>
      <c r="AK31" s="316"/>
      <c r="AL31" s="513">
        <f>+'HUD Data Input-Summary Report'!N30</f>
        <v>0</v>
      </c>
      <c r="AM31" s="120"/>
      <c r="AN31" s="10"/>
      <c r="AO31" s="10"/>
      <c r="AP31" s="23"/>
      <c r="AQ31" s="23"/>
      <c r="AR31" s="23"/>
      <c r="AS31" s="23"/>
      <c r="AT31" s="23"/>
      <c r="AU31" s="23"/>
      <c r="AV31" s="393"/>
      <c r="AW31" s="23"/>
      <c r="AX31" s="10"/>
      <c r="AY31" s="10"/>
      <c r="AZ31" s="367" t="s">
        <v>59</v>
      </c>
      <c r="BA31" s="43" t="e">
        <f>+BA28/BA29</f>
        <v>#DIV/0!</v>
      </c>
      <c r="BB31" s="43" t="e">
        <f>+BB28/BB29</f>
        <v>#DIV/0!</v>
      </c>
      <c r="BC31" s="43" t="e">
        <f>+BC28/BC29</f>
        <v>#DIV/0!</v>
      </c>
      <c r="BD31" s="43" t="e">
        <f>+BD28/BD29</f>
        <v>#DIV/0!</v>
      </c>
      <c r="BE31" s="43" t="e">
        <f>+BE28/BE29</f>
        <v>#DIV/0!</v>
      </c>
      <c r="BF31" s="147"/>
      <c r="BG31" s="23"/>
      <c r="BH31" s="23"/>
      <c r="BI31" s="23"/>
      <c r="BJ31" s="10"/>
      <c r="BK31" s="10"/>
      <c r="BL31" s="327"/>
      <c r="BM31" s="26"/>
      <c r="BN31" s="26"/>
      <c r="BO31" s="26"/>
      <c r="BP31" s="26"/>
      <c r="BQ31" s="26"/>
      <c r="BR31" s="26"/>
      <c r="BS31" s="26"/>
      <c r="BT31" s="26"/>
      <c r="BU31" s="26"/>
      <c r="BV31" s="26"/>
      <c r="BW31" s="26"/>
      <c r="BX31" s="26"/>
      <c r="BY31" s="329"/>
      <c r="BZ31" s="10"/>
      <c r="CA31" s="10"/>
      <c r="CB31" s="327"/>
      <c r="CC31" s="26"/>
      <c r="CD31" s="26"/>
      <c r="CE31" s="26"/>
      <c r="CF31" s="26"/>
      <c r="CG31" s="26"/>
      <c r="CH31" s="26"/>
      <c r="CI31" s="26"/>
      <c r="CJ31" s="26"/>
      <c r="CK31" s="26"/>
      <c r="CL31" s="26"/>
      <c r="CM31" s="26"/>
      <c r="CN31" s="26"/>
      <c r="CO31" s="329"/>
      <c r="CP31" s="10"/>
      <c r="CR31" s="408"/>
      <c r="CS31" s="6" t="str">
        <f>+AZ16</f>
        <v>Debt Service Coverage ratio</v>
      </c>
      <c r="CT31" s="157" t="e">
        <f t="shared" si="13"/>
        <v>#DIV/0!</v>
      </c>
      <c r="CU31" s="157" t="e">
        <f t="shared" si="13"/>
        <v>#DIV/0!</v>
      </c>
      <c r="CV31" s="157" t="e">
        <f t="shared" si="13"/>
        <v>#DIV/0!</v>
      </c>
      <c r="CW31" s="157" t="e">
        <f t="shared" si="13"/>
        <v>#DIV/0!</v>
      </c>
      <c r="CX31" s="416" t="e">
        <f t="shared" si="13"/>
        <v>#DIV/0!</v>
      </c>
      <c r="CY31" s="399"/>
      <c r="CZ31" s="404"/>
      <c r="DA31" s="405"/>
    </row>
    <row r="32" spans="1:105" ht="21" customHeight="1">
      <c r="A32" s="10"/>
      <c r="B32" s="120"/>
      <c r="C32" s="304">
        <f>+'HUD Data Input-Summary Report'!H47</f>
        <v>0</v>
      </c>
      <c r="D32" s="467" t="s">
        <v>71</v>
      </c>
      <c r="E32" s="467"/>
      <c r="F32" s="467"/>
      <c r="G32" s="468"/>
      <c r="H32" s="302">
        <f>+'HUD Data Input-Summary Report'!H48</f>
        <v>0</v>
      </c>
      <c r="I32" s="635" t="s">
        <v>70</v>
      </c>
      <c r="J32" s="636"/>
      <c r="K32" s="636"/>
      <c r="L32" s="636"/>
      <c r="M32" s="637"/>
      <c r="N32" s="456" t="e">
        <f>+N31/H26*Z28</f>
        <v>#DIV/0!</v>
      </c>
      <c r="O32" s="112"/>
      <c r="P32" s="10"/>
      <c r="Q32" s="10"/>
      <c r="R32" s="112"/>
      <c r="S32" s="322" t="s">
        <v>75</v>
      </c>
      <c r="T32" s="328"/>
      <c r="U32" s="324" t="e">
        <f>+V32/12</f>
        <v>#DIV/0!</v>
      </c>
      <c r="V32" s="435" t="e">
        <f>'HUD Data Input-Summary Report'!H30/V25</f>
        <v>#DIV/0!</v>
      </c>
      <c r="W32" s="26"/>
      <c r="X32" s="26"/>
      <c r="Y32" s="26"/>
      <c r="Z32" s="329"/>
      <c r="AA32" s="112"/>
      <c r="AB32" s="10"/>
      <c r="AC32" s="10"/>
      <c r="AD32" s="120"/>
      <c r="AE32" s="317" t="s">
        <v>62</v>
      </c>
      <c r="AF32" s="315"/>
      <c r="AG32" s="316"/>
      <c r="AH32" s="350">
        <f>+'HUD Data Input-Summary Report'!N16</f>
        <v>0</v>
      </c>
      <c r="AI32" s="24"/>
      <c r="AJ32" s="315" t="s">
        <v>61</v>
      </c>
      <c r="AK32" s="316"/>
      <c r="AL32" s="514">
        <f>+'HUD Data Input-Summary Report'!N31</f>
        <v>0</v>
      </c>
      <c r="AM32" s="120"/>
      <c r="AN32" s="10"/>
      <c r="AO32" s="10"/>
      <c r="AP32" s="23"/>
      <c r="AQ32" s="23"/>
      <c r="AR32" s="23"/>
      <c r="AS32" s="23"/>
      <c r="AT32" s="23"/>
      <c r="AU32" s="23"/>
      <c r="AW32" s="23"/>
      <c r="AX32" s="10"/>
      <c r="AY32" s="10"/>
      <c r="AZ32" s="368" t="s">
        <v>72</v>
      </c>
      <c r="BA32" s="42" t="e">
        <f>+(BA30/$BC$4)/12</f>
        <v>#DIV/0!</v>
      </c>
      <c r="BB32" s="42" t="e">
        <f>+(BB30/$BC$4)/12</f>
        <v>#DIV/0!</v>
      </c>
      <c r="BC32" s="42" t="e">
        <f>+(BC30/$BC$4)/12</f>
        <v>#DIV/0!</v>
      </c>
      <c r="BD32" s="42" t="e">
        <f>+(BD30/$BC$4)/12</f>
        <v>#DIV/0!</v>
      </c>
      <c r="BE32" s="42" t="e">
        <f>+(BE30/$BC$4)/12</f>
        <v>#DIV/0!</v>
      </c>
      <c r="BF32" s="147"/>
      <c r="BG32" s="23"/>
      <c r="BH32" s="23"/>
      <c r="BI32" s="23"/>
      <c r="BJ32" s="10"/>
      <c r="BK32" s="10"/>
      <c r="BL32" s="327"/>
      <c r="BM32" s="26"/>
      <c r="BN32" s="26"/>
      <c r="BO32" s="26"/>
      <c r="BP32" s="26"/>
      <c r="BQ32" s="26"/>
      <c r="BR32" s="26"/>
      <c r="BS32" s="26"/>
      <c r="BT32" s="26"/>
      <c r="BU32" s="26"/>
      <c r="BV32" s="26"/>
      <c r="BW32" s="26"/>
      <c r="BX32" s="26"/>
      <c r="BY32" s="329"/>
      <c r="BZ32" s="10"/>
      <c r="CA32" s="10"/>
      <c r="CB32" s="327"/>
      <c r="CC32" s="26"/>
      <c r="CD32" s="26"/>
      <c r="CE32" s="26"/>
      <c r="CF32" s="26"/>
      <c r="CG32" s="26"/>
      <c r="CH32" s="26"/>
      <c r="CI32" s="26"/>
      <c r="CJ32" s="26"/>
      <c r="CK32" s="26"/>
      <c r="CL32" s="26"/>
      <c r="CM32" s="26"/>
      <c r="CN32" s="26"/>
      <c r="CO32" s="329"/>
      <c r="CP32" s="10"/>
      <c r="CQ32" s="11"/>
      <c r="CR32" s="156"/>
      <c r="CS32" s="2"/>
      <c r="CT32" s="2"/>
      <c r="CU32" s="2"/>
      <c r="CV32" s="2"/>
      <c r="CW32" s="2"/>
      <c r="CX32" s="2"/>
      <c r="CY32" s="2"/>
      <c r="CZ32" s="404"/>
      <c r="DA32" s="405"/>
    </row>
    <row r="33" spans="1:105" ht="21" customHeight="1">
      <c r="A33" s="10"/>
      <c r="B33" s="120"/>
      <c r="C33" s="469" t="s">
        <v>65</v>
      </c>
      <c r="D33" s="469"/>
      <c r="E33" s="469"/>
      <c r="F33" s="469"/>
      <c r="G33" s="469"/>
      <c r="H33" s="305">
        <f>+'HUD Data Input-Summary Report'!H49</f>
        <v>0</v>
      </c>
      <c r="I33" s="682" t="s">
        <v>64</v>
      </c>
      <c r="J33" s="689"/>
      <c r="K33" s="689"/>
      <c r="L33" s="689"/>
      <c r="M33" s="690"/>
      <c r="N33" s="455">
        <f>+Z43</f>
        <v>0</v>
      </c>
      <c r="O33" s="112"/>
      <c r="P33" s="10"/>
      <c r="Q33" s="10"/>
      <c r="R33" s="112"/>
      <c r="S33" s="638" t="s">
        <v>69</v>
      </c>
      <c r="T33" s="639"/>
      <c r="U33" s="640"/>
      <c r="V33" s="436" t="e">
        <f>'HUD Data Input-Summary Report'!H30/Z25</f>
        <v>#DIV/0!</v>
      </c>
      <c r="W33" s="330"/>
      <c r="X33" s="330"/>
      <c r="Y33" s="330"/>
      <c r="Z33" s="331"/>
      <c r="AA33" s="112"/>
      <c r="AB33" s="10"/>
      <c r="AC33" s="10"/>
      <c r="AD33" s="120"/>
      <c r="AE33" s="529" t="s">
        <v>55</v>
      </c>
      <c r="AF33" s="530"/>
      <c r="AG33" s="517"/>
      <c r="AH33" s="350">
        <f>+'HUD Data Input-Summary Report'!N17</f>
        <v>0</v>
      </c>
      <c r="AI33" s="24"/>
      <c r="AJ33" s="315" t="s">
        <v>54</v>
      </c>
      <c r="AK33" s="316"/>
      <c r="AL33" s="514">
        <f>+'HUD Data Input-Summary Report'!N32</f>
        <v>0</v>
      </c>
      <c r="AM33" s="120"/>
      <c r="AN33" s="10"/>
      <c r="AO33" s="10"/>
      <c r="AP33" s="23"/>
      <c r="AQ33" s="23"/>
      <c r="AR33" s="23"/>
      <c r="AS33" s="23"/>
      <c r="AT33" s="23"/>
      <c r="AU33" s="23"/>
      <c r="AV33" s="393"/>
      <c r="AW33" s="23"/>
      <c r="AX33" s="10"/>
      <c r="AY33" s="10"/>
      <c r="AZ33" s="368" t="s">
        <v>66</v>
      </c>
      <c r="BA33" s="40" t="e">
        <f>+BA30/$BC$4</f>
        <v>#DIV/0!</v>
      </c>
      <c r="BB33" s="40" t="e">
        <f>+BB30/$BC$4</f>
        <v>#DIV/0!</v>
      </c>
      <c r="BC33" s="40" t="e">
        <f>+BC30/$BC$4</f>
        <v>#DIV/0!</v>
      </c>
      <c r="BD33" s="40" t="e">
        <f>+BD30/$BC$4</f>
        <v>#DIV/0!</v>
      </c>
      <c r="BE33" s="40" t="e">
        <f>+BE30/$BC$4</f>
        <v>#DIV/0!</v>
      </c>
      <c r="BF33" s="147"/>
      <c r="BG33" s="23"/>
      <c r="BH33" s="23"/>
      <c r="BI33" s="23"/>
      <c r="BJ33" s="10"/>
      <c r="BK33" s="10"/>
      <c r="BL33" s="327"/>
      <c r="BM33" s="26"/>
      <c r="BN33" s="26"/>
      <c r="BO33" s="26"/>
      <c r="BP33" s="26"/>
      <c r="BQ33" s="26"/>
      <c r="BR33" s="26"/>
      <c r="BS33" s="26"/>
      <c r="BT33" s="26"/>
      <c r="BU33" s="26"/>
      <c r="BV33" s="26"/>
      <c r="BW33" s="26"/>
      <c r="BX33" s="26"/>
      <c r="BY33" s="329"/>
      <c r="BZ33" s="10"/>
      <c r="CA33" s="10"/>
      <c r="CB33" s="327"/>
      <c r="CC33" s="26"/>
      <c r="CD33" s="26"/>
      <c r="CE33" s="26"/>
      <c r="CF33" s="26"/>
      <c r="CG33" s="26"/>
      <c r="CH33" s="26"/>
      <c r="CI33" s="26"/>
      <c r="CJ33" s="26"/>
      <c r="CK33" s="26"/>
      <c r="CL33" s="26"/>
      <c r="CM33" s="26"/>
      <c r="CN33" s="26"/>
      <c r="CO33" s="329"/>
      <c r="CP33" s="10"/>
      <c r="CQ33" s="11"/>
      <c r="CR33" s="156"/>
      <c r="CS33" s="2"/>
      <c r="CT33" s="2"/>
      <c r="CU33" s="2"/>
      <c r="CV33" s="2"/>
      <c r="CW33" s="2"/>
      <c r="CX33" s="2"/>
      <c r="CY33" s="2"/>
      <c r="CZ33" s="404"/>
      <c r="DA33" s="405"/>
    </row>
    <row r="34" spans="1:105" ht="21" customHeight="1">
      <c r="A34" s="10"/>
      <c r="B34" s="120"/>
      <c r="C34" s="470"/>
      <c r="D34" s="471"/>
      <c r="E34" s="471"/>
      <c r="F34" s="471"/>
      <c r="G34" s="466"/>
      <c r="H34" s="470"/>
      <c r="I34" s="470"/>
      <c r="J34" s="471"/>
      <c r="K34" s="471"/>
      <c r="L34" s="471"/>
      <c r="M34" s="472"/>
      <c r="N34" s="472"/>
      <c r="O34" s="115"/>
      <c r="P34" s="10"/>
      <c r="Q34" s="10"/>
      <c r="R34" s="112"/>
      <c r="S34" s="644" t="s">
        <v>63</v>
      </c>
      <c r="T34" s="645"/>
      <c r="U34" s="645"/>
      <c r="V34" s="645"/>
      <c r="W34" s="645"/>
      <c r="X34" s="645"/>
      <c r="Y34" s="645"/>
      <c r="Z34" s="646"/>
      <c r="AA34" s="112"/>
      <c r="AB34" s="10"/>
      <c r="AC34" s="10"/>
      <c r="AD34" s="120"/>
      <c r="AE34" s="315" t="s">
        <v>49</v>
      </c>
      <c r="AF34" s="351"/>
      <c r="AG34" s="316"/>
      <c r="AH34" s="514">
        <f>+'HUD Data Input-Summary Report'!N18</f>
        <v>0</v>
      </c>
      <c r="AI34" s="24"/>
      <c r="AJ34" s="315" t="s">
        <v>48</v>
      </c>
      <c r="AK34" s="316"/>
      <c r="AL34" s="514">
        <f>+'HUD Data Input-Summary Report'!N33</f>
        <v>0</v>
      </c>
      <c r="AM34" s="120"/>
      <c r="AN34" s="10"/>
      <c r="AO34" s="10"/>
      <c r="AP34" s="23"/>
      <c r="AQ34" s="23"/>
      <c r="AR34" s="23"/>
      <c r="AS34" s="23"/>
      <c r="AT34" s="23"/>
      <c r="AU34" s="23"/>
      <c r="AV34" s="393"/>
      <c r="AW34" s="23"/>
      <c r="AX34" s="10"/>
      <c r="AY34" s="10"/>
      <c r="AZ34" s="368" t="s">
        <v>60</v>
      </c>
      <c r="BA34" s="39" t="e">
        <f>+BA30/(BA22/$BC$5)</f>
        <v>#DIV/0!</v>
      </c>
      <c r="BB34" s="39" t="e">
        <f t="shared" ref="BB34:BE34" si="14">+BB30/(BB22/$BC$5)</f>
        <v>#DIV/0!</v>
      </c>
      <c r="BC34" s="39" t="e">
        <f t="shared" si="14"/>
        <v>#DIV/0!</v>
      </c>
      <c r="BD34" s="39" t="e">
        <f t="shared" si="14"/>
        <v>#DIV/0!</v>
      </c>
      <c r="BE34" s="39" t="e">
        <f t="shared" si="14"/>
        <v>#DIV/0!</v>
      </c>
      <c r="BF34" s="147"/>
      <c r="BG34" s="23"/>
      <c r="BH34" s="23"/>
      <c r="BI34" s="23"/>
      <c r="BJ34" s="10"/>
      <c r="BK34" s="10"/>
      <c r="BL34" s="327"/>
      <c r="BM34" s="26"/>
      <c r="BN34" s="26"/>
      <c r="BO34" s="26"/>
      <c r="BP34" s="26"/>
      <c r="BQ34" s="26"/>
      <c r="BR34" s="26"/>
      <c r="BS34" s="26"/>
      <c r="BT34" s="26"/>
      <c r="BU34" s="26"/>
      <c r="BV34" s="26"/>
      <c r="BW34" s="26"/>
      <c r="BX34" s="26"/>
      <c r="BY34" s="329"/>
      <c r="BZ34" s="10"/>
      <c r="CA34" s="10"/>
      <c r="CB34" s="327"/>
      <c r="CC34" s="26"/>
      <c r="CD34" s="26"/>
      <c r="CE34" s="26"/>
      <c r="CF34" s="26"/>
      <c r="CG34" s="26"/>
      <c r="CH34" s="26"/>
      <c r="CI34" s="26"/>
      <c r="CJ34" s="26"/>
      <c r="CK34" s="26"/>
      <c r="CL34" s="26"/>
      <c r="CM34" s="26"/>
      <c r="CN34" s="26"/>
      <c r="CO34" s="329"/>
      <c r="CP34" s="10"/>
      <c r="CR34" s="408"/>
      <c r="CS34" s="158"/>
      <c r="CT34" s="687" t="s">
        <v>47</v>
      </c>
      <c r="CU34" s="159" t="s">
        <v>47</v>
      </c>
      <c r="CV34" s="2"/>
      <c r="CW34" s="400"/>
      <c r="CX34" s="400"/>
      <c r="CY34" s="400"/>
      <c r="CZ34" s="404"/>
      <c r="DA34" s="405"/>
    </row>
    <row r="35" spans="1:105" ht="21" customHeight="1">
      <c r="A35" s="10"/>
      <c r="B35" s="120"/>
      <c r="C35" s="306" t="s">
        <v>53</v>
      </c>
      <c r="D35" s="23"/>
      <c r="E35" s="23"/>
      <c r="F35" s="23"/>
      <c r="G35" s="647">
        <f>+H28</f>
        <v>0</v>
      </c>
      <c r="H35" s="648"/>
      <c r="I35" s="653" t="s">
        <v>52</v>
      </c>
      <c r="J35" s="654"/>
      <c r="K35" s="654"/>
      <c r="L35" s="654"/>
      <c r="M35" s="655"/>
      <c r="N35" s="454" t="e">
        <f>+U42</f>
        <v>#DIV/0!</v>
      </c>
      <c r="O35" s="120"/>
      <c r="P35" s="10"/>
      <c r="Q35" s="10"/>
      <c r="R35" s="112"/>
      <c r="S35" s="327"/>
      <c r="T35" s="332"/>
      <c r="U35" s="333" t="s">
        <v>58</v>
      </c>
      <c r="V35" s="334" t="s">
        <v>57</v>
      </c>
      <c r="W35" s="657" t="s">
        <v>56</v>
      </c>
      <c r="X35" s="658"/>
      <c r="Y35" s="659"/>
      <c r="Z35" s="448">
        <f>+Z31</f>
        <v>0</v>
      </c>
      <c r="AA35" s="112"/>
      <c r="AB35" s="10"/>
      <c r="AC35" s="10"/>
      <c r="AD35" s="120"/>
      <c r="AE35" s="531" t="s">
        <v>42</v>
      </c>
      <c r="AF35" s="532"/>
      <c r="AG35" s="518"/>
      <c r="AH35" s="350">
        <f>+'HUD Data Input-Summary Report'!N19</f>
        <v>0</v>
      </c>
      <c r="AI35" s="24"/>
      <c r="AJ35" s="315" t="s">
        <v>41</v>
      </c>
      <c r="AK35" s="316"/>
      <c r="AL35" s="514">
        <f>+'HUD Data Input-Summary Report'!N34</f>
        <v>0</v>
      </c>
      <c r="AM35" s="120"/>
      <c r="AN35" s="10"/>
      <c r="AO35" s="10"/>
      <c r="AP35" s="23"/>
      <c r="AQ35" s="23"/>
      <c r="AR35" s="23"/>
      <c r="AS35" s="23"/>
      <c r="AT35" s="23"/>
      <c r="AU35" s="23"/>
      <c r="AW35" s="23"/>
      <c r="AX35" s="10"/>
      <c r="AY35" s="10"/>
      <c r="AZ35" s="368" t="s">
        <v>736</v>
      </c>
      <c r="BA35" s="39" t="e">
        <f>+BA25/BA26</f>
        <v>#DIV/0!</v>
      </c>
      <c r="BB35" s="39" t="e">
        <f>+BB25/BB26</f>
        <v>#DIV/0!</v>
      </c>
      <c r="BC35" s="39" t="e">
        <f>+BC25/BC26</f>
        <v>#DIV/0!</v>
      </c>
      <c r="BD35" s="39" t="e">
        <f>+BD25/BD26</f>
        <v>#DIV/0!</v>
      </c>
      <c r="BE35" s="39" t="e">
        <f>+BE25/BE26</f>
        <v>#DIV/0!</v>
      </c>
      <c r="BF35" s="147"/>
      <c r="BG35" s="23"/>
      <c r="BH35" s="23"/>
      <c r="BI35" s="23"/>
      <c r="BJ35" s="10"/>
      <c r="BK35" s="10"/>
      <c r="BL35" s="327"/>
      <c r="BM35" s="26"/>
      <c r="BN35" s="26"/>
      <c r="BO35" s="26"/>
      <c r="BP35" s="26"/>
      <c r="BQ35" s="26"/>
      <c r="BR35" s="26"/>
      <c r="BS35" s="26"/>
      <c r="BT35" s="26"/>
      <c r="BU35" s="26"/>
      <c r="BV35" s="26"/>
      <c r="BW35" s="26"/>
      <c r="BX35" s="26"/>
      <c r="BY35" s="329"/>
      <c r="BZ35" s="10"/>
      <c r="CA35" s="10"/>
      <c r="CB35" s="327"/>
      <c r="CC35" s="26"/>
      <c r="CD35" s="26"/>
      <c r="CE35" s="26"/>
      <c r="CF35" s="26"/>
      <c r="CG35" s="26"/>
      <c r="CH35" s="26"/>
      <c r="CI35" s="26"/>
      <c r="CJ35" s="26"/>
      <c r="CK35" s="26"/>
      <c r="CL35" s="26"/>
      <c r="CM35" s="26"/>
      <c r="CN35" s="26"/>
      <c r="CO35" s="329"/>
      <c r="CP35" s="10"/>
      <c r="CR35" s="408"/>
      <c r="CS35" s="19"/>
      <c r="CT35" s="688"/>
      <c r="CU35" s="160"/>
      <c r="CV35" s="2"/>
      <c r="CW35" s="400"/>
      <c r="CX35" s="400"/>
      <c r="CY35" s="400"/>
      <c r="CZ35" s="404"/>
      <c r="DA35" s="405"/>
    </row>
    <row r="36" spans="1:105" ht="21" customHeight="1">
      <c r="A36" s="10"/>
      <c r="B36" s="120"/>
      <c r="C36" s="294" t="s">
        <v>46</v>
      </c>
      <c r="D36" s="294"/>
      <c r="E36" s="294"/>
      <c r="F36" s="294"/>
      <c r="G36" s="294"/>
      <c r="H36" s="307">
        <f>+'HUD Data Input-Summary Report'!C46</f>
        <v>0</v>
      </c>
      <c r="I36" s="641" t="s">
        <v>45</v>
      </c>
      <c r="J36" s="642"/>
      <c r="K36" s="642"/>
      <c r="L36" s="642"/>
      <c r="M36" s="643"/>
      <c r="N36" s="453">
        <f>+U38</f>
        <v>0</v>
      </c>
      <c r="O36" s="120"/>
      <c r="P36" s="10"/>
      <c r="Q36" s="10"/>
      <c r="R36" s="112"/>
      <c r="S36" s="149" t="s">
        <v>51</v>
      </c>
      <c r="T36" s="26"/>
      <c r="U36" s="437">
        <f>+'HUD Data Input-Summary Report'!$H$47</f>
        <v>0</v>
      </c>
      <c r="V36" s="335" t="e">
        <f>1/U36</f>
        <v>#DIV/0!</v>
      </c>
      <c r="W36" s="676" t="s">
        <v>50</v>
      </c>
      <c r="X36" s="677"/>
      <c r="Y36" s="336" t="e">
        <f>+Z35/V36</f>
        <v>#DIV/0!</v>
      </c>
      <c r="Z36" s="37"/>
      <c r="AA36" s="112"/>
      <c r="AB36" s="10"/>
      <c r="AC36" s="10"/>
      <c r="AD36" s="120"/>
      <c r="AE36" s="387" t="s">
        <v>37</v>
      </c>
      <c r="AF36" s="348"/>
      <c r="AG36" s="349"/>
      <c r="AH36" s="350">
        <f>+'HUD Data Input-Summary Report'!N20</f>
        <v>0</v>
      </c>
      <c r="AI36" s="24"/>
      <c r="AJ36" s="387" t="s">
        <v>36</v>
      </c>
      <c r="AK36" s="349"/>
      <c r="AL36" s="514">
        <f>+'HUD Data Input-Summary Report'!N35</f>
        <v>0</v>
      </c>
      <c r="AM36" s="120"/>
      <c r="AN36" s="10"/>
      <c r="AO36" s="10"/>
      <c r="AP36" s="23"/>
      <c r="AQ36" s="23"/>
      <c r="AR36" s="23"/>
      <c r="AS36" s="23"/>
      <c r="AT36" s="23"/>
      <c r="AU36" s="23"/>
      <c r="AV36" s="23"/>
      <c r="AW36" s="23"/>
      <c r="AX36" s="10"/>
      <c r="AY36" s="10"/>
      <c r="BE36" s="147"/>
      <c r="BF36" s="147"/>
      <c r="BG36" s="23"/>
      <c r="BH36" s="23"/>
      <c r="BI36" s="23"/>
      <c r="BJ36" s="10"/>
      <c r="BK36" s="10"/>
      <c r="BL36" s="327"/>
      <c r="BM36" s="26"/>
      <c r="BN36" s="26"/>
      <c r="BO36" s="26"/>
      <c r="BP36" s="26"/>
      <c r="BQ36" s="26"/>
      <c r="BR36" s="26"/>
      <c r="BS36" s="26"/>
      <c r="BT36" s="26"/>
      <c r="BU36" s="26"/>
      <c r="BV36" s="26"/>
      <c r="BW36" s="26"/>
      <c r="BX36" s="26"/>
      <c r="BY36" s="329"/>
      <c r="BZ36" s="10"/>
      <c r="CA36" s="10"/>
      <c r="CB36" s="327"/>
      <c r="CC36" s="26"/>
      <c r="CD36" s="26"/>
      <c r="CE36" s="26"/>
      <c r="CF36" s="26"/>
      <c r="CG36" s="26"/>
      <c r="CH36" s="26"/>
      <c r="CI36" s="26"/>
      <c r="CJ36" s="26"/>
      <c r="CK36" s="26"/>
      <c r="CL36" s="26"/>
      <c r="CM36" s="26"/>
      <c r="CN36" s="26"/>
      <c r="CO36" s="329"/>
      <c r="CP36" s="10"/>
      <c r="CR36" s="408"/>
      <c r="CS36" s="19" t="s">
        <v>35</v>
      </c>
      <c r="CT36" s="18">
        <f>+AG7</f>
        <v>0</v>
      </c>
      <c r="CU36" s="17" t="e">
        <f>+CT36/$CS$13</f>
        <v>#DIV/0!</v>
      </c>
      <c r="CV36" s="2"/>
      <c r="CW36" s="161"/>
      <c r="CX36" s="162" t="s">
        <v>23</v>
      </c>
      <c r="CY36" s="163"/>
      <c r="CZ36" s="404"/>
      <c r="DA36" s="405"/>
    </row>
    <row r="37" spans="1:105" ht="21" customHeight="1">
      <c r="A37" s="10"/>
      <c r="B37" s="120"/>
      <c r="C37" s="294" t="s">
        <v>40</v>
      </c>
      <c r="D37" s="294"/>
      <c r="E37" s="294"/>
      <c r="F37" s="294"/>
      <c r="G37" s="294"/>
      <c r="H37" s="308">
        <f>+'HUD Data Input-Summary Report'!$C$47</f>
        <v>0</v>
      </c>
      <c r="I37" s="23"/>
      <c r="J37" s="23"/>
      <c r="K37" s="23"/>
      <c r="L37" s="23"/>
      <c r="M37" s="23"/>
      <c r="N37" s="23"/>
      <c r="O37" s="120"/>
      <c r="P37" s="10"/>
      <c r="Q37" s="10"/>
      <c r="R37" s="112"/>
      <c r="S37" s="337" t="s">
        <v>44</v>
      </c>
      <c r="T37" s="301"/>
      <c r="U37" s="438">
        <f>+'HUD Data Input-Summary Report'!H35</f>
        <v>0</v>
      </c>
      <c r="V37" s="338"/>
      <c r="W37" s="676" t="s">
        <v>43</v>
      </c>
      <c r="X37" s="677"/>
      <c r="Y37" s="438">
        <f>+'HUD Data Input-Summary Report'!H42</f>
        <v>0</v>
      </c>
      <c r="Z37" s="34"/>
      <c r="AA37" s="112"/>
      <c r="AB37" s="10"/>
      <c r="AC37" s="10"/>
      <c r="AD37" s="120"/>
      <c r="AE37" s="521" t="s">
        <v>32</v>
      </c>
      <c r="AF37" s="516"/>
      <c r="AG37" s="516"/>
      <c r="AH37" s="516"/>
      <c r="AI37" s="24"/>
      <c r="AJ37" s="521"/>
      <c r="AK37" s="516"/>
      <c r="AL37" s="516"/>
      <c r="AM37" s="516"/>
      <c r="AN37" s="10"/>
      <c r="AO37" s="10"/>
      <c r="AP37" s="23"/>
      <c r="AQ37" s="23"/>
      <c r="AR37" s="23"/>
      <c r="AS37" s="23"/>
      <c r="AT37" s="23"/>
      <c r="AU37" s="23"/>
      <c r="AV37" s="23"/>
      <c r="AW37" s="23"/>
      <c r="AX37" s="10"/>
      <c r="AY37" s="10"/>
      <c r="AZ37" s="398" t="s">
        <v>672</v>
      </c>
      <c r="BA37" s="24"/>
      <c r="BB37" s="147"/>
      <c r="BC37" s="738" t="s">
        <v>670</v>
      </c>
      <c r="BD37" s="738" t="s">
        <v>671</v>
      </c>
      <c r="BE37" s="147"/>
      <c r="BF37" s="147"/>
      <c r="BG37" s="23"/>
      <c r="BH37" s="23"/>
      <c r="BI37" s="23"/>
      <c r="BJ37" s="10"/>
      <c r="BK37" s="10"/>
      <c r="BL37" s="327"/>
      <c r="BM37" s="26"/>
      <c r="BN37" s="26"/>
      <c r="BO37" s="26"/>
      <c r="BP37" s="26"/>
      <c r="BQ37" s="26"/>
      <c r="BR37" s="26"/>
      <c r="BS37" s="26"/>
      <c r="BT37" s="26"/>
      <c r="BU37" s="26"/>
      <c r="BV37" s="26"/>
      <c r="BW37" s="26"/>
      <c r="BX37" s="26"/>
      <c r="BY37" s="329"/>
      <c r="BZ37" s="10"/>
      <c r="CA37" s="10"/>
      <c r="CB37" s="327"/>
      <c r="CC37" s="26"/>
      <c r="CD37" s="26"/>
      <c r="CE37" s="26"/>
      <c r="CF37" s="26"/>
      <c r="CG37" s="26"/>
      <c r="CH37" s="26"/>
      <c r="CI37" s="26"/>
      <c r="CJ37" s="26"/>
      <c r="CK37" s="26"/>
      <c r="CL37" s="26"/>
      <c r="CM37" s="26"/>
      <c r="CN37" s="26"/>
      <c r="CO37" s="329"/>
      <c r="CP37" s="10"/>
      <c r="CR37" s="408"/>
      <c r="CS37" s="19" t="s">
        <v>31</v>
      </c>
      <c r="CT37" s="18">
        <f>+AG8</f>
        <v>0</v>
      </c>
      <c r="CU37" s="17" t="e">
        <f>+CT37/$CS$13</f>
        <v>#DIV/0!</v>
      </c>
      <c r="CV37" s="2"/>
      <c r="CW37" s="16"/>
      <c r="CX37" s="29" t="s">
        <v>17</v>
      </c>
      <c r="CY37" s="29" t="s">
        <v>16</v>
      </c>
      <c r="CZ37" s="404"/>
      <c r="DA37" s="405"/>
    </row>
    <row r="38" spans="1:105" ht="21" customHeight="1">
      <c r="A38" s="10"/>
      <c r="B38" s="120"/>
      <c r="C38" s="294" t="s">
        <v>34</v>
      </c>
      <c r="D38" s="294"/>
      <c r="E38" s="294"/>
      <c r="F38" s="294"/>
      <c r="G38" s="294"/>
      <c r="H38" s="309">
        <f>+'HUD Data Input-Summary Report'!C48</f>
        <v>0</v>
      </c>
      <c r="I38" s="23"/>
      <c r="J38" s="23"/>
      <c r="K38" s="23"/>
      <c r="L38" s="23"/>
      <c r="M38" s="23"/>
      <c r="N38" s="23"/>
      <c r="O38" s="120"/>
      <c r="P38" s="10"/>
      <c r="Q38" s="10"/>
      <c r="R38" s="112"/>
      <c r="S38" s="337" t="s">
        <v>39</v>
      </c>
      <c r="T38" s="301"/>
      <c r="U38" s="439">
        <f>+'HUD Data Input-Summary Report'!H36</f>
        <v>0</v>
      </c>
      <c r="V38" s="340"/>
      <c r="W38" s="676" t="s">
        <v>38</v>
      </c>
      <c r="X38" s="677"/>
      <c r="Y38" s="438">
        <f>+'HUD Data Input-Summary Report'!H40</f>
        <v>0</v>
      </c>
      <c r="Z38" s="34"/>
      <c r="AA38" s="112"/>
      <c r="AB38" s="10"/>
      <c r="AC38" s="10"/>
      <c r="AD38" s="120"/>
      <c r="AE38" s="515" t="s">
        <v>26</v>
      </c>
      <c r="AF38" s="515"/>
      <c r="AG38" s="522"/>
      <c r="AH38" s="523">
        <f>+'HUD Data Input-Summary Report'!N36</f>
        <v>0</v>
      </c>
      <c r="AI38" s="24"/>
      <c r="AJ38" s="515" t="s">
        <v>25</v>
      </c>
      <c r="AK38" s="515"/>
      <c r="AL38" s="522">
        <f>+'HUD Data Input-Summary Report'!N42</f>
        <v>0</v>
      </c>
      <c r="AM38" s="523"/>
      <c r="AN38" s="10"/>
      <c r="AO38" s="10"/>
      <c r="AP38" s="23"/>
      <c r="AQ38" s="23"/>
      <c r="AR38" s="23"/>
      <c r="AS38" s="23"/>
      <c r="AT38" s="23"/>
      <c r="AU38" s="23"/>
      <c r="AV38" s="23"/>
      <c r="AW38" s="23"/>
      <c r="AX38" s="10"/>
      <c r="AY38" s="10"/>
      <c r="AZ38" s="392" t="s">
        <v>669</v>
      </c>
      <c r="BA38" s="396" t="e">
        <f>+Z11/V11</f>
        <v>#DIV/0!</v>
      </c>
      <c r="BB38" s="147"/>
      <c r="BC38" s="738"/>
      <c r="BD38" s="738"/>
      <c r="BE38" s="147"/>
      <c r="BF38" s="147"/>
      <c r="BG38" s="23"/>
      <c r="BH38" s="23"/>
      <c r="BI38" s="23"/>
      <c r="BJ38" s="10"/>
      <c r="BK38" s="10"/>
      <c r="BL38" s="327"/>
      <c r="BM38" s="26"/>
      <c r="BN38" s="26"/>
      <c r="BO38" s="26"/>
      <c r="BP38" s="26"/>
      <c r="BQ38" s="26"/>
      <c r="BR38" s="26"/>
      <c r="BS38" s="26"/>
      <c r="BT38" s="26"/>
      <c r="BU38" s="26"/>
      <c r="BV38" s="26"/>
      <c r="BW38" s="26"/>
      <c r="BX38" s="26"/>
      <c r="BY38" s="329"/>
      <c r="BZ38" s="10"/>
      <c r="CA38" s="10"/>
      <c r="CB38" s="327"/>
      <c r="CC38" s="26"/>
      <c r="CD38" s="26"/>
      <c r="CE38" s="26"/>
      <c r="CF38" s="26"/>
      <c r="CG38" s="26"/>
      <c r="CH38" s="26"/>
      <c r="CI38" s="26"/>
      <c r="CJ38" s="26"/>
      <c r="CK38" s="26"/>
      <c r="CL38" s="26"/>
      <c r="CM38" s="26"/>
      <c r="CN38" s="26"/>
      <c r="CO38" s="329"/>
      <c r="CP38" s="10"/>
      <c r="CR38" s="408"/>
      <c r="CS38" s="19" t="s">
        <v>24</v>
      </c>
      <c r="CT38" s="18">
        <f>+AG11-AG7-AG8</f>
        <v>0</v>
      </c>
      <c r="CU38" s="17"/>
      <c r="CV38" s="404"/>
      <c r="CW38" s="16" t="str">
        <f>+CONCATENATE("Average Rent- ",+TEXT(CS11,"0.")," rev. units")</f>
        <v>Average Rent- 0. rev. units</v>
      </c>
      <c r="CX38" s="22" t="e">
        <f>+Z11/V11</f>
        <v>#DIV/0!</v>
      </c>
      <c r="CY38" s="21" t="e">
        <f>+CX38*12</f>
        <v>#DIV/0!</v>
      </c>
      <c r="CZ38" s="404"/>
      <c r="DA38" s="405"/>
    </row>
    <row r="39" spans="1:105" ht="21" customHeight="1">
      <c r="A39" s="10"/>
      <c r="B39" s="120"/>
      <c r="C39" s="294" t="s">
        <v>30</v>
      </c>
      <c r="D39" s="294"/>
      <c r="E39" s="294"/>
      <c r="F39" s="294"/>
      <c r="G39" s="294"/>
      <c r="H39" s="309">
        <f>+'HUD Data Input-Summary Report'!C49</f>
        <v>0</v>
      </c>
      <c r="I39" s="641" t="s">
        <v>29</v>
      </c>
      <c r="J39" s="642"/>
      <c r="K39" s="642"/>
      <c r="L39" s="642"/>
      <c r="M39" s="643"/>
      <c r="N39" s="452">
        <f>+Y41</f>
        <v>0</v>
      </c>
      <c r="O39" s="120"/>
      <c r="P39" s="10"/>
      <c r="Q39" s="10"/>
      <c r="R39" s="112"/>
      <c r="S39" s="337" t="s">
        <v>33</v>
      </c>
      <c r="T39" s="299"/>
      <c r="U39" s="439">
        <f>+'HUD Data Input-Summary Report'!H37</f>
        <v>0</v>
      </c>
      <c r="V39" s="329"/>
      <c r="W39" s="23"/>
      <c r="X39" s="23"/>
      <c r="Y39" s="336"/>
      <c r="Z39" s="34"/>
      <c r="AA39" s="112"/>
      <c r="AB39" s="10"/>
      <c r="AC39" s="10"/>
      <c r="AD39" s="120"/>
      <c r="AE39" s="515" t="s">
        <v>20</v>
      </c>
      <c r="AF39" s="515"/>
      <c r="AG39" s="524"/>
      <c r="AH39" s="523">
        <f>+'HUD Data Input-Summary Report'!N37</f>
        <v>0</v>
      </c>
      <c r="AI39" s="24"/>
      <c r="AJ39" s="515" t="s">
        <v>19</v>
      </c>
      <c r="AK39" s="515"/>
      <c r="AL39" s="524">
        <f>+'HUD Data Input-Summary Report'!N43</f>
        <v>0</v>
      </c>
      <c r="AM39" s="523"/>
      <c r="AN39" s="10"/>
      <c r="AO39" s="10"/>
      <c r="AP39" s="23"/>
      <c r="AQ39" s="23"/>
      <c r="AR39" s="23"/>
      <c r="AS39" s="23"/>
      <c r="AT39" s="23"/>
      <c r="AU39" s="23"/>
      <c r="AV39" s="393"/>
      <c r="AW39" s="23"/>
      <c r="AX39" s="10"/>
      <c r="AY39" s="10"/>
      <c r="AZ39" s="392" t="s">
        <v>673</v>
      </c>
      <c r="BA39" s="396" t="e">
        <f>+BA38-BA17</f>
        <v>#DIV/0!</v>
      </c>
      <c r="BB39" s="147"/>
      <c r="BC39" s="394" t="e">
        <f>+BA39-BA38</f>
        <v>#DIV/0!</v>
      </c>
      <c r="BD39" s="395" t="e">
        <f>+BC39/BA38</f>
        <v>#DIV/0!</v>
      </c>
      <c r="BE39" s="147"/>
      <c r="BF39" s="147"/>
      <c r="BG39" s="23"/>
      <c r="BH39" s="23"/>
      <c r="BI39" s="23"/>
      <c r="BJ39" s="10"/>
      <c r="BK39" s="10"/>
      <c r="BL39" s="327"/>
      <c r="BM39" s="26"/>
      <c r="BN39" s="26"/>
      <c r="BO39" s="26"/>
      <c r="BP39" s="26"/>
      <c r="BQ39" s="26"/>
      <c r="BR39" s="26"/>
      <c r="BS39" s="26"/>
      <c r="BT39" s="26"/>
      <c r="BU39" s="26"/>
      <c r="BV39" s="26"/>
      <c r="BW39" s="26"/>
      <c r="BX39" s="26"/>
      <c r="BY39" s="329"/>
      <c r="BZ39" s="10"/>
      <c r="CA39" s="10"/>
      <c r="CB39" s="327"/>
      <c r="CC39" s="26"/>
      <c r="CD39" s="26"/>
      <c r="CE39" s="26"/>
      <c r="CF39" s="26"/>
      <c r="CG39" s="26"/>
      <c r="CH39" s="26"/>
      <c r="CI39" s="26"/>
      <c r="CJ39" s="26"/>
      <c r="CK39" s="26"/>
      <c r="CL39" s="26"/>
      <c r="CM39" s="26"/>
      <c r="CN39" s="26"/>
      <c r="CO39" s="329"/>
      <c r="CP39" s="10"/>
      <c r="CR39" s="408"/>
      <c r="CS39" s="19"/>
      <c r="CT39" s="30" t="s">
        <v>18</v>
      </c>
      <c r="CU39" s="165"/>
      <c r="CV39" s="404"/>
      <c r="CW39" s="16" t="str">
        <f>+CONCATENATE("Expenses- ",+TEXT(CS13,"0.")," tot. units")</f>
        <v>Expenses- 0. tot. units</v>
      </c>
      <c r="CX39" s="22" t="e">
        <f>+U28</f>
        <v>#DIV/0!</v>
      </c>
      <c r="CY39" s="21" t="e">
        <f>+CX39*12</f>
        <v>#DIV/0!</v>
      </c>
      <c r="CZ39" s="404"/>
      <c r="DA39" s="405"/>
    </row>
    <row r="40" spans="1:105" ht="21" customHeight="1">
      <c r="A40" s="10"/>
      <c r="B40" s="164"/>
      <c r="C40" s="23"/>
      <c r="D40" s="23"/>
      <c r="E40" s="147"/>
      <c r="F40" s="147"/>
      <c r="G40" s="147"/>
      <c r="H40" s="147"/>
      <c r="I40" s="23"/>
      <c r="J40" s="23"/>
      <c r="K40" s="164"/>
      <c r="L40" s="164"/>
      <c r="M40" s="164"/>
      <c r="N40" s="164"/>
      <c r="O40" s="164"/>
      <c r="P40" s="10"/>
      <c r="Q40" s="10"/>
      <c r="R40" s="112"/>
      <c r="S40" s="337" t="s">
        <v>28</v>
      </c>
      <c r="T40" s="299"/>
      <c r="U40" s="439">
        <f>+'HUD Data Input-Summary Report'!H38</f>
        <v>0</v>
      </c>
      <c r="V40" s="329"/>
      <c r="W40" s="676" t="s">
        <v>27</v>
      </c>
      <c r="X40" s="677"/>
      <c r="Y40" s="438">
        <f>'HUD Data Input-Summary Report'!H41</f>
        <v>0</v>
      </c>
      <c r="Z40" s="34"/>
      <c r="AA40" s="112"/>
      <c r="AB40" s="10"/>
      <c r="AC40" s="10"/>
      <c r="AD40" s="120"/>
      <c r="AE40" s="515" t="s">
        <v>13</v>
      </c>
      <c r="AF40" s="515"/>
      <c r="AG40" s="522"/>
      <c r="AH40" s="523">
        <f>+'HUD Data Input-Summary Report'!N38</f>
        <v>0</v>
      </c>
      <c r="AI40" s="24"/>
      <c r="AJ40" s="515" t="s">
        <v>12</v>
      </c>
      <c r="AK40" s="515"/>
      <c r="AL40" s="522">
        <f>+'HUD Data Input-Summary Report'!N44</f>
        <v>0</v>
      </c>
      <c r="AM40" s="523"/>
      <c r="AN40" s="10"/>
      <c r="AO40" s="10"/>
      <c r="AP40" s="23"/>
      <c r="AQ40" s="23"/>
      <c r="AR40" s="23"/>
      <c r="AS40" s="23"/>
      <c r="AT40" s="23"/>
      <c r="AU40" s="23"/>
      <c r="AV40" s="23"/>
      <c r="AW40" s="23"/>
      <c r="AX40" s="10"/>
      <c r="AY40" s="10"/>
      <c r="AZ40" s="392" t="s">
        <v>810</v>
      </c>
      <c r="BA40" s="397">
        <f>+V14</f>
        <v>0</v>
      </c>
      <c r="BB40" s="147"/>
      <c r="BC40" s="147"/>
      <c r="BD40" s="147"/>
      <c r="BE40" s="147"/>
      <c r="BF40" s="147"/>
      <c r="BG40" s="23"/>
      <c r="BH40" s="23"/>
      <c r="BI40" s="23"/>
      <c r="BJ40" s="10"/>
      <c r="BK40" s="10"/>
      <c r="BL40" s="327"/>
      <c r="BM40" s="26"/>
      <c r="BN40" s="26"/>
      <c r="BO40" s="26"/>
      <c r="BP40" s="26"/>
      <c r="BQ40" s="26"/>
      <c r="BR40" s="26"/>
      <c r="BS40" s="26"/>
      <c r="BT40" s="26"/>
      <c r="BU40" s="26"/>
      <c r="BV40" s="26"/>
      <c r="BW40" s="26"/>
      <c r="BX40" s="26"/>
      <c r="BY40" s="329"/>
      <c r="BZ40" s="10"/>
      <c r="CA40" s="10"/>
      <c r="CB40" s="327"/>
      <c r="CC40" s="26"/>
      <c r="CD40" s="26"/>
      <c r="CE40" s="26"/>
      <c r="CF40" s="26"/>
      <c r="CG40" s="26"/>
      <c r="CH40" s="26"/>
      <c r="CI40" s="26"/>
      <c r="CJ40" s="26"/>
      <c r="CK40" s="26"/>
      <c r="CL40" s="26"/>
      <c r="CM40" s="26"/>
      <c r="CN40" s="26"/>
      <c r="CO40" s="329"/>
      <c r="CP40" s="10"/>
      <c r="CR40" s="408"/>
      <c r="CS40" s="19" t="s">
        <v>11</v>
      </c>
      <c r="CT40" s="18">
        <f>+AG13</f>
        <v>0</v>
      </c>
      <c r="CU40" s="17" t="e">
        <f>+CT40/$CS$13</f>
        <v>#DIV/0!</v>
      </c>
      <c r="CV40" s="404"/>
      <c r="CW40" s="16" t="str">
        <f>+CONCATENATE("Debt Service- ",+TEXT(+CS13,"0.")," tot. units")</f>
        <v>Debt Service- 0. tot. units</v>
      </c>
      <c r="CX40" s="22" t="e">
        <f>+Z42/V25/12</f>
        <v>#DIV/0!</v>
      </c>
      <c r="CY40" s="21" t="e">
        <f>+CX40*12</f>
        <v>#DIV/0!</v>
      </c>
      <c r="CZ40" s="404"/>
      <c r="DA40" s="405"/>
    </row>
    <row r="41" spans="1:105" ht="21" customHeight="1">
      <c r="A41" s="10"/>
      <c r="B41" s="164"/>
      <c r="C41" s="23"/>
      <c r="D41" s="23"/>
      <c r="E41" s="26"/>
      <c r="F41" s="26"/>
      <c r="G41" s="26"/>
      <c r="H41" s="23"/>
      <c r="I41" s="23"/>
      <c r="J41" s="23"/>
      <c r="K41" s="164"/>
      <c r="L41" s="164"/>
      <c r="M41" s="25"/>
      <c r="N41" s="166"/>
      <c r="O41" s="164"/>
      <c r="P41" s="10"/>
      <c r="Q41" s="10"/>
      <c r="R41" s="112"/>
      <c r="S41" s="337" t="s">
        <v>22</v>
      </c>
      <c r="T41" s="299"/>
      <c r="U41" s="339">
        <f>SUM(U38:U40)</f>
        <v>0</v>
      </c>
      <c r="V41" s="329"/>
      <c r="W41" s="676" t="s">
        <v>21</v>
      </c>
      <c r="X41" s="677"/>
      <c r="Y41" s="336">
        <f>+Y38+Y40</f>
        <v>0</v>
      </c>
      <c r="Z41" s="33"/>
      <c r="AA41" s="112"/>
      <c r="AB41" s="10"/>
      <c r="AC41" s="10"/>
      <c r="AD41" s="120"/>
      <c r="AE41" s="515" t="s">
        <v>8</v>
      </c>
      <c r="AF41" s="515"/>
      <c r="AG41" s="522"/>
      <c r="AH41" s="523">
        <f>+'HUD Data Input-Summary Report'!N39</f>
        <v>0</v>
      </c>
      <c r="AI41" s="24"/>
      <c r="AJ41" s="515" t="s">
        <v>7</v>
      </c>
      <c r="AK41" s="515"/>
      <c r="AL41" s="522">
        <f>+'HUD Data Input-Summary Report'!N45</f>
        <v>0</v>
      </c>
      <c r="AM41" s="523"/>
      <c r="AN41" s="10"/>
      <c r="AO41" s="10"/>
      <c r="AP41" s="23"/>
      <c r="AQ41" s="23"/>
      <c r="AR41" s="23"/>
      <c r="AS41" s="23"/>
      <c r="AT41" s="23"/>
      <c r="AU41" s="23"/>
      <c r="AV41" s="23"/>
      <c r="AW41" s="23"/>
      <c r="AX41" s="10"/>
      <c r="AY41" s="10"/>
      <c r="AZ41" s="392" t="s">
        <v>811</v>
      </c>
      <c r="BA41" s="397" t="e">
        <f>+BA40+BA19</f>
        <v>#DIV/0!</v>
      </c>
      <c r="BB41" s="147"/>
      <c r="BC41" s="395" t="e">
        <f>+BA41-BA40</f>
        <v>#DIV/0!</v>
      </c>
      <c r="BD41" s="395" t="e">
        <f>+BC41/BA40</f>
        <v>#DIV/0!</v>
      </c>
      <c r="BE41" s="147"/>
      <c r="BF41" s="147"/>
      <c r="BG41" s="23"/>
      <c r="BH41" s="23"/>
      <c r="BI41" s="23"/>
      <c r="BJ41" s="10"/>
      <c r="BK41" s="10"/>
      <c r="BL41" s="327"/>
      <c r="BM41" s="26"/>
      <c r="BN41" s="26"/>
      <c r="BO41" s="26"/>
      <c r="BP41" s="26"/>
      <c r="BQ41" s="26"/>
      <c r="BR41" s="26"/>
      <c r="BS41" s="26"/>
      <c r="BT41" s="26"/>
      <c r="BU41" s="26"/>
      <c r="BV41" s="26"/>
      <c r="BW41" s="26"/>
      <c r="BX41" s="26"/>
      <c r="BY41" s="329"/>
      <c r="BZ41" s="10"/>
      <c r="CA41" s="10"/>
      <c r="CB41" s="327"/>
      <c r="CC41" s="26"/>
      <c r="CD41" s="26"/>
      <c r="CE41" s="26"/>
      <c r="CF41" s="26"/>
      <c r="CG41" s="26"/>
      <c r="CH41" s="26"/>
      <c r="CI41" s="26"/>
      <c r="CJ41" s="26"/>
      <c r="CK41" s="26"/>
      <c r="CL41" s="26"/>
      <c r="CM41" s="26"/>
      <c r="CN41" s="26"/>
      <c r="CO41" s="329"/>
      <c r="CP41" s="10"/>
      <c r="CR41" s="408"/>
      <c r="CS41" s="19" t="s">
        <v>6</v>
      </c>
      <c r="CT41" s="18">
        <f>+AG14</f>
        <v>0</v>
      </c>
      <c r="CU41" s="17" t="e">
        <f>+CT41/$CS$13</f>
        <v>#DIV/0!</v>
      </c>
      <c r="CV41" s="404"/>
      <c r="CW41" s="16" t="str">
        <f>+CONCATENATE("Reserve For Repl.- ",+TEXT(+CS13,"0.")," tot. units")</f>
        <v>Reserve For Repl.- 0. tot. units</v>
      </c>
      <c r="CX41" s="22" t="e">
        <f>+U29</f>
        <v>#DIV/0!</v>
      </c>
      <c r="CY41" s="21" t="e">
        <f>+CX41*12</f>
        <v>#DIV/0!</v>
      </c>
      <c r="CZ41" s="404"/>
      <c r="DA41" s="405"/>
    </row>
    <row r="42" spans="1:105" ht="21" customHeight="1">
      <c r="A42" s="10"/>
      <c r="B42" s="164"/>
      <c r="C42" s="23"/>
      <c r="D42" s="23"/>
      <c r="E42" s="26"/>
      <c r="F42" s="26"/>
      <c r="G42" s="26"/>
      <c r="H42" s="23"/>
      <c r="I42" s="23"/>
      <c r="J42" s="590"/>
      <c r="K42" s="590" t="s">
        <v>807</v>
      </c>
      <c r="L42" s="591"/>
      <c r="N42" s="590" t="s">
        <v>806</v>
      </c>
      <c r="O42" s="164"/>
      <c r="P42" s="10"/>
      <c r="Q42" s="10"/>
      <c r="R42" s="112"/>
      <c r="S42" s="341" t="s">
        <v>15</v>
      </c>
      <c r="T42" s="299"/>
      <c r="U42" s="342" t="e">
        <f>+Z31/Z42</f>
        <v>#DIV/0!</v>
      </c>
      <c r="V42" s="329"/>
      <c r="W42" s="639" t="s">
        <v>14</v>
      </c>
      <c r="X42" s="679"/>
      <c r="Y42" s="680"/>
      <c r="Z42" s="447">
        <f>+Y41*12</f>
        <v>0</v>
      </c>
      <c r="AA42" s="112"/>
      <c r="AB42" s="10"/>
      <c r="AC42" s="10"/>
      <c r="AD42" s="120"/>
      <c r="AE42" s="515" t="s">
        <v>5</v>
      </c>
      <c r="AF42" s="515"/>
      <c r="AG42" s="522"/>
      <c r="AH42" s="523">
        <f>+'HUD Data Input-Summary Report'!N40</f>
        <v>0</v>
      </c>
      <c r="AI42" s="24"/>
      <c r="AJ42" s="515" t="s">
        <v>4</v>
      </c>
      <c r="AK42" s="515"/>
      <c r="AL42" s="522">
        <f>+'HUD Data Input-Summary Report'!N46</f>
        <v>0</v>
      </c>
      <c r="AM42" s="523"/>
      <c r="AN42" s="10"/>
      <c r="AO42" s="10"/>
      <c r="AP42" s="23"/>
      <c r="AQ42" s="23"/>
      <c r="AR42" s="23"/>
      <c r="AS42" s="23"/>
      <c r="AT42" s="23"/>
      <c r="AU42" s="23"/>
      <c r="AV42" s="23"/>
      <c r="AW42" s="23"/>
      <c r="AX42" s="10"/>
      <c r="AY42" s="10"/>
      <c r="AZ42" s="392" t="s">
        <v>812</v>
      </c>
      <c r="BA42" s="396" t="e">
        <f>+V30</f>
        <v>#DIV/0!</v>
      </c>
      <c r="BB42" s="147"/>
      <c r="BC42" s="147"/>
      <c r="BD42" s="147"/>
      <c r="BE42" s="147"/>
      <c r="BF42" s="147"/>
      <c r="BG42" s="23"/>
      <c r="BH42" s="23"/>
      <c r="BI42" s="23"/>
      <c r="BJ42" s="10"/>
      <c r="BK42" s="10"/>
      <c r="BL42" s="327"/>
      <c r="BM42" s="26"/>
      <c r="BN42" s="26"/>
      <c r="BO42" s="26"/>
      <c r="BP42" s="26"/>
      <c r="BQ42" s="26"/>
      <c r="BR42" s="26"/>
      <c r="BS42" s="26"/>
      <c r="BT42" s="26"/>
      <c r="BU42" s="26"/>
      <c r="BV42" s="26"/>
      <c r="BW42" s="26"/>
      <c r="BX42" s="26"/>
      <c r="BY42" s="329"/>
      <c r="BZ42" s="10"/>
      <c r="CA42" s="10"/>
      <c r="CB42" s="327"/>
      <c r="CC42" s="26"/>
      <c r="CD42" s="26"/>
      <c r="CE42" s="26"/>
      <c r="CF42" s="26"/>
      <c r="CG42" s="26"/>
      <c r="CH42" s="26"/>
      <c r="CI42" s="26"/>
      <c r="CJ42" s="26"/>
      <c r="CK42" s="26"/>
      <c r="CL42" s="26"/>
      <c r="CM42" s="26"/>
      <c r="CN42" s="26"/>
      <c r="CO42" s="329"/>
      <c r="CP42" s="10"/>
      <c r="CR42" s="408"/>
      <c r="CS42" s="19" t="s">
        <v>3</v>
      </c>
      <c r="CT42" s="18">
        <f>+AG20-AG13-AG14</f>
        <v>0</v>
      </c>
      <c r="CU42" s="17" t="e">
        <f>+CT42/$CS$13</f>
        <v>#DIV/0!</v>
      </c>
      <c r="CV42" s="404"/>
      <c r="CW42" s="16"/>
      <c r="CX42" s="15"/>
      <c r="CY42" s="14"/>
      <c r="CZ42" s="404"/>
      <c r="DA42" s="405"/>
    </row>
    <row r="43" spans="1:105" ht="21" customHeight="1">
      <c r="A43" s="10"/>
      <c r="B43" s="164"/>
      <c r="C43" s="23"/>
      <c r="D43" s="23"/>
      <c r="E43" s="26"/>
      <c r="F43" s="26"/>
      <c r="G43" s="26"/>
      <c r="H43" s="23"/>
      <c r="I43" s="23"/>
      <c r="J43" s="736">
        <f>+IF(ISBLANK(+Instructions!A3)=TRUE,"Not specified",+Instructions!A3)</f>
        <v>40877</v>
      </c>
      <c r="K43" s="736"/>
      <c r="M43" s="737" t="str">
        <f>+IF(ISBLANK('HUD Data Input-Summary Report'!D3)=TRUE,"Not specified",+'HUD Data Input-Summary Report'!D3)</f>
        <v>Not specified</v>
      </c>
      <c r="N43" s="737"/>
      <c r="O43" s="164"/>
      <c r="P43" s="10"/>
      <c r="Q43" s="10"/>
      <c r="R43" s="112"/>
      <c r="S43" s="343" t="s">
        <v>10</v>
      </c>
      <c r="T43" s="344"/>
      <c r="U43" s="345" t="e">
        <f>+Y37/V25</f>
        <v>#DIV/0!</v>
      </c>
      <c r="V43" s="331"/>
      <c r="W43" s="639" t="s">
        <v>9</v>
      </c>
      <c r="X43" s="679"/>
      <c r="Y43" s="680"/>
      <c r="Z43" s="447">
        <f>+Z35-Z42</f>
        <v>0</v>
      </c>
      <c r="AA43" s="112"/>
      <c r="AB43" s="10"/>
      <c r="AC43" s="10"/>
      <c r="AD43" s="120"/>
      <c r="AE43" s="525" t="s">
        <v>2</v>
      </c>
      <c r="AF43" s="525"/>
      <c r="AG43" s="522"/>
      <c r="AH43" s="526">
        <f>+'HUD Data Input-Summary Report'!N41</f>
        <v>0</v>
      </c>
      <c r="AI43" s="525"/>
      <c r="AJ43" s="525"/>
      <c r="AK43" s="525"/>
      <c r="AL43" s="522"/>
      <c r="AM43" s="526"/>
      <c r="AN43" s="10"/>
      <c r="AO43" s="10"/>
      <c r="AP43" s="23"/>
      <c r="AQ43" s="23"/>
      <c r="AR43" s="23"/>
      <c r="AS43" s="23"/>
      <c r="AT43" s="23"/>
      <c r="AU43" s="23"/>
      <c r="AV43" s="23"/>
      <c r="AW43" s="23"/>
      <c r="AX43" s="10"/>
      <c r="AY43" s="10"/>
      <c r="AZ43" s="392" t="s">
        <v>668</v>
      </c>
      <c r="BA43" s="396" t="e">
        <f>+BA42+BA18</f>
        <v>#DIV/0!</v>
      </c>
      <c r="BB43" s="147"/>
      <c r="BC43" s="394" t="e">
        <f>+BA43-BA42</f>
        <v>#DIV/0!</v>
      </c>
      <c r="BD43" s="395" t="e">
        <f>+BC43/BA42</f>
        <v>#DIV/0!</v>
      </c>
      <c r="BE43" s="147"/>
      <c r="BF43" s="147"/>
      <c r="BG43" s="23"/>
      <c r="BH43" s="23"/>
      <c r="BI43" s="23"/>
      <c r="BJ43" s="10"/>
      <c r="BK43" s="10"/>
      <c r="BL43" s="327"/>
      <c r="BM43" s="26"/>
      <c r="BN43" s="26"/>
      <c r="BO43" s="26"/>
      <c r="BP43" s="26"/>
      <c r="BQ43" s="26"/>
      <c r="BR43" s="26"/>
      <c r="BS43" s="26"/>
      <c r="BT43" s="26"/>
      <c r="BU43" s="26"/>
      <c r="BV43" s="26"/>
      <c r="BW43" s="26"/>
      <c r="BX43" s="26"/>
      <c r="BY43" s="329"/>
      <c r="BZ43" s="10"/>
      <c r="CA43" s="10"/>
      <c r="CB43" s="327"/>
      <c r="CC43" s="26"/>
      <c r="CD43" s="26"/>
      <c r="CE43" s="26"/>
      <c r="CF43" s="26"/>
      <c r="CG43" s="26"/>
      <c r="CH43" s="26"/>
      <c r="CI43" s="26"/>
      <c r="CJ43" s="26"/>
      <c r="CK43" s="26"/>
      <c r="CL43" s="26"/>
      <c r="CM43" s="26"/>
      <c r="CN43" s="26"/>
      <c r="CO43" s="329"/>
      <c r="CP43" s="10"/>
      <c r="CR43" s="408"/>
      <c r="CS43" s="19"/>
      <c r="CT43" s="18"/>
      <c r="CU43" s="17"/>
      <c r="CV43" s="404"/>
      <c r="CW43" s="16"/>
      <c r="CX43" s="15"/>
      <c r="CY43" s="14"/>
      <c r="CZ43" s="404"/>
      <c r="DA43" s="405"/>
    </row>
    <row r="44" spans="1:105" ht="15.75">
      <c r="A44" s="10"/>
      <c r="B44" s="168"/>
      <c r="C44" s="10"/>
      <c r="D44" s="10"/>
      <c r="E44" s="13"/>
      <c r="F44" s="13"/>
      <c r="G44" s="13"/>
      <c r="H44" s="10"/>
      <c r="I44" s="10"/>
      <c r="J44" s="10"/>
      <c r="K44" s="168"/>
      <c r="L44" s="168"/>
      <c r="M44" s="20"/>
      <c r="N44" s="169"/>
      <c r="O44" s="168"/>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67"/>
      <c r="BA44" s="167"/>
      <c r="BB44" s="167"/>
      <c r="BC44" s="167"/>
      <c r="BD44" s="167"/>
      <c r="BE44" s="167"/>
      <c r="BF44" s="167"/>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R44" s="408"/>
      <c r="CS44" s="19" t="s">
        <v>1</v>
      </c>
      <c r="CT44" s="18">
        <f>+AK12</f>
        <v>0</v>
      </c>
      <c r="CU44" s="17" t="e">
        <f>+CT44/$CS$13</f>
        <v>#DIV/0!</v>
      </c>
      <c r="CV44" s="404"/>
      <c r="CW44" s="6"/>
      <c r="CX44" s="5"/>
      <c r="CY44" s="4"/>
      <c r="CZ44" s="404"/>
      <c r="DA44" s="405"/>
    </row>
    <row r="45" spans="1:105" ht="15.75">
      <c r="A45" s="10"/>
      <c r="B45" s="168"/>
      <c r="C45" s="10"/>
      <c r="D45" s="10"/>
      <c r="E45" s="13"/>
      <c r="F45" s="13"/>
      <c r="G45" s="13"/>
      <c r="H45" s="10"/>
      <c r="I45" s="10"/>
      <c r="J45" s="10"/>
      <c r="K45" s="168"/>
      <c r="L45" s="168"/>
      <c r="M45" s="20"/>
      <c r="N45" s="169"/>
      <c r="O45" s="168"/>
      <c r="P45" s="10"/>
      <c r="Q45" s="10"/>
      <c r="R45" s="167"/>
      <c r="S45" s="167"/>
      <c r="T45" s="167"/>
      <c r="U45" s="167"/>
      <c r="V45" s="167"/>
      <c r="W45" s="167"/>
      <c r="X45" s="167"/>
      <c r="Y45" s="167"/>
      <c r="Z45" s="167"/>
      <c r="AA45" s="167"/>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67"/>
      <c r="BA45" s="167"/>
      <c r="BB45" s="167"/>
      <c r="BC45" s="167"/>
      <c r="BD45" s="167"/>
      <c r="BE45" s="167"/>
      <c r="BF45" s="167"/>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R45" s="408"/>
      <c r="CS45" s="19"/>
      <c r="CT45" s="18"/>
      <c r="CU45" s="17"/>
      <c r="CV45" s="404"/>
      <c r="CW45" s="404"/>
      <c r="CX45" s="404"/>
      <c r="CY45" s="15"/>
      <c r="CZ45" s="404"/>
      <c r="DA45" s="405"/>
    </row>
    <row r="46" spans="1:105" ht="15.75">
      <c r="A46" s="10"/>
      <c r="B46" s="168"/>
      <c r="C46" s="10"/>
      <c r="D46" s="10"/>
      <c r="E46" s="13"/>
      <c r="F46" s="13"/>
      <c r="G46" s="13"/>
      <c r="H46" s="10"/>
      <c r="I46" s="10"/>
      <c r="J46" s="10"/>
      <c r="K46" s="168"/>
      <c r="L46" s="168"/>
      <c r="M46" s="168"/>
      <c r="N46" s="168"/>
      <c r="O46" s="168"/>
      <c r="P46" s="10"/>
      <c r="Q46" s="10"/>
      <c r="R46" s="167"/>
      <c r="S46" s="167"/>
      <c r="T46" s="167"/>
      <c r="U46" s="167"/>
      <c r="V46" s="167"/>
      <c r="W46" s="167"/>
      <c r="X46" s="167"/>
      <c r="Y46" s="167"/>
      <c r="Z46" s="167"/>
      <c r="AA46" s="167"/>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67"/>
      <c r="BA46" s="167"/>
      <c r="BB46" s="167"/>
      <c r="BC46" s="167"/>
      <c r="BD46" s="167"/>
      <c r="BE46" s="167"/>
      <c r="BF46" s="167"/>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R46" s="408"/>
      <c r="CS46" s="9" t="s">
        <v>0</v>
      </c>
      <c r="CT46" s="8">
        <f>+AK14</f>
        <v>0</v>
      </c>
      <c r="CU46" s="7" t="e">
        <f>+CT46/$CS$13</f>
        <v>#DIV/0!</v>
      </c>
      <c r="CV46" s="404"/>
      <c r="CW46" s="404"/>
      <c r="CX46" s="404"/>
      <c r="CY46" s="15"/>
      <c r="CZ46" s="404"/>
      <c r="DA46" s="405"/>
    </row>
    <row r="47" spans="1:105" ht="15.75">
      <c r="A47" s="10"/>
      <c r="B47" s="168"/>
      <c r="C47" s="10"/>
      <c r="D47" s="10"/>
      <c r="E47" s="13"/>
      <c r="F47" s="13"/>
      <c r="G47" s="13"/>
      <c r="H47" s="10"/>
      <c r="I47" s="10"/>
      <c r="J47" s="10"/>
      <c r="K47" s="168"/>
      <c r="L47" s="168"/>
      <c r="M47" s="168"/>
      <c r="N47" s="168"/>
      <c r="O47" s="168"/>
      <c r="P47" s="10"/>
      <c r="Q47" s="10"/>
      <c r="R47" s="167"/>
      <c r="S47" s="167"/>
      <c r="T47" s="167"/>
      <c r="U47" s="167"/>
      <c r="V47" s="167"/>
      <c r="W47" s="167"/>
      <c r="X47" s="167"/>
      <c r="Y47" s="167"/>
      <c r="Z47" s="167"/>
      <c r="AA47" s="167"/>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67"/>
      <c r="BA47" s="167"/>
      <c r="BB47" s="167"/>
      <c r="BC47" s="167"/>
      <c r="BD47" s="167"/>
      <c r="BE47" s="167"/>
      <c r="BF47" s="167"/>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1"/>
      <c r="CR47" s="156"/>
      <c r="CS47" s="2"/>
      <c r="CT47" s="2"/>
      <c r="CU47" s="2"/>
      <c r="CV47" s="2"/>
      <c r="CW47" s="2"/>
      <c r="CX47" s="2"/>
      <c r="CY47" s="2"/>
      <c r="CZ47" s="404"/>
      <c r="DA47" s="405"/>
    </row>
    <row r="48" spans="1:105" ht="15.75">
      <c r="A48" s="10"/>
      <c r="B48" s="10"/>
      <c r="C48" s="10"/>
      <c r="D48" s="10"/>
      <c r="E48" s="170"/>
      <c r="F48" s="170"/>
      <c r="G48" s="170"/>
      <c r="H48" s="10"/>
      <c r="I48" s="10"/>
      <c r="J48" s="10"/>
      <c r="K48" s="10"/>
      <c r="L48" s="10"/>
      <c r="M48" s="10"/>
      <c r="N48" s="10"/>
      <c r="O48" s="10"/>
      <c r="P48" s="10"/>
      <c r="Q48" s="10"/>
      <c r="R48" s="167"/>
      <c r="S48" s="167"/>
      <c r="T48" s="167"/>
      <c r="U48" s="167"/>
      <c r="V48" s="167"/>
      <c r="W48" s="167"/>
      <c r="X48" s="167"/>
      <c r="Y48" s="167"/>
      <c r="Z48" s="167"/>
      <c r="AA48" s="167"/>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67"/>
      <c r="BA48" s="167"/>
      <c r="BB48" s="167"/>
      <c r="BC48" s="167"/>
      <c r="BD48" s="167"/>
      <c r="BE48" s="167"/>
      <c r="BF48" s="167"/>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1"/>
      <c r="CR48" s="156"/>
      <c r="CS48" s="2"/>
      <c r="CT48" s="2"/>
      <c r="CU48" s="2"/>
      <c r="CV48" s="2"/>
      <c r="CW48" s="2"/>
      <c r="CX48" s="2"/>
      <c r="CY48" s="2"/>
      <c r="CZ48" s="404"/>
      <c r="DA48" s="405"/>
    </row>
    <row r="49" spans="1:105" ht="15.75">
      <c r="A49" s="10"/>
      <c r="B49" s="10"/>
      <c r="C49" s="10"/>
      <c r="D49" s="10"/>
      <c r="E49" s="168"/>
      <c r="F49" s="168"/>
      <c r="G49" s="168"/>
      <c r="H49" s="168"/>
      <c r="I49" s="10"/>
      <c r="J49" s="10"/>
      <c r="K49" s="10"/>
      <c r="L49" s="10"/>
      <c r="M49" s="10"/>
      <c r="N49" s="10"/>
      <c r="O49" s="10"/>
      <c r="P49" s="10"/>
      <c r="Q49" s="10"/>
      <c r="R49" s="167"/>
      <c r="S49" s="167"/>
      <c r="T49" s="167"/>
      <c r="U49" s="167"/>
      <c r="V49" s="167"/>
      <c r="W49" s="167"/>
      <c r="X49" s="167"/>
      <c r="Y49" s="167"/>
      <c r="Z49" s="167"/>
      <c r="AA49" s="167"/>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67"/>
      <c r="BA49" s="167"/>
      <c r="BB49" s="167"/>
      <c r="BC49" s="167"/>
      <c r="BD49" s="167"/>
      <c r="BE49" s="167"/>
      <c r="BF49" s="167"/>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1"/>
      <c r="CR49" s="156"/>
      <c r="CS49" s="2"/>
      <c r="CT49" s="2"/>
      <c r="CU49" s="2"/>
      <c r="CV49" s="2"/>
      <c r="CW49" s="2"/>
      <c r="CX49" s="2"/>
      <c r="CY49" s="2"/>
      <c r="CZ49" s="404"/>
      <c r="DA49" s="405"/>
    </row>
    <row r="50" spans="1:105" ht="16.5" thickBot="1">
      <c r="A50" s="10"/>
      <c r="B50" s="10"/>
      <c r="C50" s="10"/>
      <c r="D50" s="10"/>
      <c r="E50" s="10"/>
      <c r="F50" s="10"/>
      <c r="G50" s="10"/>
      <c r="H50" s="10"/>
      <c r="I50" s="10"/>
      <c r="J50" s="10"/>
      <c r="K50" s="10"/>
      <c r="L50" s="10"/>
      <c r="M50" s="10"/>
      <c r="N50" s="10"/>
      <c r="O50" s="10"/>
      <c r="P50" s="10"/>
      <c r="Q50" s="10"/>
      <c r="R50" s="167"/>
      <c r="S50" s="167"/>
      <c r="T50" s="167"/>
      <c r="U50" s="167"/>
      <c r="V50" s="167"/>
      <c r="W50" s="167"/>
      <c r="X50" s="167"/>
      <c r="Y50" s="167"/>
      <c r="Z50" s="167"/>
      <c r="AA50" s="167"/>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67"/>
      <c r="BA50" s="167"/>
      <c r="BB50" s="167"/>
      <c r="BC50" s="167"/>
      <c r="BD50" s="167"/>
      <c r="BE50" s="167"/>
      <c r="BF50" s="167"/>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R50" s="409"/>
      <c r="CS50" s="410"/>
      <c r="CT50" s="410"/>
      <c r="CU50" s="410"/>
      <c r="CV50" s="410"/>
      <c r="CW50" s="410"/>
      <c r="CX50" s="410"/>
      <c r="CY50" s="410"/>
      <c r="CZ50" s="411"/>
      <c r="DA50" s="412"/>
    </row>
  </sheetData>
  <mergeCells count="120">
    <mergeCell ref="J43:K43"/>
    <mergeCell ref="M43:N43"/>
    <mergeCell ref="BC37:BC38"/>
    <mergeCell ref="BD37:BD38"/>
    <mergeCell ref="Y3:Z3"/>
    <mergeCell ref="AJ3:AK3"/>
    <mergeCell ref="AT3:AU3"/>
    <mergeCell ref="BD3:BE3"/>
    <mergeCell ref="BW3:BX3"/>
    <mergeCell ref="X11:Y11"/>
    <mergeCell ref="W22:Y22"/>
    <mergeCell ref="W23:Y23"/>
    <mergeCell ref="BO3:BV3"/>
    <mergeCell ref="AI5:AL5"/>
    <mergeCell ref="W38:X38"/>
    <mergeCell ref="W13:Y13"/>
    <mergeCell ref="W15:Y15"/>
    <mergeCell ref="J11:K11"/>
    <mergeCell ref="L11:N11"/>
    <mergeCell ref="W43:Y43"/>
    <mergeCell ref="W40:X40"/>
    <mergeCell ref="W41:X41"/>
    <mergeCell ref="W42:Y42"/>
    <mergeCell ref="W37:X37"/>
    <mergeCell ref="C3:D3"/>
    <mergeCell ref="E3:G3"/>
    <mergeCell ref="I3:J3"/>
    <mergeCell ref="K3:N3"/>
    <mergeCell ref="C4:D4"/>
    <mergeCell ref="E4:N4"/>
    <mergeCell ref="CL3:CM3"/>
    <mergeCell ref="CD3:CK3"/>
    <mergeCell ref="I26:M26"/>
    <mergeCell ref="F26:G26"/>
    <mergeCell ref="E17:N18"/>
    <mergeCell ref="C17:D18"/>
    <mergeCell ref="I20:K20"/>
    <mergeCell ref="I21:K21"/>
    <mergeCell ref="I22:K22"/>
    <mergeCell ref="I23:K23"/>
    <mergeCell ref="C12:D12"/>
    <mergeCell ref="E12:N12"/>
    <mergeCell ref="S12:Z12"/>
    <mergeCell ref="C13:D13"/>
    <mergeCell ref="S4:Z4"/>
    <mergeCell ref="AE4:AL4"/>
    <mergeCell ref="C11:D11"/>
    <mergeCell ref="E11:H11"/>
    <mergeCell ref="C9:D9"/>
    <mergeCell ref="S11:U11"/>
    <mergeCell ref="E9:H9"/>
    <mergeCell ref="I9:K9"/>
    <mergeCell ref="C10:D10"/>
    <mergeCell ref="E10:H10"/>
    <mergeCell ref="I10:K10"/>
    <mergeCell ref="L10:N10"/>
    <mergeCell ref="L9:N9"/>
    <mergeCell ref="C5:D5"/>
    <mergeCell ref="E5:N5"/>
    <mergeCell ref="C6:D6"/>
    <mergeCell ref="E6:N6"/>
    <mergeCell ref="C7:D7"/>
    <mergeCell ref="E7:N7"/>
    <mergeCell ref="C8:D8"/>
    <mergeCell ref="E8:N8"/>
    <mergeCell ref="AE5:AH5"/>
    <mergeCell ref="CT34:CT35"/>
    <mergeCell ref="W24:Y24"/>
    <mergeCell ref="I33:M33"/>
    <mergeCell ref="C16:D16"/>
    <mergeCell ref="E16:G16"/>
    <mergeCell ref="H16:J16"/>
    <mergeCell ref="K16:N16"/>
    <mergeCell ref="W18:Y18"/>
    <mergeCell ref="W19:Y19"/>
    <mergeCell ref="W21:Y21"/>
    <mergeCell ref="W29:Y29"/>
    <mergeCell ref="S26:Z26"/>
    <mergeCell ref="I25:M25"/>
    <mergeCell ref="C19:D19"/>
    <mergeCell ref="G19:H19"/>
    <mergeCell ref="I19:N19"/>
    <mergeCell ref="AJ21:AL21"/>
    <mergeCell ref="S16:U16"/>
    <mergeCell ref="W16:Y16"/>
    <mergeCell ref="C14:D14"/>
    <mergeCell ref="F14:N14"/>
    <mergeCell ref="C15:D15"/>
    <mergeCell ref="E15:G15"/>
    <mergeCell ref="H15:J15"/>
    <mergeCell ref="K15:N15"/>
    <mergeCell ref="S14:U14"/>
    <mergeCell ref="W14:Y14"/>
    <mergeCell ref="W36:X36"/>
    <mergeCell ref="I29:M29"/>
    <mergeCell ref="W31:Y31"/>
    <mergeCell ref="S20:U20"/>
    <mergeCell ref="W20:Y20"/>
    <mergeCell ref="W28:Y28"/>
    <mergeCell ref="S25:U25"/>
    <mergeCell ref="W25:Y25"/>
    <mergeCell ref="I39:M39"/>
    <mergeCell ref="I36:M36"/>
    <mergeCell ref="G35:H35"/>
    <mergeCell ref="S15:U15"/>
    <mergeCell ref="S18:T18"/>
    <mergeCell ref="S19:T19"/>
    <mergeCell ref="S17:T17"/>
    <mergeCell ref="I35:M35"/>
    <mergeCell ref="AE21:AH21"/>
    <mergeCell ref="W35:Y35"/>
    <mergeCell ref="E13:H13"/>
    <mergeCell ref="I13:J13"/>
    <mergeCell ref="M13:N13"/>
    <mergeCell ref="I31:M31"/>
    <mergeCell ref="S33:U33"/>
    <mergeCell ref="I28:M28"/>
    <mergeCell ref="I30:M30"/>
    <mergeCell ref="I32:M32"/>
    <mergeCell ref="S34:Z34"/>
  </mergeCells>
  <conditionalFormatting sqref="H26">
    <cfRule type="cellIs" dxfId="0" priority="1" operator="notEqual">
      <formula>#REF!</formula>
    </cfRule>
  </conditionalFormatting>
  <printOptions horizontalCentered="1"/>
  <pageMargins left="0.35" right="0.32" top="0.66625000000000001" bottom="0.59" header="0.3" footer="0.3"/>
  <pageSetup scale="82" orientation="portrait" r:id="rId1"/>
  <headerFooter>
    <oddHeader>&amp;C&amp;12&amp;F&amp;RPage &amp;P of &amp;N
Print date:&amp;D</oddHeader>
    <oddFooter>&amp;L
&amp;8&amp;Z&amp;F&amp;R&amp;10&amp;A</oddFooter>
  </headerFooter>
  <colBreaks count="1" manualBreakCount="1">
    <brk id="16"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8"/>
  <sheetViews>
    <sheetView zoomScaleNormal="100" zoomScaleSheetLayoutView="80" workbookViewId="0"/>
  </sheetViews>
  <sheetFormatPr defaultRowHeight="15"/>
  <cols>
    <col min="1" max="1" width="6" customWidth="1"/>
    <col min="2" max="2" width="52.42578125" customWidth="1"/>
    <col min="3" max="3" width="25.85546875" customWidth="1"/>
    <col min="5" max="5" width="41.7109375" customWidth="1"/>
    <col min="6" max="6" width="15" customWidth="1"/>
    <col min="7" max="7" width="42.42578125" customWidth="1"/>
    <col min="9" max="9" width="52.42578125" customWidth="1"/>
    <col min="10" max="10" width="15.7109375" customWidth="1"/>
    <col min="11" max="11" width="40.42578125" customWidth="1"/>
    <col min="12" max="12" width="5.28515625" customWidth="1"/>
    <col min="13" max="13" width="37.28515625" customWidth="1"/>
    <col min="14" max="14" width="17.42578125" customWidth="1"/>
    <col min="15" max="15" width="37.85546875" customWidth="1"/>
  </cols>
  <sheetData>
    <row r="1" spans="1:23" ht="16.5" thickBot="1">
      <c r="A1" s="541"/>
      <c r="B1" s="417" t="s">
        <v>737</v>
      </c>
      <c r="C1" s="418"/>
      <c r="D1" s="542"/>
      <c r="E1" s="417" t="str">
        <f>+$B$1</f>
        <v>Date of Data run (date of app. or amended app.)</v>
      </c>
      <c r="F1" s="422">
        <f>+$C$1</f>
        <v>0</v>
      </c>
      <c r="G1" s="542"/>
      <c r="H1" s="542"/>
      <c r="I1" s="417" t="str">
        <f>+$B$1</f>
        <v>Date of Data run (date of app. or amended app.)</v>
      </c>
      <c r="J1" s="422">
        <f>+$C$1</f>
        <v>0</v>
      </c>
      <c r="K1" s="542"/>
      <c r="L1" s="542"/>
      <c r="M1" s="417" t="str">
        <f>+$B$1</f>
        <v>Date of Data run (date of app. or amended app.)</v>
      </c>
      <c r="N1" s="422">
        <f>+$C$1</f>
        <v>0</v>
      </c>
      <c r="O1" s="542"/>
      <c r="P1" s="543"/>
      <c r="Q1" s="572"/>
      <c r="R1" s="572"/>
      <c r="S1" s="572"/>
      <c r="T1" s="572"/>
      <c r="U1" s="572"/>
      <c r="V1" s="572"/>
      <c r="W1" s="572"/>
    </row>
    <row r="2" spans="1:23">
      <c r="A2" s="544"/>
      <c r="B2" s="545" t="s">
        <v>687</v>
      </c>
      <c r="C2" s="618"/>
      <c r="D2" s="77"/>
      <c r="E2" s="545" t="s">
        <v>686</v>
      </c>
      <c r="F2" s="77"/>
      <c r="G2" s="77"/>
      <c r="H2" s="77"/>
      <c r="I2" s="545" t="s">
        <v>696</v>
      </c>
      <c r="J2" s="77"/>
      <c r="K2" s="77"/>
      <c r="L2" s="77"/>
      <c r="M2" s="545" t="s">
        <v>685</v>
      </c>
      <c r="N2" s="77"/>
      <c r="O2" s="77"/>
      <c r="P2" s="546"/>
      <c r="Q2" s="572"/>
      <c r="R2" s="572"/>
      <c r="S2" s="572"/>
      <c r="T2" s="572"/>
      <c r="U2" s="572"/>
      <c r="V2" s="572"/>
      <c r="W2" s="572"/>
    </row>
    <row r="3" spans="1:23">
      <c r="A3" s="544"/>
      <c r="B3" s="77"/>
      <c r="C3" s="621"/>
      <c r="D3" s="77"/>
      <c r="E3" s="77"/>
      <c r="F3" s="77"/>
      <c r="G3" s="77"/>
      <c r="H3" s="77"/>
      <c r="I3" s="77"/>
      <c r="J3" s="77"/>
      <c r="K3" s="77"/>
      <c r="L3" s="77"/>
      <c r="M3" s="77"/>
      <c r="N3" s="77"/>
      <c r="O3" s="77"/>
      <c r="P3" s="546"/>
      <c r="Q3" s="572"/>
      <c r="R3" s="572"/>
      <c r="S3" s="572"/>
      <c r="T3" s="572"/>
      <c r="U3" s="572"/>
      <c r="V3" s="572"/>
      <c r="W3" s="572"/>
    </row>
    <row r="4" spans="1:23" ht="15.75" thickBot="1">
      <c r="A4" s="544"/>
      <c r="B4" s="99" t="s">
        <v>366</v>
      </c>
      <c r="C4" s="99"/>
      <c r="D4" s="77"/>
      <c r="E4" s="99" t="s">
        <v>366</v>
      </c>
      <c r="F4" s="99" t="s">
        <v>365</v>
      </c>
      <c r="G4" s="547" t="s">
        <v>364</v>
      </c>
      <c r="H4" s="77"/>
      <c r="I4" s="99" t="s">
        <v>366</v>
      </c>
      <c r="J4" s="99" t="s">
        <v>365</v>
      </c>
      <c r="K4" s="547" t="s">
        <v>364</v>
      </c>
      <c r="L4" s="77"/>
      <c r="M4" s="99" t="s">
        <v>366</v>
      </c>
      <c r="N4" s="99" t="s">
        <v>365</v>
      </c>
      <c r="O4" s="547" t="s">
        <v>364</v>
      </c>
      <c r="P4" s="546"/>
      <c r="Q4" s="572"/>
      <c r="R4" s="572"/>
      <c r="S4" s="572"/>
      <c r="T4" s="572"/>
      <c r="U4" s="572"/>
      <c r="V4" s="572"/>
      <c r="W4" s="572"/>
    </row>
    <row r="5" spans="1:23" ht="16.5" thickBot="1">
      <c r="A5" s="544"/>
      <c r="B5" s="72" t="s">
        <v>432</v>
      </c>
      <c r="C5" s="548"/>
      <c r="D5" s="77"/>
      <c r="E5" s="284" t="s">
        <v>661</v>
      </c>
      <c r="F5" s="549"/>
      <c r="G5" s="281" t="s">
        <v>785</v>
      </c>
      <c r="H5" s="77"/>
      <c r="I5" s="284" t="s">
        <v>660</v>
      </c>
      <c r="J5" s="549"/>
      <c r="K5" s="281" t="s">
        <v>785</v>
      </c>
      <c r="L5" s="77"/>
      <c r="M5" s="67" t="s">
        <v>659</v>
      </c>
      <c r="N5" s="549"/>
      <c r="O5" s="286" t="s">
        <v>786</v>
      </c>
      <c r="P5" s="546"/>
      <c r="Q5" s="572"/>
      <c r="R5" s="572"/>
      <c r="S5" s="572"/>
      <c r="T5" s="572"/>
      <c r="U5" s="572"/>
      <c r="V5" s="572"/>
      <c r="W5" s="572"/>
    </row>
    <row r="6" spans="1:23" ht="16.5" thickBot="1">
      <c r="A6" s="544"/>
      <c r="B6" s="72" t="s">
        <v>662</v>
      </c>
      <c r="C6" s="548"/>
      <c r="D6" s="77"/>
      <c r="E6" s="284" t="s">
        <v>657</v>
      </c>
      <c r="F6" s="550"/>
      <c r="G6" s="281" t="s">
        <v>785</v>
      </c>
      <c r="H6" s="77"/>
      <c r="I6" s="284" t="s">
        <v>656</v>
      </c>
      <c r="J6" s="550"/>
      <c r="K6" s="281" t="s">
        <v>785</v>
      </c>
      <c r="L6" s="77"/>
      <c r="M6" s="67" t="s">
        <v>451</v>
      </c>
      <c r="N6" s="549"/>
      <c r="O6" s="286" t="s">
        <v>786</v>
      </c>
      <c r="P6" s="546"/>
      <c r="Q6" s="572"/>
      <c r="R6" s="572"/>
      <c r="S6" s="572"/>
      <c r="T6" s="572"/>
      <c r="U6" s="572"/>
      <c r="V6" s="572"/>
      <c r="W6" s="572"/>
    </row>
    <row r="7" spans="1:23" ht="16.5" thickBot="1">
      <c r="A7" s="544"/>
      <c r="B7" s="72" t="s">
        <v>658</v>
      </c>
      <c r="C7" s="548"/>
      <c r="D7" s="77"/>
      <c r="E7" s="284" t="s">
        <v>654</v>
      </c>
      <c r="F7" s="551"/>
      <c r="G7" s="281" t="s">
        <v>785</v>
      </c>
      <c r="H7" s="77"/>
      <c r="I7" s="284" t="s">
        <v>653</v>
      </c>
      <c r="J7" s="551"/>
      <c r="K7" s="281" t="s">
        <v>785</v>
      </c>
      <c r="L7" s="77"/>
      <c r="M7" s="67" t="s">
        <v>465</v>
      </c>
      <c r="N7" s="549"/>
      <c r="O7" s="286" t="s">
        <v>786</v>
      </c>
      <c r="P7" s="546"/>
      <c r="Q7" s="572"/>
      <c r="R7" s="572"/>
      <c r="S7" s="572"/>
      <c r="T7" s="572"/>
      <c r="U7" s="572"/>
      <c r="V7" s="572"/>
      <c r="W7" s="572"/>
    </row>
    <row r="8" spans="1:23" ht="16.5" thickBot="1">
      <c r="A8" s="544"/>
      <c r="B8" s="72" t="s">
        <v>655</v>
      </c>
      <c r="C8" s="552"/>
      <c r="D8" s="77"/>
      <c r="E8" s="284" t="s">
        <v>651</v>
      </c>
      <c r="F8" s="553"/>
      <c r="G8" s="281" t="s">
        <v>785</v>
      </c>
      <c r="H8" s="77"/>
      <c r="I8" s="284" t="s">
        <v>650</v>
      </c>
      <c r="J8" s="553"/>
      <c r="K8" s="281" t="s">
        <v>785</v>
      </c>
      <c r="L8" s="77"/>
      <c r="M8" s="67" t="s">
        <v>649</v>
      </c>
      <c r="N8" s="549"/>
      <c r="O8" s="286" t="s">
        <v>786</v>
      </c>
      <c r="P8" s="546"/>
      <c r="Q8" s="572"/>
      <c r="R8" s="572"/>
      <c r="S8" s="572"/>
      <c r="T8" s="572"/>
      <c r="U8" s="572"/>
      <c r="V8" s="572"/>
      <c r="W8" s="572"/>
    </row>
    <row r="9" spans="1:23" ht="16.5" thickBot="1">
      <c r="A9" s="544"/>
      <c r="B9" s="72" t="s">
        <v>652</v>
      </c>
      <c r="C9" s="548"/>
      <c r="D9" s="77"/>
      <c r="E9" s="284" t="s">
        <v>647</v>
      </c>
      <c r="F9" s="550"/>
      <c r="G9" s="281" t="s">
        <v>785</v>
      </c>
      <c r="H9" s="77"/>
      <c r="I9" s="284" t="s">
        <v>646</v>
      </c>
      <c r="J9" s="550"/>
      <c r="K9" s="281" t="s">
        <v>785</v>
      </c>
      <c r="L9" s="77"/>
      <c r="M9" s="67" t="s">
        <v>645</v>
      </c>
      <c r="N9" s="549"/>
      <c r="O9" s="286" t="s">
        <v>786</v>
      </c>
      <c r="P9" s="546"/>
      <c r="Q9" s="572"/>
      <c r="R9" s="572"/>
      <c r="S9" s="572"/>
      <c r="T9" s="572"/>
      <c r="U9" s="572"/>
      <c r="V9" s="572"/>
      <c r="W9" s="572"/>
    </row>
    <row r="10" spans="1:23" ht="16.5" thickBot="1">
      <c r="A10" s="544"/>
      <c r="B10" s="72" t="s">
        <v>648</v>
      </c>
      <c r="C10" s="548"/>
      <c r="D10" s="77"/>
      <c r="E10" s="284" t="s">
        <v>643</v>
      </c>
      <c r="F10" s="553"/>
      <c r="G10" s="281" t="s">
        <v>785</v>
      </c>
      <c r="H10" s="77"/>
      <c r="I10" s="284" t="s">
        <v>642</v>
      </c>
      <c r="J10" s="553"/>
      <c r="K10" s="281" t="s">
        <v>785</v>
      </c>
      <c r="L10" s="77"/>
      <c r="M10" s="67" t="s">
        <v>641</v>
      </c>
      <c r="N10" s="549"/>
      <c r="O10" s="286" t="s">
        <v>786</v>
      </c>
      <c r="P10" s="546"/>
      <c r="Q10" s="572"/>
      <c r="R10" s="572"/>
      <c r="S10" s="572"/>
      <c r="T10" s="572"/>
      <c r="U10" s="572"/>
      <c r="V10" s="572"/>
      <c r="W10" s="572"/>
    </row>
    <row r="11" spans="1:23" ht="16.5" thickBot="1">
      <c r="A11" s="544"/>
      <c r="B11" s="72" t="s">
        <v>644</v>
      </c>
      <c r="C11" s="548"/>
      <c r="D11" s="77"/>
      <c r="E11" s="284" t="s">
        <v>639</v>
      </c>
      <c r="F11" s="554"/>
      <c r="G11" s="281" t="s">
        <v>785</v>
      </c>
      <c r="H11" s="77"/>
      <c r="I11" s="284" t="s">
        <v>638</v>
      </c>
      <c r="J11" s="554"/>
      <c r="K11" s="281" t="s">
        <v>785</v>
      </c>
      <c r="L11" s="77"/>
      <c r="M11" s="67" t="s">
        <v>637</v>
      </c>
      <c r="N11" s="549"/>
      <c r="O11" s="286" t="s">
        <v>786</v>
      </c>
      <c r="P11" s="546"/>
      <c r="Q11" s="572"/>
      <c r="R11" s="572"/>
      <c r="S11" s="572"/>
      <c r="T11" s="572"/>
      <c r="U11" s="572"/>
      <c r="V11" s="572"/>
      <c r="W11" s="572"/>
    </row>
    <row r="12" spans="1:23" ht="16.5" thickBot="1">
      <c r="A12" s="544"/>
      <c r="B12" s="72" t="s">
        <v>640</v>
      </c>
      <c r="C12" s="552"/>
      <c r="D12" s="77"/>
      <c r="E12" s="284" t="s">
        <v>635</v>
      </c>
      <c r="F12" s="554"/>
      <c r="G12" s="281" t="s">
        <v>785</v>
      </c>
      <c r="H12" s="77"/>
      <c r="I12" s="284" t="s">
        <v>634</v>
      </c>
      <c r="J12" s="554"/>
      <c r="K12" s="281" t="s">
        <v>785</v>
      </c>
      <c r="L12" s="77"/>
      <c r="M12" s="67" t="s">
        <v>633</v>
      </c>
      <c r="N12" s="549"/>
      <c r="O12" s="286" t="s">
        <v>786</v>
      </c>
      <c r="P12" s="546"/>
      <c r="Q12" s="572"/>
      <c r="R12" s="572"/>
      <c r="S12" s="572"/>
      <c r="T12" s="572"/>
      <c r="U12" s="572"/>
      <c r="V12" s="572"/>
      <c r="W12" s="572"/>
    </row>
    <row r="13" spans="1:23" ht="16.5" thickBot="1">
      <c r="A13" s="544"/>
      <c r="B13" s="72" t="s">
        <v>636</v>
      </c>
      <c r="C13" s="548"/>
      <c r="D13" s="77"/>
      <c r="E13" s="284" t="s">
        <v>631</v>
      </c>
      <c r="F13" s="550"/>
      <c r="G13" s="281" t="s">
        <v>785</v>
      </c>
      <c r="H13" s="77"/>
      <c r="I13" s="284" t="s">
        <v>630</v>
      </c>
      <c r="J13" s="550"/>
      <c r="K13" s="281" t="s">
        <v>785</v>
      </c>
      <c r="L13" s="77"/>
      <c r="M13" s="67" t="s">
        <v>629</v>
      </c>
      <c r="N13" s="549"/>
      <c r="O13" s="286" t="s">
        <v>786</v>
      </c>
      <c r="P13" s="546"/>
      <c r="Q13" s="572"/>
      <c r="R13" s="572"/>
      <c r="S13" s="572"/>
      <c r="T13" s="572"/>
      <c r="U13" s="572"/>
      <c r="V13" s="572"/>
      <c r="W13" s="572"/>
    </row>
    <row r="14" spans="1:23" ht="16.5" thickBot="1">
      <c r="A14" s="544"/>
      <c r="B14" s="72" t="s">
        <v>632</v>
      </c>
      <c r="C14" s="548"/>
      <c r="D14" s="77"/>
      <c r="E14" s="284" t="s">
        <v>627</v>
      </c>
      <c r="F14" s="555"/>
      <c r="G14" s="281" t="s">
        <v>785</v>
      </c>
      <c r="H14" s="77"/>
      <c r="I14" s="284" t="s">
        <v>626</v>
      </c>
      <c r="J14" s="555"/>
      <c r="K14" s="281" t="s">
        <v>785</v>
      </c>
      <c r="L14" s="77"/>
      <c r="M14" s="67" t="s">
        <v>625</v>
      </c>
      <c r="N14" s="549"/>
      <c r="O14" s="286" t="s">
        <v>786</v>
      </c>
      <c r="P14" s="546"/>
      <c r="Q14" s="572"/>
      <c r="R14" s="572"/>
      <c r="S14" s="572"/>
      <c r="T14" s="572"/>
      <c r="U14" s="572"/>
      <c r="V14" s="572"/>
      <c r="W14" s="572"/>
    </row>
    <row r="15" spans="1:23" ht="16.5" thickBot="1">
      <c r="A15" s="544"/>
      <c r="B15" s="72" t="s">
        <v>628</v>
      </c>
      <c r="C15" s="548"/>
      <c r="D15" s="77"/>
      <c r="E15" s="284" t="s">
        <v>623</v>
      </c>
      <c r="F15" s="550"/>
      <c r="G15" s="281" t="s">
        <v>785</v>
      </c>
      <c r="H15" s="77"/>
      <c r="I15" s="284" t="s">
        <v>622</v>
      </c>
      <c r="J15" s="550"/>
      <c r="K15" s="281" t="s">
        <v>785</v>
      </c>
      <c r="L15" s="77"/>
      <c r="M15" s="67" t="s">
        <v>621</v>
      </c>
      <c r="N15" s="549"/>
      <c r="O15" s="286" t="s">
        <v>786</v>
      </c>
      <c r="P15" s="546"/>
      <c r="Q15" s="572"/>
      <c r="R15" s="572"/>
      <c r="S15" s="572"/>
      <c r="T15" s="572"/>
      <c r="U15" s="572"/>
      <c r="V15" s="572"/>
      <c r="W15" s="572"/>
    </row>
    <row r="16" spans="1:23" ht="16.5" thickBot="1">
      <c r="A16" s="544"/>
      <c r="B16" s="72" t="s">
        <v>624</v>
      </c>
      <c r="C16" s="552"/>
      <c r="D16" s="77"/>
      <c r="E16" s="284" t="s">
        <v>619</v>
      </c>
      <c r="F16" s="550"/>
      <c r="G16" s="281" t="s">
        <v>785</v>
      </c>
      <c r="H16" s="77"/>
      <c r="I16" s="284" t="s">
        <v>618</v>
      </c>
      <c r="J16" s="550"/>
      <c r="K16" s="281" t="s">
        <v>785</v>
      </c>
      <c r="L16" s="77"/>
      <c r="M16" s="67" t="s">
        <v>617</v>
      </c>
      <c r="N16" s="549"/>
      <c r="O16" s="286" t="s">
        <v>786</v>
      </c>
      <c r="P16" s="546"/>
      <c r="Q16" s="572"/>
      <c r="R16" s="572"/>
      <c r="S16" s="572"/>
      <c r="T16" s="572"/>
      <c r="U16" s="572"/>
      <c r="V16" s="572"/>
      <c r="W16" s="572"/>
    </row>
    <row r="17" spans="1:23" ht="16.5" thickBot="1">
      <c r="A17" s="544"/>
      <c r="B17" s="72" t="s">
        <v>620</v>
      </c>
      <c r="C17" s="548"/>
      <c r="D17" s="77"/>
      <c r="E17" s="284" t="s">
        <v>615</v>
      </c>
      <c r="F17" s="549"/>
      <c r="G17" s="281" t="s">
        <v>785</v>
      </c>
      <c r="H17" s="77"/>
      <c r="I17" s="284" t="s">
        <v>614</v>
      </c>
      <c r="J17" s="549"/>
      <c r="K17" s="281" t="s">
        <v>785</v>
      </c>
      <c r="L17" s="77"/>
      <c r="M17" s="67" t="s">
        <v>613</v>
      </c>
      <c r="N17" s="549"/>
      <c r="O17" s="286" t="s">
        <v>786</v>
      </c>
      <c r="P17" s="546"/>
      <c r="Q17" s="572"/>
      <c r="R17" s="572"/>
      <c r="S17" s="572"/>
      <c r="T17" s="572"/>
      <c r="U17" s="572"/>
      <c r="V17" s="572"/>
      <c r="W17" s="572"/>
    </row>
    <row r="18" spans="1:23" ht="16.5" thickBot="1">
      <c r="A18" s="544"/>
      <c r="B18" s="72" t="s">
        <v>616</v>
      </c>
      <c r="C18" s="548"/>
      <c r="D18" s="77"/>
      <c r="E18" s="284" t="s">
        <v>611</v>
      </c>
      <c r="F18" s="556"/>
      <c r="G18" s="281" t="s">
        <v>785</v>
      </c>
      <c r="H18" s="77"/>
      <c r="I18" s="284" t="s">
        <v>610</v>
      </c>
      <c r="J18" s="556"/>
      <c r="K18" s="281" t="s">
        <v>785</v>
      </c>
      <c r="L18" s="77"/>
      <c r="M18" s="67" t="s">
        <v>609</v>
      </c>
      <c r="N18" s="549"/>
      <c r="O18" s="286" t="s">
        <v>786</v>
      </c>
      <c r="P18" s="546"/>
      <c r="Q18" s="572"/>
      <c r="R18" s="572"/>
      <c r="S18" s="572"/>
      <c r="T18" s="572"/>
      <c r="U18" s="572"/>
      <c r="V18" s="572"/>
      <c r="W18" s="572"/>
    </row>
    <row r="19" spans="1:23" ht="16.5" thickBot="1">
      <c r="A19" s="544"/>
      <c r="B19" s="72" t="s">
        <v>612</v>
      </c>
      <c r="C19" s="548"/>
      <c r="D19" s="77"/>
      <c r="E19" s="284" t="s">
        <v>607</v>
      </c>
      <c r="F19" s="549"/>
      <c r="G19" s="281" t="s">
        <v>785</v>
      </c>
      <c r="H19" s="77"/>
      <c r="I19" s="78" t="s">
        <v>606</v>
      </c>
      <c r="J19" s="79"/>
      <c r="K19" s="78"/>
      <c r="L19" s="77"/>
      <c r="M19" s="67" t="s">
        <v>605</v>
      </c>
      <c r="N19" s="549"/>
      <c r="O19" s="286" t="s">
        <v>786</v>
      </c>
      <c r="P19" s="546"/>
      <c r="Q19" s="572"/>
      <c r="R19" s="572"/>
      <c r="S19" s="572"/>
      <c r="T19" s="572"/>
      <c r="U19" s="572"/>
      <c r="V19" s="572"/>
      <c r="W19" s="572"/>
    </row>
    <row r="20" spans="1:23" ht="16.5" thickBot="1">
      <c r="A20" s="544"/>
      <c r="B20" s="72" t="s">
        <v>608</v>
      </c>
      <c r="C20" s="552"/>
      <c r="D20" s="77"/>
      <c r="E20" s="284" t="s">
        <v>603</v>
      </c>
      <c r="F20" s="550"/>
      <c r="G20" s="281" t="s">
        <v>785</v>
      </c>
      <c r="H20" s="77"/>
      <c r="I20" s="284" t="str">
        <f>+CONCATENATE("Year 1 (ending mm/dd) ")</f>
        <v xml:space="preserve">Year 1 (ending mm/dd) </v>
      </c>
      <c r="J20" s="551"/>
      <c r="K20" s="281" t="s">
        <v>787</v>
      </c>
      <c r="L20" s="77"/>
      <c r="M20" s="67" t="s">
        <v>602</v>
      </c>
      <c r="N20" s="549"/>
      <c r="O20" s="286" t="s">
        <v>786</v>
      </c>
      <c r="P20" s="546"/>
      <c r="Q20" s="572"/>
      <c r="R20" s="572"/>
      <c r="S20" s="572"/>
      <c r="T20" s="572"/>
      <c r="U20" s="572"/>
      <c r="V20" s="572"/>
      <c r="W20" s="572"/>
    </row>
    <row r="21" spans="1:23" ht="16.5" thickBot="1">
      <c r="A21" s="544"/>
      <c r="B21" s="72" t="s">
        <v>604</v>
      </c>
      <c r="C21" s="548"/>
      <c r="D21" s="77"/>
      <c r="E21" s="284" t="s">
        <v>600</v>
      </c>
      <c r="F21" s="551"/>
      <c r="G21" s="281" t="s">
        <v>785</v>
      </c>
      <c r="H21" s="77"/>
      <c r="I21" s="284" t="s">
        <v>599</v>
      </c>
      <c r="J21" s="557"/>
      <c r="K21" s="281" t="s">
        <v>787</v>
      </c>
      <c r="L21" s="77"/>
      <c r="M21" s="67" t="s">
        <v>598</v>
      </c>
      <c r="N21" s="549"/>
      <c r="O21" s="286" t="s">
        <v>786</v>
      </c>
      <c r="P21" s="546"/>
      <c r="Q21" s="572"/>
      <c r="R21" s="572"/>
      <c r="S21" s="572"/>
      <c r="T21" s="572"/>
      <c r="U21" s="572"/>
      <c r="V21" s="572"/>
      <c r="W21" s="572"/>
    </row>
    <row r="22" spans="1:23" ht="16.5" thickBot="1">
      <c r="A22" s="544"/>
      <c r="B22" s="72" t="s">
        <v>601</v>
      </c>
      <c r="C22" s="548"/>
      <c r="D22" s="77"/>
      <c r="E22" s="284" t="s">
        <v>596</v>
      </c>
      <c r="F22" s="553"/>
      <c r="G22" s="281" t="s">
        <v>785</v>
      </c>
      <c r="H22" s="77"/>
      <c r="I22" s="284" t="s">
        <v>595</v>
      </c>
      <c r="J22" s="557"/>
      <c r="K22" s="281" t="s">
        <v>787</v>
      </c>
      <c r="L22" s="77"/>
      <c r="M22" s="67" t="s">
        <v>594</v>
      </c>
      <c r="N22" s="549"/>
      <c r="O22" s="286" t="s">
        <v>786</v>
      </c>
      <c r="P22" s="546"/>
      <c r="Q22" s="572"/>
      <c r="R22" s="572"/>
      <c r="S22" s="572"/>
      <c r="T22" s="572"/>
      <c r="U22" s="572"/>
      <c r="V22" s="572"/>
      <c r="W22" s="572"/>
    </row>
    <row r="23" spans="1:23" ht="16.5" thickBot="1">
      <c r="A23" s="544"/>
      <c r="B23" s="72" t="s">
        <v>597</v>
      </c>
      <c r="C23" s="548"/>
      <c r="D23" s="77"/>
      <c r="E23" s="284" t="s">
        <v>592</v>
      </c>
      <c r="F23" s="550"/>
      <c r="G23" s="281" t="s">
        <v>785</v>
      </c>
      <c r="H23" s="77"/>
      <c r="I23" s="284" t="s">
        <v>591</v>
      </c>
      <c r="J23" s="557"/>
      <c r="K23" s="281" t="s">
        <v>787</v>
      </c>
      <c r="L23" s="77"/>
      <c r="M23" s="67" t="s">
        <v>590</v>
      </c>
      <c r="N23" s="549"/>
      <c r="O23" s="286" t="s">
        <v>786</v>
      </c>
      <c r="P23" s="546"/>
      <c r="Q23" s="572"/>
      <c r="R23" s="572"/>
      <c r="S23" s="572"/>
      <c r="T23" s="572"/>
      <c r="U23" s="572"/>
      <c r="V23" s="572"/>
      <c r="W23" s="572"/>
    </row>
    <row r="24" spans="1:23" ht="16.5" thickBot="1">
      <c r="A24" s="544"/>
      <c r="B24" s="72" t="s">
        <v>593</v>
      </c>
      <c r="C24" s="552"/>
      <c r="D24" s="77"/>
      <c r="E24" s="284" t="s">
        <v>588</v>
      </c>
      <c r="F24" s="553"/>
      <c r="G24" s="281" t="s">
        <v>785</v>
      </c>
      <c r="H24" s="77"/>
      <c r="I24" s="284" t="s">
        <v>587</v>
      </c>
      <c r="J24" s="557"/>
      <c r="K24" s="281" t="s">
        <v>787</v>
      </c>
      <c r="L24" s="77"/>
      <c r="M24" s="67" t="s">
        <v>586</v>
      </c>
      <c r="N24" s="549"/>
      <c r="O24" s="286" t="s">
        <v>786</v>
      </c>
      <c r="P24" s="546"/>
      <c r="Q24" s="572"/>
      <c r="R24" s="572"/>
      <c r="S24" s="572"/>
      <c r="T24" s="572"/>
      <c r="U24" s="572"/>
      <c r="V24" s="572"/>
      <c r="W24" s="572"/>
    </row>
    <row r="25" spans="1:23" ht="16.5" thickBot="1">
      <c r="A25" s="544"/>
      <c r="B25" s="72" t="s">
        <v>589</v>
      </c>
      <c r="C25" s="548"/>
      <c r="D25" s="77"/>
      <c r="E25" s="284" t="s">
        <v>584</v>
      </c>
      <c r="F25" s="554"/>
      <c r="G25" s="281" t="s">
        <v>785</v>
      </c>
      <c r="H25" s="77"/>
      <c r="I25" s="284" t="str">
        <f>+CONCATENATE("Year 2 (ending mm/dd) ")</f>
        <v xml:space="preserve">Year 2 (ending mm/dd) </v>
      </c>
      <c r="J25" s="551"/>
      <c r="K25" s="281" t="s">
        <v>787</v>
      </c>
      <c r="L25" s="77"/>
      <c r="M25" s="67" t="s">
        <v>583</v>
      </c>
      <c r="N25" s="549"/>
      <c r="O25" s="286" t="s">
        <v>786</v>
      </c>
      <c r="P25" s="546"/>
      <c r="Q25" s="572"/>
      <c r="R25" s="572"/>
      <c r="S25" s="572"/>
      <c r="T25" s="572"/>
      <c r="U25" s="572"/>
      <c r="V25" s="572"/>
      <c r="W25" s="572"/>
    </row>
    <row r="26" spans="1:23" ht="16.5" thickBot="1">
      <c r="A26" s="544"/>
      <c r="B26" s="72" t="s">
        <v>585</v>
      </c>
      <c r="C26" s="548"/>
      <c r="D26" s="77"/>
      <c r="E26" s="284" t="s">
        <v>581</v>
      </c>
      <c r="F26" s="554"/>
      <c r="G26" s="281" t="s">
        <v>785</v>
      </c>
      <c r="H26" s="77"/>
      <c r="I26" s="284" t="s">
        <v>580</v>
      </c>
      <c r="J26" s="557"/>
      <c r="K26" s="281" t="s">
        <v>787</v>
      </c>
      <c r="L26" s="77"/>
      <c r="M26" s="67" t="s">
        <v>579</v>
      </c>
      <c r="N26" s="549"/>
      <c r="O26" s="286" t="s">
        <v>786</v>
      </c>
      <c r="P26" s="546"/>
      <c r="Q26" s="572"/>
      <c r="R26" s="572"/>
      <c r="S26" s="572"/>
      <c r="T26" s="572"/>
      <c r="U26" s="572"/>
      <c r="V26" s="572"/>
      <c r="W26" s="572"/>
    </row>
    <row r="27" spans="1:23" ht="16.5" thickBot="1">
      <c r="A27" s="544"/>
      <c r="B27" s="72" t="s">
        <v>582</v>
      </c>
      <c r="C27" s="548"/>
      <c r="D27" s="77"/>
      <c r="E27" s="284" t="s">
        <v>577</v>
      </c>
      <c r="F27" s="550"/>
      <c r="G27" s="281" t="s">
        <v>785</v>
      </c>
      <c r="H27" s="77"/>
      <c r="I27" s="284" t="s">
        <v>576</v>
      </c>
      <c r="J27" s="557"/>
      <c r="K27" s="281" t="s">
        <v>787</v>
      </c>
      <c r="L27" s="77"/>
      <c r="M27" s="67" t="s">
        <v>575</v>
      </c>
      <c r="N27" s="549"/>
      <c r="O27" s="286" t="s">
        <v>786</v>
      </c>
      <c r="P27" s="546"/>
      <c r="Q27" s="572"/>
      <c r="R27" s="572"/>
      <c r="S27" s="572"/>
      <c r="T27" s="572"/>
      <c r="U27" s="572"/>
      <c r="V27" s="572"/>
      <c r="W27" s="572"/>
    </row>
    <row r="28" spans="1:23" ht="16.5" thickBot="1">
      <c r="A28" s="544"/>
      <c r="B28" s="72" t="s">
        <v>578</v>
      </c>
      <c r="C28" s="552"/>
      <c r="D28" s="77"/>
      <c r="E28" s="284" t="s">
        <v>573</v>
      </c>
      <c r="F28" s="555"/>
      <c r="G28" s="281" t="s">
        <v>785</v>
      </c>
      <c r="H28" s="77"/>
      <c r="I28" s="284" t="s">
        <v>572</v>
      </c>
      <c r="J28" s="557"/>
      <c r="K28" s="281" t="s">
        <v>787</v>
      </c>
      <c r="L28" s="77"/>
      <c r="M28" s="67" t="s">
        <v>571</v>
      </c>
      <c r="N28" s="549"/>
      <c r="O28" s="286" t="s">
        <v>786</v>
      </c>
      <c r="P28" s="546"/>
      <c r="Q28" s="572"/>
      <c r="R28" s="572"/>
      <c r="S28" s="572"/>
      <c r="T28" s="572"/>
      <c r="U28" s="572"/>
      <c r="V28" s="572"/>
      <c r="W28" s="572"/>
    </row>
    <row r="29" spans="1:23" ht="16.5" thickBot="1">
      <c r="A29" s="544"/>
      <c r="B29" s="72" t="s">
        <v>574</v>
      </c>
      <c r="C29" s="548"/>
      <c r="D29" s="77"/>
      <c r="E29" s="284" t="s">
        <v>569</v>
      </c>
      <c r="F29" s="550"/>
      <c r="G29" s="281" t="s">
        <v>785</v>
      </c>
      <c r="H29" s="77"/>
      <c r="I29" s="284" t="s">
        <v>568</v>
      </c>
      <c r="J29" s="557"/>
      <c r="K29" s="281" t="s">
        <v>787</v>
      </c>
      <c r="L29" s="77"/>
      <c r="M29" s="67" t="s">
        <v>567</v>
      </c>
      <c r="N29" s="549"/>
      <c r="O29" s="286" t="s">
        <v>786</v>
      </c>
      <c r="P29" s="546"/>
      <c r="Q29" s="572"/>
      <c r="R29" s="572"/>
      <c r="S29" s="572"/>
      <c r="T29" s="572"/>
      <c r="U29" s="572"/>
      <c r="V29" s="572"/>
      <c r="W29" s="572"/>
    </row>
    <row r="30" spans="1:23" ht="16.5" thickBot="1">
      <c r="A30" s="544"/>
      <c r="B30" s="72" t="s">
        <v>570</v>
      </c>
      <c r="C30" s="548"/>
      <c r="D30" s="77"/>
      <c r="E30" s="284" t="s">
        <v>565</v>
      </c>
      <c r="F30" s="550"/>
      <c r="G30" s="281" t="s">
        <v>785</v>
      </c>
      <c r="H30" s="77"/>
      <c r="I30" s="284" t="str">
        <f>+CONCATENATE("Year 3 (ending mm/dd) ")</f>
        <v xml:space="preserve">Year 3 (ending mm/dd) </v>
      </c>
      <c r="J30" s="551"/>
      <c r="K30" s="281" t="s">
        <v>787</v>
      </c>
      <c r="L30" s="77"/>
      <c r="M30" s="67" t="s">
        <v>564</v>
      </c>
      <c r="N30" s="549"/>
      <c r="O30" s="286" t="s">
        <v>786</v>
      </c>
      <c r="P30" s="546"/>
      <c r="Q30" s="572"/>
      <c r="R30" s="572"/>
      <c r="S30" s="572"/>
      <c r="T30" s="572"/>
      <c r="U30" s="572"/>
      <c r="V30" s="572"/>
      <c r="W30" s="572"/>
    </row>
    <row r="31" spans="1:23" ht="16.5" thickBot="1">
      <c r="A31" s="544"/>
      <c r="B31" s="72" t="s">
        <v>566</v>
      </c>
      <c r="C31" s="548"/>
      <c r="D31" s="77"/>
      <c r="E31" s="284" t="s">
        <v>562</v>
      </c>
      <c r="F31" s="549"/>
      <c r="G31" s="281" t="s">
        <v>785</v>
      </c>
      <c r="H31" s="77"/>
      <c r="I31" s="284" t="s">
        <v>561</v>
      </c>
      <c r="J31" s="557"/>
      <c r="K31" s="281" t="s">
        <v>787</v>
      </c>
      <c r="L31" s="77"/>
      <c r="M31" s="67" t="s">
        <v>560</v>
      </c>
      <c r="N31" s="549"/>
      <c r="O31" s="286" t="s">
        <v>786</v>
      </c>
      <c r="P31" s="546"/>
      <c r="Q31" s="572"/>
      <c r="R31" s="572"/>
      <c r="S31" s="572"/>
      <c r="T31" s="572"/>
      <c r="U31" s="572"/>
      <c r="V31" s="572"/>
      <c r="W31" s="572"/>
    </row>
    <row r="32" spans="1:23" ht="16.5" thickBot="1">
      <c r="A32" s="544"/>
      <c r="B32" s="72" t="s">
        <v>563</v>
      </c>
      <c r="C32" s="552"/>
      <c r="D32" s="77"/>
      <c r="E32" s="284" t="s">
        <v>558</v>
      </c>
      <c r="F32" s="556"/>
      <c r="G32" s="281" t="s">
        <v>785</v>
      </c>
      <c r="H32" s="77"/>
      <c r="I32" s="284" t="s">
        <v>557</v>
      </c>
      <c r="J32" s="557"/>
      <c r="K32" s="281" t="s">
        <v>787</v>
      </c>
      <c r="L32" s="77"/>
      <c r="M32" s="67" t="s">
        <v>556</v>
      </c>
      <c r="N32" s="549"/>
      <c r="O32" s="286" t="s">
        <v>786</v>
      </c>
      <c r="P32" s="546"/>
      <c r="Q32" s="572"/>
      <c r="R32" s="572"/>
      <c r="S32" s="572"/>
      <c r="T32" s="572"/>
      <c r="U32" s="572"/>
      <c r="V32" s="572"/>
      <c r="W32" s="572"/>
    </row>
    <row r="33" spans="1:23" ht="16.5" thickBot="1">
      <c r="A33" s="544"/>
      <c r="B33" s="72" t="s">
        <v>559</v>
      </c>
      <c r="C33" s="548"/>
      <c r="D33" s="77"/>
      <c r="E33" s="284" t="s">
        <v>554</v>
      </c>
      <c r="F33" s="549"/>
      <c r="G33" s="281" t="s">
        <v>785</v>
      </c>
      <c r="H33" s="77"/>
      <c r="I33" s="284" t="s">
        <v>553</v>
      </c>
      <c r="J33" s="557"/>
      <c r="K33" s="281" t="s">
        <v>787</v>
      </c>
      <c r="L33" s="77"/>
      <c r="M33" s="67" t="s">
        <v>552</v>
      </c>
      <c r="N33" s="549"/>
      <c r="O33" s="286" t="s">
        <v>786</v>
      </c>
      <c r="P33" s="546"/>
      <c r="Q33" s="572"/>
      <c r="R33" s="572"/>
      <c r="S33" s="572"/>
      <c r="T33" s="572"/>
      <c r="U33" s="572"/>
      <c r="V33" s="572"/>
      <c r="W33" s="572"/>
    </row>
    <row r="34" spans="1:23" ht="16.5" thickBot="1">
      <c r="A34" s="544"/>
      <c r="B34" s="72" t="s">
        <v>555</v>
      </c>
      <c r="C34" s="548"/>
      <c r="D34" s="77"/>
      <c r="E34" s="284" t="s">
        <v>550</v>
      </c>
      <c r="F34" s="550"/>
      <c r="G34" s="281" t="s">
        <v>785</v>
      </c>
      <c r="H34" s="77"/>
      <c r="I34" s="284" t="s">
        <v>549</v>
      </c>
      <c r="J34" s="557"/>
      <c r="K34" s="281" t="s">
        <v>787</v>
      </c>
      <c r="L34" s="77"/>
      <c r="M34" s="77"/>
      <c r="N34" s="77"/>
      <c r="O34" s="77"/>
      <c r="P34" s="546"/>
      <c r="Q34" s="572"/>
      <c r="R34" s="572"/>
      <c r="S34" s="572"/>
      <c r="T34" s="572"/>
      <c r="U34" s="572"/>
      <c r="V34" s="572"/>
      <c r="W34" s="572"/>
    </row>
    <row r="35" spans="1:23" ht="16.5" thickBot="1">
      <c r="A35" s="544"/>
      <c r="B35" s="72" t="s">
        <v>551</v>
      </c>
      <c r="C35" s="548"/>
      <c r="D35" s="77"/>
      <c r="E35" s="284" t="s">
        <v>547</v>
      </c>
      <c r="F35" s="551"/>
      <c r="G35" s="281" t="s">
        <v>785</v>
      </c>
      <c r="H35" s="77"/>
      <c r="I35" s="284" t="str">
        <f>+CONCATENATE("YTD - Annualized ")</f>
        <v xml:space="preserve">YTD - Annualized </v>
      </c>
      <c r="J35" s="551"/>
      <c r="K35" s="281" t="s">
        <v>787</v>
      </c>
      <c r="L35" s="77"/>
      <c r="M35" s="77"/>
      <c r="N35" s="77"/>
      <c r="O35" s="77"/>
      <c r="P35" s="546"/>
      <c r="Q35" s="572"/>
      <c r="R35" s="572"/>
      <c r="S35" s="572"/>
      <c r="T35" s="572"/>
      <c r="U35" s="572"/>
      <c r="V35" s="572"/>
      <c r="W35" s="572"/>
    </row>
    <row r="36" spans="1:23" ht="16.5" thickBot="1">
      <c r="A36" s="544"/>
      <c r="B36" s="72" t="s">
        <v>548</v>
      </c>
      <c r="C36" s="552"/>
      <c r="D36" s="77"/>
      <c r="E36" s="284" t="s">
        <v>545</v>
      </c>
      <c r="F36" s="553"/>
      <c r="G36" s="281" t="s">
        <v>785</v>
      </c>
      <c r="H36" s="77"/>
      <c r="I36" s="284" t="s">
        <v>544</v>
      </c>
      <c r="J36" s="557"/>
      <c r="K36" s="281" t="s">
        <v>787</v>
      </c>
      <c r="L36" s="77"/>
      <c r="M36" s="77"/>
      <c r="N36" s="77"/>
      <c r="O36" s="77"/>
      <c r="P36" s="546"/>
      <c r="Q36" s="572"/>
      <c r="R36" s="572"/>
      <c r="S36" s="572"/>
      <c r="T36" s="572"/>
      <c r="U36" s="572"/>
      <c r="V36" s="572"/>
      <c r="W36" s="572"/>
    </row>
    <row r="37" spans="1:23" ht="16.5" thickBot="1">
      <c r="A37" s="544"/>
      <c r="B37" s="72" t="s">
        <v>546</v>
      </c>
      <c r="C37" s="548"/>
      <c r="D37" s="77"/>
      <c r="E37" s="284" t="s">
        <v>542</v>
      </c>
      <c r="F37" s="550"/>
      <c r="G37" s="281" t="s">
        <v>785</v>
      </c>
      <c r="H37" s="77"/>
      <c r="I37" s="284" t="s">
        <v>541</v>
      </c>
      <c r="J37" s="557"/>
      <c r="K37" s="281" t="s">
        <v>787</v>
      </c>
      <c r="L37" s="77"/>
      <c r="M37" s="77"/>
      <c r="N37" s="77"/>
      <c r="O37" s="77"/>
      <c r="P37" s="546"/>
      <c r="Q37" s="572"/>
      <c r="R37" s="572"/>
      <c r="S37" s="572"/>
      <c r="T37" s="572"/>
      <c r="U37" s="572"/>
      <c r="V37" s="572"/>
      <c r="W37" s="572"/>
    </row>
    <row r="38" spans="1:23" ht="16.5" thickBot="1">
      <c r="A38" s="544"/>
      <c r="B38" s="72" t="s">
        <v>543</v>
      </c>
      <c r="C38" s="548"/>
      <c r="D38" s="77"/>
      <c r="E38" s="284" t="s">
        <v>539</v>
      </c>
      <c r="F38" s="553"/>
      <c r="G38" s="281" t="s">
        <v>785</v>
      </c>
      <c r="H38" s="77"/>
      <c r="I38" s="284" t="s">
        <v>538</v>
      </c>
      <c r="J38" s="557"/>
      <c r="K38" s="281" t="s">
        <v>787</v>
      </c>
      <c r="L38" s="77"/>
      <c r="M38" s="77"/>
      <c r="N38" s="77"/>
      <c r="O38" s="77"/>
      <c r="P38" s="546"/>
      <c r="Q38" s="572"/>
      <c r="R38" s="572"/>
      <c r="S38" s="572"/>
      <c r="T38" s="572"/>
      <c r="U38" s="572"/>
      <c r="V38" s="572"/>
      <c r="W38" s="572"/>
    </row>
    <row r="39" spans="1:23" ht="16.5" thickBot="1">
      <c r="A39" s="544"/>
      <c r="B39" s="72" t="s">
        <v>540</v>
      </c>
      <c r="C39" s="548"/>
      <c r="D39" s="77"/>
      <c r="E39" s="284" t="s">
        <v>536</v>
      </c>
      <c r="F39" s="554"/>
      <c r="G39" s="281" t="s">
        <v>785</v>
      </c>
      <c r="H39" s="77"/>
      <c r="I39" s="284" t="s">
        <v>535</v>
      </c>
      <c r="J39" s="557"/>
      <c r="K39" s="281" t="s">
        <v>787</v>
      </c>
      <c r="L39" s="77"/>
      <c r="M39" s="77"/>
      <c r="N39" s="77"/>
      <c r="O39" s="77"/>
      <c r="P39" s="546"/>
      <c r="Q39" s="572"/>
      <c r="R39" s="572"/>
      <c r="S39" s="572"/>
      <c r="T39" s="572"/>
      <c r="U39" s="572"/>
      <c r="V39" s="572"/>
      <c r="W39" s="572"/>
    </row>
    <row r="40" spans="1:23" ht="16.5" thickBot="1">
      <c r="A40" s="544"/>
      <c r="B40" s="72" t="s">
        <v>537</v>
      </c>
      <c r="C40" s="552"/>
      <c r="D40" s="77"/>
      <c r="E40" s="284" t="s">
        <v>533</v>
      </c>
      <c r="F40" s="554"/>
      <c r="G40" s="281" t="s">
        <v>785</v>
      </c>
      <c r="H40" s="77"/>
      <c r="I40" s="558"/>
      <c r="J40" s="558"/>
      <c r="K40" s="558"/>
      <c r="L40" s="77"/>
      <c r="M40" s="77"/>
      <c r="N40" s="77"/>
      <c r="O40" s="77"/>
      <c r="P40" s="546"/>
      <c r="Q40" s="572"/>
      <c r="R40" s="572"/>
      <c r="S40" s="572"/>
      <c r="T40" s="572"/>
      <c r="U40" s="572"/>
      <c r="V40" s="572"/>
      <c r="W40" s="572"/>
    </row>
    <row r="41" spans="1:23" ht="16.5" thickBot="1">
      <c r="A41" s="544"/>
      <c r="B41" s="72" t="s">
        <v>534</v>
      </c>
      <c r="C41" s="548"/>
      <c r="D41" s="77"/>
      <c r="E41" s="284" t="s">
        <v>531</v>
      </c>
      <c r="F41" s="550"/>
      <c r="G41" s="281" t="s">
        <v>785</v>
      </c>
      <c r="H41" s="77"/>
      <c r="I41" s="99" t="s">
        <v>366</v>
      </c>
      <c r="J41" s="99" t="s">
        <v>365</v>
      </c>
      <c r="K41" s="547"/>
      <c r="L41" s="77"/>
      <c r="M41" s="77"/>
      <c r="N41" s="77"/>
      <c r="O41" s="77"/>
      <c r="P41" s="546"/>
      <c r="Q41" s="572"/>
      <c r="R41" s="572"/>
      <c r="S41" s="572"/>
      <c r="T41" s="572"/>
      <c r="U41" s="572"/>
      <c r="V41" s="572"/>
      <c r="W41" s="572"/>
    </row>
    <row r="42" spans="1:23" ht="16.5" thickBot="1">
      <c r="A42" s="544"/>
      <c r="B42" s="72" t="s">
        <v>532</v>
      </c>
      <c r="C42" s="559"/>
      <c r="D42" s="77"/>
      <c r="E42" s="284" t="s">
        <v>529</v>
      </c>
      <c r="F42" s="555"/>
      <c r="G42" s="281" t="s">
        <v>785</v>
      </c>
      <c r="H42" s="77"/>
      <c r="I42" s="282" t="s">
        <v>469</v>
      </c>
      <c r="J42" s="549"/>
      <c r="K42" s="281" t="s">
        <v>490</v>
      </c>
      <c r="L42" s="77"/>
      <c r="M42" s="77"/>
      <c r="N42" s="77"/>
      <c r="O42" s="77"/>
      <c r="P42" s="546"/>
      <c r="Q42" s="572"/>
      <c r="R42" s="572"/>
      <c r="S42" s="572"/>
      <c r="T42" s="572"/>
      <c r="U42" s="572"/>
      <c r="V42" s="572"/>
      <c r="W42" s="572"/>
    </row>
    <row r="43" spans="1:23" ht="16.5" thickBot="1">
      <c r="A43" s="544"/>
      <c r="B43" s="72" t="s">
        <v>530</v>
      </c>
      <c r="C43" s="560"/>
      <c r="D43" s="77"/>
      <c r="E43" s="284" t="s">
        <v>527</v>
      </c>
      <c r="F43" s="550"/>
      <c r="G43" s="281" t="s">
        <v>785</v>
      </c>
      <c r="H43" s="77"/>
      <c r="I43" s="282" t="s">
        <v>457</v>
      </c>
      <c r="J43" s="549"/>
      <c r="K43" s="281" t="s">
        <v>490</v>
      </c>
      <c r="L43" s="77"/>
      <c r="M43" s="77"/>
      <c r="N43" s="77"/>
      <c r="O43" s="77"/>
      <c r="P43" s="546"/>
      <c r="Q43" s="572"/>
      <c r="R43" s="572"/>
      <c r="S43" s="572"/>
      <c r="T43" s="572"/>
      <c r="U43" s="572"/>
      <c r="V43" s="572"/>
      <c r="W43" s="572"/>
    </row>
    <row r="44" spans="1:23" ht="16.5" thickBot="1">
      <c r="A44" s="544"/>
      <c r="B44" s="72" t="s">
        <v>528</v>
      </c>
      <c r="C44" s="561"/>
      <c r="D44" s="77"/>
      <c r="E44" s="284" t="s">
        <v>525</v>
      </c>
      <c r="F44" s="550"/>
      <c r="G44" s="281" t="s">
        <v>785</v>
      </c>
      <c r="H44" s="77"/>
      <c r="I44" s="282" t="s">
        <v>375</v>
      </c>
      <c r="J44" s="551"/>
      <c r="K44" s="281" t="s">
        <v>490</v>
      </c>
      <c r="L44" s="77"/>
      <c r="M44" s="77"/>
      <c r="N44" s="77"/>
      <c r="O44" s="77"/>
      <c r="P44" s="546"/>
      <c r="Q44" s="572"/>
      <c r="R44" s="572"/>
      <c r="S44" s="572"/>
      <c r="T44" s="572"/>
      <c r="U44" s="572"/>
      <c r="V44" s="572"/>
      <c r="W44" s="572"/>
    </row>
    <row r="45" spans="1:23" ht="16.5" thickBot="1">
      <c r="A45" s="544"/>
      <c r="B45" s="285" t="s">
        <v>526</v>
      </c>
      <c r="C45" s="562"/>
      <c r="D45" s="77"/>
      <c r="E45" s="284" t="s">
        <v>524</v>
      </c>
      <c r="F45" s="549"/>
      <c r="G45" s="281" t="s">
        <v>785</v>
      </c>
      <c r="H45" s="77"/>
      <c r="I45" s="282" t="s">
        <v>373</v>
      </c>
      <c r="J45" s="549"/>
      <c r="K45" s="281" t="s">
        <v>490</v>
      </c>
      <c r="L45" s="77"/>
      <c r="M45" s="77"/>
      <c r="N45" s="77"/>
      <c r="O45" s="77"/>
      <c r="P45" s="546"/>
      <c r="Q45" s="572"/>
      <c r="R45" s="572"/>
      <c r="S45" s="572"/>
      <c r="T45" s="572"/>
      <c r="U45" s="572"/>
      <c r="V45" s="572"/>
      <c r="W45" s="572"/>
    </row>
    <row r="46" spans="1:23" ht="16.5" thickBot="1">
      <c r="A46" s="544"/>
      <c r="B46" s="285" t="s">
        <v>520</v>
      </c>
      <c r="C46" s="559"/>
      <c r="D46" s="77"/>
      <c r="E46" s="284" t="s">
        <v>523</v>
      </c>
      <c r="F46" s="556"/>
      <c r="G46" s="281" t="s">
        <v>785</v>
      </c>
      <c r="H46" s="77"/>
      <c r="I46" s="563" t="s">
        <v>367</v>
      </c>
      <c r="J46" s="549"/>
      <c r="K46" s="281" t="s">
        <v>490</v>
      </c>
      <c r="L46" s="77"/>
      <c r="M46" s="77"/>
      <c r="N46" s="77"/>
      <c r="O46" s="77"/>
      <c r="P46" s="546"/>
      <c r="Q46" s="572"/>
      <c r="R46" s="572"/>
      <c r="S46" s="572"/>
      <c r="T46" s="572"/>
      <c r="U46" s="572"/>
      <c r="V46" s="572"/>
      <c r="W46" s="572"/>
    </row>
    <row r="47" spans="1:23" ht="16.5" thickBot="1">
      <c r="A47" s="544"/>
      <c r="B47" s="285" t="s">
        <v>518</v>
      </c>
      <c r="C47" s="560"/>
      <c r="D47" s="77"/>
      <c r="E47" s="284" t="s">
        <v>522</v>
      </c>
      <c r="F47" s="549"/>
      <c r="G47" s="281" t="s">
        <v>785</v>
      </c>
      <c r="H47" s="77"/>
      <c r="I47" s="282" t="s">
        <v>423</v>
      </c>
      <c r="J47" s="549"/>
      <c r="K47" s="281" t="s">
        <v>490</v>
      </c>
      <c r="L47" s="77"/>
      <c r="M47" s="77"/>
      <c r="N47" s="77"/>
      <c r="O47" s="77"/>
      <c r="P47" s="546"/>
      <c r="Q47" s="572"/>
      <c r="R47" s="572"/>
      <c r="S47" s="572"/>
      <c r="T47" s="572"/>
      <c r="U47" s="572"/>
      <c r="V47" s="572"/>
      <c r="W47" s="572"/>
    </row>
    <row r="48" spans="1:23" ht="16.5" thickBot="1">
      <c r="A48" s="544"/>
      <c r="B48" s="285" t="s">
        <v>516</v>
      </c>
      <c r="C48" s="561"/>
      <c r="D48" s="77"/>
      <c r="E48" s="284" t="s">
        <v>521</v>
      </c>
      <c r="F48" s="550"/>
      <c r="G48" s="281" t="s">
        <v>785</v>
      </c>
      <c r="H48" s="77"/>
      <c r="I48" s="282" t="s">
        <v>375</v>
      </c>
      <c r="J48" s="549"/>
      <c r="K48" s="281" t="s">
        <v>490</v>
      </c>
      <c r="L48" s="77"/>
      <c r="M48" s="77"/>
      <c r="N48" s="77"/>
      <c r="O48" s="77"/>
      <c r="P48" s="546"/>
      <c r="Q48" s="572"/>
      <c r="R48" s="572"/>
      <c r="S48" s="572"/>
      <c r="T48" s="572"/>
      <c r="U48" s="572"/>
      <c r="V48" s="572"/>
      <c r="W48" s="572"/>
    </row>
    <row r="49" spans="1:23" ht="16.5" thickBot="1">
      <c r="A49" s="544"/>
      <c r="B49" s="285" t="s">
        <v>513</v>
      </c>
      <c r="C49" s="562"/>
      <c r="D49" s="77"/>
      <c r="E49" s="284" t="s">
        <v>519</v>
      </c>
      <c r="F49" s="551"/>
      <c r="G49" s="281" t="s">
        <v>785</v>
      </c>
      <c r="H49" s="77"/>
      <c r="I49" s="282" t="s">
        <v>373</v>
      </c>
      <c r="J49" s="549"/>
      <c r="K49" s="281" t="s">
        <v>490</v>
      </c>
      <c r="L49" s="77"/>
      <c r="M49" s="77"/>
      <c r="N49" s="77"/>
      <c r="O49" s="77"/>
      <c r="P49" s="546"/>
      <c r="Q49" s="572"/>
      <c r="R49" s="572"/>
      <c r="S49" s="572"/>
      <c r="T49" s="572"/>
      <c r="U49" s="572"/>
      <c r="V49" s="572"/>
      <c r="W49" s="572"/>
    </row>
    <row r="50" spans="1:23" ht="16.5" thickBot="1">
      <c r="A50" s="544"/>
      <c r="B50" s="285" t="s">
        <v>520</v>
      </c>
      <c r="C50" s="559"/>
      <c r="D50" s="77"/>
      <c r="E50" s="284" t="s">
        <v>517</v>
      </c>
      <c r="F50" s="553"/>
      <c r="G50" s="281" t="s">
        <v>785</v>
      </c>
      <c r="H50" s="77"/>
      <c r="I50" s="563" t="s">
        <v>367</v>
      </c>
      <c r="J50" s="549"/>
      <c r="K50" s="281" t="s">
        <v>490</v>
      </c>
      <c r="L50" s="77"/>
      <c r="M50" s="77"/>
      <c r="N50" s="77"/>
      <c r="O50" s="77"/>
      <c r="P50" s="546"/>
      <c r="Q50" s="572"/>
      <c r="R50" s="572"/>
      <c r="S50" s="572"/>
      <c r="T50" s="572"/>
      <c r="U50" s="572"/>
      <c r="V50" s="572"/>
      <c r="W50" s="572"/>
    </row>
    <row r="51" spans="1:23" ht="16.5" thickBot="1">
      <c r="A51" s="544"/>
      <c r="B51" s="285" t="s">
        <v>518</v>
      </c>
      <c r="C51" s="560"/>
      <c r="D51" s="77"/>
      <c r="E51" s="284" t="s">
        <v>515</v>
      </c>
      <c r="F51" s="550"/>
      <c r="G51" s="281" t="s">
        <v>785</v>
      </c>
      <c r="H51" s="77"/>
      <c r="I51" s="282" t="s">
        <v>514</v>
      </c>
      <c r="J51" s="549"/>
      <c r="K51" s="281" t="s">
        <v>490</v>
      </c>
      <c r="L51" s="77"/>
      <c r="M51" s="77"/>
      <c r="N51" s="77"/>
      <c r="O51" s="77"/>
      <c r="P51" s="546"/>
      <c r="Q51" s="572"/>
      <c r="R51" s="572"/>
      <c r="S51" s="572"/>
      <c r="T51" s="572"/>
      <c r="U51" s="572"/>
      <c r="V51" s="572"/>
      <c r="W51" s="572"/>
    </row>
    <row r="52" spans="1:23" ht="16.5" thickBot="1">
      <c r="A52" s="544"/>
      <c r="B52" s="285" t="s">
        <v>516</v>
      </c>
      <c r="C52" s="561"/>
      <c r="D52" s="77"/>
      <c r="E52" s="284" t="s">
        <v>512</v>
      </c>
      <c r="F52" s="553"/>
      <c r="G52" s="281" t="s">
        <v>785</v>
      </c>
      <c r="H52" s="77"/>
      <c r="I52" s="282" t="s">
        <v>511</v>
      </c>
      <c r="J52" s="549"/>
      <c r="K52" s="281" t="s">
        <v>490</v>
      </c>
      <c r="L52" s="77"/>
      <c r="M52" s="77"/>
      <c r="N52" s="77"/>
      <c r="O52" s="77"/>
      <c r="P52" s="546"/>
      <c r="Q52" s="572"/>
      <c r="R52" s="572"/>
      <c r="S52" s="572"/>
      <c r="T52" s="572"/>
      <c r="U52" s="572"/>
      <c r="V52" s="572"/>
      <c r="W52" s="572"/>
    </row>
    <row r="53" spans="1:23" ht="16.5" thickBot="1">
      <c r="A53" s="544"/>
      <c r="B53" s="285" t="s">
        <v>513</v>
      </c>
      <c r="C53" s="562"/>
      <c r="D53" s="77"/>
      <c r="E53" s="284" t="s">
        <v>510</v>
      </c>
      <c r="F53" s="554"/>
      <c r="G53" s="281" t="s">
        <v>785</v>
      </c>
      <c r="H53" s="77"/>
      <c r="I53" s="282" t="s">
        <v>509</v>
      </c>
      <c r="J53" s="549"/>
      <c r="K53" s="281" t="s">
        <v>490</v>
      </c>
      <c r="L53" s="77"/>
      <c r="M53" s="77"/>
      <c r="N53" s="77"/>
      <c r="O53" s="77"/>
      <c r="P53" s="546"/>
      <c r="Q53" s="572"/>
      <c r="R53" s="572"/>
      <c r="S53" s="572"/>
      <c r="T53" s="572"/>
      <c r="U53" s="572"/>
      <c r="V53" s="572"/>
      <c r="W53" s="572"/>
    </row>
    <row r="54" spans="1:23" ht="16.5" thickBot="1">
      <c r="A54" s="544"/>
      <c r="B54" s="77"/>
      <c r="C54" s="77"/>
      <c r="D54" s="77"/>
      <c r="E54" s="284" t="s">
        <v>508</v>
      </c>
      <c r="F54" s="554"/>
      <c r="G54" s="281" t="s">
        <v>785</v>
      </c>
      <c r="H54" s="77"/>
      <c r="I54" s="282" t="s">
        <v>507</v>
      </c>
      <c r="J54" s="549"/>
      <c r="K54" s="281" t="s">
        <v>490</v>
      </c>
      <c r="L54" s="77"/>
      <c r="M54" s="77"/>
      <c r="N54" s="77"/>
      <c r="O54" s="77"/>
      <c r="P54" s="546"/>
      <c r="Q54" s="572"/>
      <c r="R54" s="572"/>
      <c r="S54" s="572"/>
      <c r="T54" s="572"/>
      <c r="U54" s="572"/>
      <c r="V54" s="572"/>
      <c r="W54" s="572"/>
    </row>
    <row r="55" spans="1:23" ht="16.5" thickBot="1">
      <c r="A55" s="544"/>
      <c r="B55" s="77"/>
      <c r="C55" s="77"/>
      <c r="D55" s="77"/>
      <c r="E55" s="284" t="s">
        <v>506</v>
      </c>
      <c r="F55" s="550"/>
      <c r="G55" s="281" t="s">
        <v>785</v>
      </c>
      <c r="H55" s="77"/>
      <c r="I55" s="282" t="s">
        <v>505</v>
      </c>
      <c r="J55" s="549"/>
      <c r="K55" s="281" t="s">
        <v>490</v>
      </c>
      <c r="L55" s="77"/>
      <c r="M55" s="77"/>
      <c r="N55" s="77"/>
      <c r="O55" s="77"/>
      <c r="P55" s="546"/>
      <c r="Q55" s="572"/>
      <c r="R55" s="572"/>
      <c r="S55" s="572"/>
      <c r="T55" s="572"/>
      <c r="U55" s="572"/>
      <c r="V55" s="572"/>
      <c r="W55" s="572"/>
    </row>
    <row r="56" spans="1:23" ht="16.5" thickBot="1">
      <c r="A56" s="544"/>
      <c r="B56" s="77"/>
      <c r="C56" s="77"/>
      <c r="D56" s="77"/>
      <c r="E56" s="284" t="s">
        <v>504</v>
      </c>
      <c r="F56" s="555"/>
      <c r="G56" s="281" t="s">
        <v>785</v>
      </c>
      <c r="H56" s="77"/>
      <c r="I56" s="282" t="s">
        <v>503</v>
      </c>
      <c r="J56" s="549"/>
      <c r="K56" s="281" t="s">
        <v>490</v>
      </c>
      <c r="L56" s="77"/>
      <c r="M56" s="77"/>
      <c r="N56" s="77"/>
      <c r="O56" s="77"/>
      <c r="P56" s="546"/>
      <c r="Q56" s="572"/>
      <c r="R56" s="572"/>
      <c r="S56" s="572"/>
      <c r="T56" s="572"/>
      <c r="U56" s="572"/>
      <c r="V56" s="572"/>
      <c r="W56" s="572"/>
    </row>
    <row r="57" spans="1:23" ht="16.5" thickBot="1">
      <c r="A57" s="544"/>
      <c r="B57" s="77"/>
      <c r="C57" s="77"/>
      <c r="D57" s="77"/>
      <c r="E57" s="284" t="s">
        <v>502</v>
      </c>
      <c r="F57" s="550"/>
      <c r="G57" s="281" t="s">
        <v>785</v>
      </c>
      <c r="H57" s="77"/>
      <c r="I57" s="78" t="s">
        <v>379</v>
      </c>
      <c r="J57" s="79"/>
      <c r="K57" s="78"/>
      <c r="L57" s="77"/>
      <c r="M57" s="77"/>
      <c r="N57" s="77"/>
      <c r="O57" s="77"/>
      <c r="P57" s="546"/>
      <c r="Q57" s="572"/>
      <c r="R57" s="572"/>
      <c r="S57" s="572"/>
      <c r="T57" s="572"/>
      <c r="U57" s="572"/>
      <c r="V57" s="572"/>
      <c r="W57" s="572"/>
    </row>
    <row r="58" spans="1:23" ht="16.5" thickBot="1">
      <c r="A58" s="544"/>
      <c r="B58" s="77"/>
      <c r="C58" s="77"/>
      <c r="D58" s="77"/>
      <c r="E58" s="284" t="s">
        <v>501</v>
      </c>
      <c r="F58" s="550"/>
      <c r="G58" s="281" t="s">
        <v>785</v>
      </c>
      <c r="H58" s="77"/>
      <c r="I58" s="282" t="s">
        <v>788</v>
      </c>
      <c r="J58" s="549"/>
      <c r="K58" s="281" t="s">
        <v>490</v>
      </c>
      <c r="L58" s="77"/>
      <c r="M58" s="77"/>
      <c r="N58" s="77"/>
      <c r="O58" s="77"/>
      <c r="P58" s="546"/>
      <c r="Q58" s="572"/>
      <c r="R58" s="572"/>
      <c r="S58" s="572"/>
      <c r="T58" s="572"/>
      <c r="U58" s="572"/>
      <c r="V58" s="572"/>
      <c r="W58" s="572"/>
    </row>
    <row r="59" spans="1:23" ht="16.5" thickBot="1">
      <c r="A59" s="544"/>
      <c r="B59" s="77"/>
      <c r="C59" s="77"/>
      <c r="D59" s="77"/>
      <c r="E59" s="284" t="s">
        <v>500</v>
      </c>
      <c r="F59" s="549"/>
      <c r="G59" s="281" t="s">
        <v>785</v>
      </c>
      <c r="H59" s="77"/>
      <c r="I59" s="282" t="s">
        <v>375</v>
      </c>
      <c r="J59" s="551"/>
      <c r="K59" s="281" t="s">
        <v>490</v>
      </c>
      <c r="L59" s="77"/>
      <c r="M59" s="77"/>
      <c r="N59" s="77"/>
      <c r="O59" s="77"/>
      <c r="P59" s="546"/>
      <c r="Q59" s="572"/>
      <c r="R59" s="572"/>
      <c r="S59" s="572"/>
      <c r="T59" s="572"/>
      <c r="U59" s="572"/>
      <c r="V59" s="572"/>
      <c r="W59" s="572"/>
    </row>
    <row r="60" spans="1:23" ht="16.5" thickBot="1">
      <c r="A60" s="544"/>
      <c r="B60" s="77"/>
      <c r="C60" s="77"/>
      <c r="D60" s="77"/>
      <c r="E60" s="284" t="s">
        <v>499</v>
      </c>
      <c r="F60" s="556"/>
      <c r="G60" s="281" t="s">
        <v>785</v>
      </c>
      <c r="H60" s="77"/>
      <c r="I60" s="282" t="s">
        <v>373</v>
      </c>
      <c r="J60" s="549"/>
      <c r="K60" s="281" t="s">
        <v>490</v>
      </c>
      <c r="L60" s="77"/>
      <c r="M60" s="77"/>
      <c r="N60" s="77"/>
      <c r="O60" s="77"/>
      <c r="P60" s="546"/>
      <c r="Q60" s="572"/>
      <c r="R60" s="572"/>
      <c r="S60" s="572"/>
      <c r="T60" s="572"/>
      <c r="U60" s="572"/>
      <c r="V60" s="572"/>
      <c r="W60" s="572"/>
    </row>
    <row r="61" spans="1:23" ht="16.5" thickBot="1">
      <c r="A61" s="544"/>
      <c r="B61" s="77"/>
      <c r="C61" s="77"/>
      <c r="D61" s="77"/>
      <c r="E61" s="284" t="s">
        <v>498</v>
      </c>
      <c r="F61" s="549"/>
      <c r="G61" s="281" t="s">
        <v>785</v>
      </c>
      <c r="H61" s="77"/>
      <c r="I61" s="282" t="s">
        <v>367</v>
      </c>
      <c r="J61" s="549"/>
      <c r="K61" s="281" t="s">
        <v>490</v>
      </c>
      <c r="L61" s="77"/>
      <c r="M61" s="77"/>
      <c r="N61" s="77"/>
      <c r="O61" s="77"/>
      <c r="P61" s="546"/>
      <c r="Q61" s="572"/>
      <c r="R61" s="572"/>
      <c r="S61" s="572"/>
      <c r="T61" s="572"/>
      <c r="U61" s="572"/>
      <c r="V61" s="572"/>
      <c r="W61" s="572"/>
    </row>
    <row r="62" spans="1:23" ht="16.5" thickBot="1">
      <c r="A62" s="544"/>
      <c r="B62" s="77"/>
      <c r="C62" s="77"/>
      <c r="D62" s="77"/>
      <c r="E62" s="284" t="s">
        <v>497</v>
      </c>
      <c r="F62" s="550"/>
      <c r="G62" s="281" t="s">
        <v>785</v>
      </c>
      <c r="H62" s="77"/>
      <c r="I62" s="78" t="s">
        <v>372</v>
      </c>
      <c r="J62" s="79"/>
      <c r="K62" s="78"/>
      <c r="L62" s="77"/>
      <c r="M62" s="77"/>
      <c r="N62" s="77"/>
      <c r="O62" s="77"/>
      <c r="P62" s="546"/>
      <c r="Q62" s="572"/>
      <c r="R62" s="572"/>
      <c r="S62" s="572"/>
      <c r="T62" s="572"/>
      <c r="U62" s="572"/>
      <c r="V62" s="572"/>
      <c r="W62" s="572"/>
    </row>
    <row r="63" spans="1:23" ht="16.5" thickBot="1">
      <c r="A63" s="544"/>
      <c r="B63" s="77"/>
      <c r="C63" s="77"/>
      <c r="D63" s="77"/>
      <c r="E63" s="284" t="s">
        <v>496</v>
      </c>
      <c r="F63" s="551"/>
      <c r="G63" s="281" t="s">
        <v>785</v>
      </c>
      <c r="H63" s="77"/>
      <c r="I63" s="282" t="s">
        <v>371</v>
      </c>
      <c r="J63" s="549"/>
      <c r="K63" s="281" t="s">
        <v>789</v>
      </c>
      <c r="L63" s="77"/>
      <c r="M63" s="77"/>
      <c r="N63" s="77"/>
      <c r="O63" s="77"/>
      <c r="P63" s="546"/>
      <c r="Q63" s="572"/>
      <c r="R63" s="572"/>
      <c r="S63" s="572"/>
      <c r="T63" s="572"/>
      <c r="U63" s="572"/>
      <c r="V63" s="572"/>
      <c r="W63" s="572"/>
    </row>
    <row r="64" spans="1:23" ht="16.5" thickBot="1">
      <c r="A64" s="544"/>
      <c r="B64" s="77"/>
      <c r="C64" s="77"/>
      <c r="D64" s="77"/>
      <c r="E64" s="284" t="s">
        <v>495</v>
      </c>
      <c r="F64" s="553"/>
      <c r="G64" s="281" t="s">
        <v>785</v>
      </c>
      <c r="H64" s="77"/>
      <c r="I64" s="282" t="s">
        <v>370</v>
      </c>
      <c r="J64" s="549"/>
      <c r="K64" s="281" t="s">
        <v>789</v>
      </c>
      <c r="L64" s="77"/>
      <c r="M64" s="77"/>
      <c r="N64" s="77"/>
      <c r="O64" s="77"/>
      <c r="P64" s="546"/>
      <c r="Q64" s="572"/>
      <c r="R64" s="572"/>
      <c r="S64" s="572"/>
      <c r="T64" s="572"/>
      <c r="U64" s="572"/>
      <c r="V64" s="572"/>
      <c r="W64" s="572"/>
    </row>
    <row r="65" spans="1:23" ht="16.5" thickBot="1">
      <c r="A65" s="544"/>
      <c r="B65" s="77"/>
      <c r="C65" s="77"/>
      <c r="D65" s="77"/>
      <c r="E65" s="284" t="s">
        <v>494</v>
      </c>
      <c r="F65" s="550"/>
      <c r="G65" s="281" t="s">
        <v>785</v>
      </c>
      <c r="H65" s="77"/>
      <c r="I65" s="282" t="s">
        <v>369</v>
      </c>
      <c r="J65" s="549"/>
      <c r="K65" s="281" t="s">
        <v>789</v>
      </c>
      <c r="L65" s="77"/>
      <c r="M65" s="77"/>
      <c r="N65" s="77"/>
      <c r="O65" s="77"/>
      <c r="P65" s="546"/>
      <c r="Q65" s="572"/>
      <c r="R65" s="572"/>
      <c r="S65" s="572"/>
      <c r="T65" s="572"/>
      <c r="U65" s="572"/>
      <c r="V65" s="572"/>
      <c r="W65" s="572"/>
    </row>
    <row r="66" spans="1:23" ht="16.5" thickBot="1">
      <c r="A66" s="544"/>
      <c r="B66" s="77"/>
      <c r="C66" s="77"/>
      <c r="D66" s="77"/>
      <c r="E66" s="284" t="s">
        <v>493</v>
      </c>
      <c r="F66" s="553"/>
      <c r="G66" s="281" t="s">
        <v>785</v>
      </c>
      <c r="H66" s="77"/>
      <c r="I66" s="282" t="s">
        <v>368</v>
      </c>
      <c r="J66" s="549"/>
      <c r="K66" s="281" t="s">
        <v>789</v>
      </c>
      <c r="L66" s="77"/>
      <c r="M66" s="77"/>
      <c r="N66" s="77"/>
      <c r="O66" s="77"/>
      <c r="P66" s="546"/>
      <c r="Q66" s="572"/>
      <c r="R66" s="572"/>
      <c r="S66" s="572"/>
      <c r="T66" s="572"/>
      <c r="U66" s="572"/>
      <c r="V66" s="572"/>
      <c r="W66" s="572"/>
    </row>
    <row r="67" spans="1:23" ht="16.5" thickBot="1">
      <c r="A67" s="544"/>
      <c r="B67" s="77"/>
      <c r="C67" s="77"/>
      <c r="D67" s="77"/>
      <c r="E67" s="284" t="s">
        <v>492</v>
      </c>
      <c r="F67" s="554"/>
      <c r="G67" s="281" t="s">
        <v>785</v>
      </c>
      <c r="H67" s="77"/>
      <c r="I67" s="282" t="s">
        <v>367</v>
      </c>
      <c r="J67" s="549"/>
      <c r="K67" s="281" t="s">
        <v>789</v>
      </c>
      <c r="L67" s="77"/>
      <c r="M67" s="77"/>
      <c r="N67" s="77"/>
      <c r="O67" s="77"/>
      <c r="P67" s="546"/>
      <c r="Q67" s="572"/>
      <c r="R67" s="572"/>
      <c r="S67" s="572"/>
      <c r="T67" s="572"/>
      <c r="U67" s="572"/>
      <c r="V67" s="572"/>
      <c r="W67" s="572"/>
    </row>
    <row r="68" spans="1:23" ht="16.5" thickBot="1">
      <c r="A68" s="544"/>
      <c r="B68" s="77"/>
      <c r="C68" s="77"/>
      <c r="D68" s="77"/>
      <c r="E68" s="284" t="s">
        <v>491</v>
      </c>
      <c r="F68" s="554"/>
      <c r="G68" s="281" t="s">
        <v>785</v>
      </c>
      <c r="H68" s="77"/>
      <c r="I68" s="282"/>
      <c r="J68" s="283"/>
      <c r="K68" s="281"/>
      <c r="L68" s="77"/>
      <c r="M68" s="77"/>
      <c r="N68" s="77"/>
      <c r="O68" s="77"/>
      <c r="P68" s="546"/>
      <c r="Q68" s="572"/>
      <c r="R68" s="572"/>
      <c r="S68" s="572"/>
      <c r="T68" s="572"/>
      <c r="U68" s="572"/>
      <c r="V68" s="572"/>
      <c r="W68" s="572"/>
    </row>
    <row r="69" spans="1:23" ht="16.5" thickBot="1">
      <c r="A69" s="544"/>
      <c r="B69" s="77"/>
      <c r="C69" s="77"/>
      <c r="D69" s="77"/>
      <c r="E69" s="284" t="s">
        <v>489</v>
      </c>
      <c r="F69" s="550"/>
      <c r="G69" s="281" t="s">
        <v>785</v>
      </c>
      <c r="H69" s="77"/>
      <c r="I69" s="77"/>
      <c r="J69" s="77"/>
      <c r="K69" s="77"/>
      <c r="L69" s="77"/>
      <c r="M69" s="77"/>
      <c r="N69" s="77"/>
      <c r="O69" s="77"/>
      <c r="P69" s="546"/>
      <c r="Q69" s="572"/>
      <c r="R69" s="572"/>
      <c r="S69" s="572"/>
      <c r="T69" s="572"/>
      <c r="U69" s="572"/>
      <c r="V69" s="572"/>
      <c r="W69" s="572"/>
    </row>
    <row r="70" spans="1:23" ht="16.5" thickBot="1">
      <c r="A70" s="544"/>
      <c r="B70" s="77"/>
      <c r="C70" s="77"/>
      <c r="D70" s="77"/>
      <c r="E70" s="284" t="s">
        <v>488</v>
      </c>
      <c r="F70" s="555"/>
      <c r="G70" s="281" t="s">
        <v>785</v>
      </c>
      <c r="H70" s="77"/>
      <c r="I70" s="99" t="s">
        <v>366</v>
      </c>
      <c r="J70" s="99" t="s">
        <v>365</v>
      </c>
      <c r="K70" s="547"/>
      <c r="L70" s="77"/>
      <c r="M70" s="77"/>
      <c r="N70" s="77"/>
      <c r="O70" s="77"/>
      <c r="P70" s="546"/>
      <c r="Q70" s="572"/>
      <c r="R70" s="572"/>
      <c r="S70" s="572"/>
      <c r="T70" s="572"/>
      <c r="U70" s="572"/>
      <c r="V70" s="572"/>
      <c r="W70" s="572"/>
    </row>
    <row r="71" spans="1:23" ht="16.5" thickBot="1">
      <c r="A71" s="544"/>
      <c r="B71" s="77"/>
      <c r="C71" s="77"/>
      <c r="D71" s="77"/>
      <c r="E71" s="284" t="s">
        <v>487</v>
      </c>
      <c r="F71" s="550"/>
      <c r="G71" s="281" t="s">
        <v>785</v>
      </c>
      <c r="H71" s="77"/>
      <c r="I71" s="282" t="s">
        <v>468</v>
      </c>
      <c r="J71" s="283"/>
      <c r="K71" s="281" t="s">
        <v>477</v>
      </c>
      <c r="L71" s="77"/>
      <c r="M71" s="77"/>
      <c r="N71" s="77"/>
      <c r="O71" s="77"/>
      <c r="P71" s="546"/>
      <c r="Q71" s="572"/>
      <c r="R71" s="572"/>
      <c r="S71" s="572"/>
      <c r="T71" s="572"/>
      <c r="U71" s="572"/>
      <c r="V71" s="572"/>
      <c r="W71" s="572"/>
    </row>
    <row r="72" spans="1:23" ht="16.5" thickBot="1">
      <c r="A72" s="544"/>
      <c r="B72" s="77"/>
      <c r="C72" s="77"/>
      <c r="D72" s="77"/>
      <c r="E72" s="284" t="s">
        <v>486</v>
      </c>
      <c r="F72" s="550"/>
      <c r="G72" s="281" t="s">
        <v>785</v>
      </c>
      <c r="H72" s="77"/>
      <c r="I72" s="282" t="s">
        <v>456</v>
      </c>
      <c r="J72" s="549"/>
      <c r="K72" s="281" t="s">
        <v>477</v>
      </c>
      <c r="L72" s="77"/>
      <c r="M72" s="77"/>
      <c r="N72" s="77"/>
      <c r="O72" s="77"/>
      <c r="P72" s="546"/>
      <c r="Q72" s="572"/>
      <c r="R72" s="572"/>
      <c r="S72" s="572"/>
      <c r="T72" s="572"/>
      <c r="U72" s="572"/>
      <c r="V72" s="572"/>
      <c r="W72" s="572"/>
    </row>
    <row r="73" spans="1:23" ht="16.5" thickBot="1">
      <c r="A73" s="544"/>
      <c r="B73" s="77"/>
      <c r="C73" s="77"/>
      <c r="D73" s="77"/>
      <c r="E73" s="284" t="s">
        <v>485</v>
      </c>
      <c r="F73" s="549"/>
      <c r="G73" s="281" t="s">
        <v>785</v>
      </c>
      <c r="H73" s="77"/>
      <c r="I73" s="282" t="s">
        <v>455</v>
      </c>
      <c r="J73" s="549"/>
      <c r="K73" s="281" t="s">
        <v>477</v>
      </c>
      <c r="L73" s="77"/>
      <c r="M73" s="77"/>
      <c r="N73" s="77"/>
      <c r="O73" s="77"/>
      <c r="P73" s="546"/>
      <c r="Q73" s="572"/>
      <c r="R73" s="572"/>
      <c r="S73" s="572"/>
      <c r="T73" s="572"/>
      <c r="U73" s="572"/>
      <c r="V73" s="572"/>
      <c r="W73" s="572"/>
    </row>
    <row r="74" spans="1:23" ht="16.5" thickBot="1">
      <c r="A74" s="544"/>
      <c r="B74" s="77"/>
      <c r="C74" s="77"/>
      <c r="D74" s="77"/>
      <c r="E74" s="284" t="s">
        <v>484</v>
      </c>
      <c r="F74" s="556"/>
      <c r="G74" s="281" t="s">
        <v>477</v>
      </c>
      <c r="H74" s="77"/>
      <c r="I74" s="282" t="s">
        <v>454</v>
      </c>
      <c r="J74" s="549"/>
      <c r="K74" s="281" t="s">
        <v>477</v>
      </c>
      <c r="L74" s="77"/>
      <c r="M74" s="77"/>
      <c r="N74" s="77"/>
      <c r="O74" s="77"/>
      <c r="P74" s="546"/>
      <c r="Q74" s="572"/>
      <c r="R74" s="572"/>
      <c r="S74" s="572"/>
      <c r="T74" s="572"/>
      <c r="U74" s="572"/>
      <c r="V74" s="572"/>
      <c r="W74" s="572"/>
    </row>
    <row r="75" spans="1:23" ht="16.5" thickBot="1">
      <c r="A75" s="544"/>
      <c r="B75" s="77"/>
      <c r="C75" s="77"/>
      <c r="D75" s="77"/>
      <c r="E75" s="77"/>
      <c r="F75" s="77"/>
      <c r="G75" s="77"/>
      <c r="H75" s="77"/>
      <c r="I75" s="78" t="s">
        <v>445</v>
      </c>
      <c r="J75" s="79"/>
      <c r="K75" s="78"/>
      <c r="L75" s="77"/>
      <c r="M75" s="77"/>
      <c r="N75" s="77"/>
      <c r="O75" s="77"/>
      <c r="P75" s="546"/>
      <c r="Q75" s="572"/>
      <c r="R75" s="572"/>
      <c r="S75" s="572"/>
      <c r="T75" s="572"/>
      <c r="U75" s="572"/>
      <c r="V75" s="572"/>
      <c r="W75" s="572"/>
    </row>
    <row r="76" spans="1:23" ht="16.5" thickBot="1">
      <c r="A76" s="544"/>
      <c r="B76" s="77"/>
      <c r="C76" s="77"/>
      <c r="D76" s="77"/>
      <c r="E76" s="77"/>
      <c r="F76" s="77"/>
      <c r="G76" s="77"/>
      <c r="H76" s="77"/>
      <c r="I76" s="564" t="s">
        <v>443</v>
      </c>
      <c r="J76" s="549"/>
      <c r="K76" s="281" t="s">
        <v>790</v>
      </c>
      <c r="L76" s="77"/>
      <c r="M76" s="77"/>
      <c r="N76" s="77"/>
      <c r="O76" s="77"/>
      <c r="P76" s="546"/>
      <c r="Q76" s="572"/>
      <c r="R76" s="572"/>
      <c r="S76" s="572"/>
      <c r="T76" s="572"/>
      <c r="U76" s="572"/>
      <c r="V76" s="572"/>
      <c r="W76" s="572"/>
    </row>
    <row r="77" spans="1:23" ht="16.5" thickBot="1">
      <c r="A77" s="544"/>
      <c r="B77" s="77"/>
      <c r="C77" s="77"/>
      <c r="D77" s="77"/>
      <c r="E77" s="77"/>
      <c r="F77" s="77"/>
      <c r="G77" s="77"/>
      <c r="H77" s="77"/>
      <c r="I77" s="282" t="s">
        <v>483</v>
      </c>
      <c r="J77" s="549"/>
      <c r="K77" s="281" t="s">
        <v>790</v>
      </c>
      <c r="L77" s="77"/>
      <c r="M77" s="77"/>
      <c r="N77" s="77"/>
      <c r="O77" s="77"/>
      <c r="P77" s="546"/>
      <c r="Q77" s="572"/>
      <c r="R77" s="572"/>
      <c r="S77" s="572"/>
      <c r="T77" s="572"/>
      <c r="U77" s="572"/>
      <c r="V77" s="572"/>
      <c r="W77" s="572"/>
    </row>
    <row r="78" spans="1:23" ht="16.5" thickBot="1">
      <c r="A78" s="544"/>
      <c r="B78" s="77"/>
      <c r="C78" s="77"/>
      <c r="D78" s="77"/>
      <c r="E78" s="77"/>
      <c r="F78" s="77"/>
      <c r="G78" s="77"/>
      <c r="H78" s="77"/>
      <c r="I78" s="282" t="s">
        <v>482</v>
      </c>
      <c r="J78" s="549"/>
      <c r="K78" s="281" t="s">
        <v>790</v>
      </c>
      <c r="L78" s="77"/>
      <c r="M78" s="77"/>
      <c r="N78" s="77"/>
      <c r="O78" s="77"/>
      <c r="P78" s="546"/>
      <c r="Q78" s="572"/>
      <c r="R78" s="572"/>
      <c r="S78" s="572"/>
      <c r="T78" s="572"/>
      <c r="U78" s="572"/>
      <c r="V78" s="572"/>
      <c r="W78" s="572"/>
    </row>
    <row r="79" spans="1:23" ht="16.5" thickBot="1">
      <c r="A79" s="544"/>
      <c r="B79" s="77"/>
      <c r="C79" s="77"/>
      <c r="D79" s="77"/>
      <c r="E79" s="77"/>
      <c r="F79" s="77"/>
      <c r="G79" s="77"/>
      <c r="H79" s="77"/>
      <c r="I79" s="282" t="s">
        <v>481</v>
      </c>
      <c r="J79" s="549"/>
      <c r="K79" s="281" t="s">
        <v>790</v>
      </c>
      <c r="L79" s="77"/>
      <c r="M79" s="77"/>
      <c r="N79" s="77"/>
      <c r="O79" s="77"/>
      <c r="P79" s="546"/>
      <c r="Q79" s="572"/>
      <c r="R79" s="572"/>
      <c r="S79" s="572"/>
      <c r="T79" s="572"/>
      <c r="U79" s="572"/>
      <c r="V79" s="572"/>
      <c r="W79" s="572"/>
    </row>
    <row r="80" spans="1:23" ht="16.5" thickBot="1">
      <c r="A80" s="544"/>
      <c r="B80" s="77"/>
      <c r="C80" s="77"/>
      <c r="D80" s="77"/>
      <c r="E80" s="77"/>
      <c r="F80" s="77"/>
      <c r="G80" s="77"/>
      <c r="H80" s="77"/>
      <c r="I80" s="78" t="s">
        <v>394</v>
      </c>
      <c r="J80" s="79"/>
      <c r="K80" s="78"/>
      <c r="L80" s="77"/>
      <c r="M80" s="77"/>
      <c r="N80" s="77"/>
      <c r="O80" s="77"/>
      <c r="P80" s="546"/>
      <c r="Q80" s="572"/>
      <c r="R80" s="572"/>
      <c r="S80" s="572"/>
      <c r="T80" s="572"/>
      <c r="U80" s="572"/>
      <c r="V80" s="572"/>
      <c r="W80" s="572"/>
    </row>
    <row r="81" spans="1:23" ht="16.5" thickBot="1">
      <c r="A81" s="544"/>
      <c r="B81" s="77"/>
      <c r="C81" s="77"/>
      <c r="D81" s="77"/>
      <c r="E81" s="77"/>
      <c r="F81" s="77"/>
      <c r="G81" s="77"/>
      <c r="H81" s="77"/>
      <c r="I81" s="282" t="s">
        <v>390</v>
      </c>
      <c r="J81" s="557"/>
      <c r="K81" s="281" t="s">
        <v>791</v>
      </c>
      <c r="L81" s="77"/>
      <c r="M81" s="77"/>
      <c r="N81" s="77"/>
      <c r="O81" s="77"/>
      <c r="P81" s="546"/>
      <c r="Q81" s="572"/>
      <c r="R81" s="572"/>
      <c r="S81" s="572"/>
      <c r="T81" s="572"/>
      <c r="U81" s="572"/>
      <c r="V81" s="572"/>
      <c r="W81" s="572"/>
    </row>
    <row r="82" spans="1:23" ht="16.5" thickBot="1">
      <c r="A82" s="544"/>
      <c r="B82" s="77"/>
      <c r="C82" s="77"/>
      <c r="D82" s="77"/>
      <c r="E82" s="77"/>
      <c r="F82" s="77"/>
      <c r="G82" s="77"/>
      <c r="H82" s="77"/>
      <c r="I82" s="282" t="s">
        <v>480</v>
      </c>
      <c r="J82" s="557"/>
      <c r="K82" s="281" t="s">
        <v>791</v>
      </c>
      <c r="L82" s="558"/>
      <c r="M82" s="77"/>
      <c r="N82" s="77"/>
      <c r="O82" s="77"/>
      <c r="P82" s="546"/>
      <c r="Q82" s="572"/>
      <c r="R82" s="572"/>
      <c r="S82" s="572"/>
      <c r="T82" s="572"/>
      <c r="U82" s="572"/>
      <c r="V82" s="572"/>
      <c r="W82" s="572"/>
    </row>
    <row r="83" spans="1:23" ht="16.5" thickBot="1">
      <c r="A83" s="544"/>
      <c r="B83" s="77"/>
      <c r="C83" s="77"/>
      <c r="D83" s="77"/>
      <c r="E83" s="77"/>
      <c r="F83" s="77"/>
      <c r="G83" s="77"/>
      <c r="H83" s="77"/>
      <c r="I83" s="282" t="s">
        <v>381</v>
      </c>
      <c r="J83" s="557"/>
      <c r="K83" s="281" t="s">
        <v>791</v>
      </c>
      <c r="L83" s="558"/>
      <c r="M83" s="77"/>
      <c r="N83" s="77"/>
      <c r="O83" s="77"/>
      <c r="P83" s="546"/>
      <c r="Q83" s="572"/>
      <c r="R83" s="572"/>
      <c r="S83" s="572"/>
      <c r="T83" s="572"/>
      <c r="U83" s="572"/>
      <c r="V83" s="572"/>
      <c r="W83" s="572"/>
    </row>
    <row r="84" spans="1:23" ht="16.5" thickBot="1">
      <c r="A84" s="544"/>
      <c r="B84" s="77"/>
      <c r="C84" s="77"/>
      <c r="D84" s="77"/>
      <c r="E84" s="77"/>
      <c r="F84" s="77"/>
      <c r="G84" s="77"/>
      <c r="H84" s="77"/>
      <c r="I84" s="282" t="s">
        <v>479</v>
      </c>
      <c r="J84" s="565"/>
      <c r="K84" s="281" t="s">
        <v>791</v>
      </c>
      <c r="L84" s="558"/>
      <c r="M84" s="77"/>
      <c r="N84" s="77"/>
      <c r="O84" s="77"/>
      <c r="P84" s="546"/>
      <c r="Q84" s="572"/>
      <c r="R84" s="572"/>
      <c r="S84" s="572"/>
      <c r="T84" s="572"/>
      <c r="U84" s="572"/>
      <c r="V84" s="572"/>
      <c r="W84" s="572"/>
    </row>
    <row r="85" spans="1:23" ht="16.5" thickBot="1">
      <c r="A85" s="544"/>
      <c r="B85" s="77"/>
      <c r="C85" s="77"/>
      <c r="D85" s="77"/>
      <c r="E85" s="77"/>
      <c r="F85" s="77"/>
      <c r="G85" s="77"/>
      <c r="H85" s="77"/>
      <c r="I85" s="282" t="s">
        <v>378</v>
      </c>
      <c r="J85" s="557"/>
      <c r="K85" s="281" t="s">
        <v>791</v>
      </c>
      <c r="L85" s="558"/>
      <c r="M85" s="77"/>
      <c r="N85" s="77"/>
      <c r="O85" s="77"/>
      <c r="P85" s="546"/>
      <c r="Q85" s="572"/>
      <c r="R85" s="572"/>
      <c r="S85" s="572"/>
      <c r="T85" s="572"/>
      <c r="U85" s="572"/>
      <c r="V85" s="572"/>
      <c r="W85" s="572"/>
    </row>
    <row r="86" spans="1:23" ht="16.5" thickBot="1">
      <c r="A86" s="566"/>
      <c r="B86" s="567"/>
      <c r="C86" s="567"/>
      <c r="D86" s="567"/>
      <c r="E86" s="567"/>
      <c r="F86" s="567"/>
      <c r="G86" s="567"/>
      <c r="H86" s="567"/>
      <c r="I86" s="568" t="s">
        <v>478</v>
      </c>
      <c r="J86" s="569"/>
      <c r="K86" s="281" t="s">
        <v>791</v>
      </c>
      <c r="L86" s="570"/>
      <c r="M86" s="567"/>
      <c r="N86" s="567"/>
      <c r="O86" s="567"/>
      <c r="P86" s="571"/>
      <c r="Q86" s="572"/>
      <c r="R86" s="572"/>
      <c r="S86" s="572"/>
      <c r="T86" s="572"/>
      <c r="U86" s="572"/>
      <c r="V86" s="572"/>
      <c r="W86" s="572"/>
    </row>
    <row r="87" spans="1:23">
      <c r="A87" s="573"/>
      <c r="B87" s="573"/>
      <c r="C87" s="573"/>
      <c r="D87" s="573"/>
      <c r="E87" s="573"/>
      <c r="F87" s="573"/>
      <c r="G87" s="573"/>
      <c r="H87" s="573"/>
      <c r="I87" s="573"/>
      <c r="J87" s="573"/>
      <c r="K87" s="573"/>
      <c r="L87" s="573"/>
      <c r="M87" s="573"/>
      <c r="N87" s="573"/>
      <c r="O87" s="573"/>
      <c r="P87" s="573"/>
      <c r="Q87" s="572"/>
      <c r="R87" s="572"/>
      <c r="S87" s="572"/>
      <c r="T87" s="572"/>
      <c r="U87" s="572"/>
      <c r="V87" s="572"/>
      <c r="W87" s="572"/>
    </row>
    <row r="88" spans="1:23">
      <c r="A88" s="572"/>
      <c r="B88" s="572"/>
      <c r="C88" s="572"/>
      <c r="D88" s="572"/>
      <c r="E88" s="572"/>
      <c r="F88" s="572"/>
      <c r="G88" s="572"/>
      <c r="H88" s="572"/>
      <c r="I88" s="572"/>
      <c r="J88" s="572"/>
      <c r="K88" s="572"/>
      <c r="L88" s="572"/>
      <c r="M88" s="572"/>
      <c r="N88" s="572"/>
      <c r="O88" s="572"/>
      <c r="P88" s="572"/>
      <c r="Q88" s="572"/>
      <c r="R88" s="572"/>
      <c r="S88" s="572"/>
      <c r="T88" s="572"/>
      <c r="U88" s="572"/>
      <c r="V88" s="572"/>
      <c r="W88" s="572"/>
    </row>
    <row r="89" spans="1:23">
      <c r="A89" s="572"/>
      <c r="B89" s="572"/>
      <c r="C89" s="572"/>
      <c r="D89" s="572"/>
      <c r="E89" s="572"/>
      <c r="F89" s="572"/>
      <c r="G89" s="572"/>
      <c r="H89" s="572"/>
      <c r="I89" s="572"/>
      <c r="J89" s="572"/>
      <c r="K89" s="572"/>
      <c r="L89" s="572"/>
      <c r="M89" s="572"/>
      <c r="N89" s="572"/>
      <c r="O89" s="572"/>
      <c r="P89" s="572"/>
      <c r="Q89" s="572"/>
      <c r="R89" s="572"/>
      <c r="S89" s="572"/>
      <c r="T89" s="572"/>
      <c r="U89" s="572"/>
      <c r="V89" s="572"/>
      <c r="W89" s="572"/>
    </row>
    <row r="90" spans="1:23">
      <c r="A90" s="572"/>
      <c r="B90" s="572"/>
      <c r="C90" s="572"/>
      <c r="D90" s="572"/>
      <c r="E90" s="572"/>
      <c r="F90" s="572"/>
      <c r="G90" s="572"/>
      <c r="H90" s="572"/>
      <c r="I90" s="572"/>
      <c r="J90" s="572"/>
      <c r="K90" s="572"/>
      <c r="L90" s="572"/>
      <c r="M90" s="572"/>
      <c r="N90" s="572"/>
      <c r="O90" s="572"/>
      <c r="P90" s="572"/>
      <c r="Q90" s="572"/>
      <c r="R90" s="572"/>
      <c r="S90" s="572"/>
      <c r="T90" s="572"/>
      <c r="U90" s="572"/>
      <c r="V90" s="572"/>
      <c r="W90" s="572"/>
    </row>
    <row r="91" spans="1:23">
      <c r="A91" s="572"/>
      <c r="B91" s="572"/>
      <c r="C91" s="572"/>
      <c r="D91" s="572"/>
      <c r="E91" s="572"/>
      <c r="F91" s="572"/>
      <c r="G91" s="572"/>
      <c r="H91" s="572"/>
      <c r="I91" s="572"/>
      <c r="J91" s="572"/>
      <c r="K91" s="572"/>
      <c r="L91" s="572"/>
      <c r="M91" s="572"/>
      <c r="N91" s="572"/>
      <c r="O91" s="572"/>
      <c r="P91" s="572"/>
      <c r="Q91" s="572"/>
      <c r="R91" s="572"/>
      <c r="S91" s="572"/>
      <c r="T91" s="572"/>
      <c r="U91" s="572"/>
      <c r="V91" s="572"/>
      <c r="W91" s="572"/>
    </row>
    <row r="92" spans="1:23">
      <c r="A92" s="572"/>
      <c r="B92" s="572"/>
      <c r="C92" s="572"/>
      <c r="D92" s="572"/>
      <c r="E92" s="572"/>
      <c r="F92" s="572"/>
      <c r="G92" s="572"/>
      <c r="H92" s="572"/>
      <c r="I92" s="572"/>
      <c r="J92" s="572"/>
      <c r="K92" s="572"/>
      <c r="L92" s="572"/>
      <c r="M92" s="572"/>
      <c r="N92" s="572"/>
      <c r="O92" s="572"/>
      <c r="P92" s="572"/>
      <c r="Q92" s="572"/>
      <c r="R92" s="572"/>
      <c r="S92" s="572"/>
      <c r="T92" s="572"/>
      <c r="U92" s="572"/>
      <c r="V92" s="572"/>
      <c r="W92" s="572"/>
    </row>
    <row r="93" spans="1:23">
      <c r="A93" s="572"/>
      <c r="B93" s="572"/>
      <c r="C93" s="572"/>
      <c r="D93" s="572"/>
      <c r="E93" s="572"/>
      <c r="F93" s="572"/>
      <c r="G93" s="572"/>
      <c r="H93" s="572"/>
      <c r="I93" s="572"/>
      <c r="J93" s="572"/>
      <c r="K93" s="572"/>
      <c r="L93" s="572"/>
      <c r="M93" s="572"/>
      <c r="N93" s="572"/>
      <c r="O93" s="572"/>
      <c r="P93" s="572"/>
      <c r="Q93" s="572"/>
      <c r="R93" s="572"/>
      <c r="S93" s="572"/>
      <c r="T93" s="572"/>
      <c r="U93" s="572"/>
      <c r="V93" s="572"/>
      <c r="W93" s="572"/>
    </row>
    <row r="94" spans="1:23">
      <c r="A94" s="572"/>
      <c r="B94" s="572"/>
      <c r="C94" s="572"/>
      <c r="D94" s="572"/>
      <c r="E94" s="572"/>
      <c r="F94" s="572"/>
      <c r="G94" s="572"/>
      <c r="H94" s="572"/>
      <c r="I94" s="572"/>
      <c r="J94" s="572"/>
      <c r="K94" s="572"/>
      <c r="L94" s="572"/>
      <c r="M94" s="572"/>
      <c r="N94" s="572"/>
      <c r="O94" s="572"/>
      <c r="P94" s="572"/>
      <c r="Q94" s="572"/>
      <c r="R94" s="572"/>
      <c r="S94" s="572"/>
      <c r="T94" s="572"/>
      <c r="U94" s="572"/>
      <c r="V94" s="572"/>
      <c r="W94" s="572"/>
    </row>
    <row r="95" spans="1:23">
      <c r="A95" s="572"/>
      <c r="B95" s="572"/>
      <c r="C95" s="572"/>
      <c r="D95" s="572"/>
      <c r="E95" s="572"/>
      <c r="F95" s="572"/>
      <c r="G95" s="572"/>
      <c r="H95" s="572"/>
      <c r="I95" s="572"/>
      <c r="J95" s="572"/>
      <c r="K95" s="572"/>
      <c r="L95" s="572"/>
      <c r="M95" s="572"/>
      <c r="N95" s="572"/>
      <c r="O95" s="572"/>
      <c r="P95" s="572"/>
      <c r="Q95" s="572"/>
      <c r="R95" s="572"/>
      <c r="S95" s="572"/>
      <c r="T95" s="572"/>
      <c r="U95" s="572"/>
      <c r="V95" s="572"/>
      <c r="W95" s="572"/>
    </row>
    <row r="96" spans="1:23">
      <c r="A96" s="572"/>
      <c r="B96" s="572"/>
      <c r="C96" s="572"/>
      <c r="D96" s="572"/>
      <c r="E96" s="572"/>
      <c r="F96" s="572"/>
      <c r="G96" s="572"/>
      <c r="H96" s="572"/>
      <c r="I96" s="572"/>
      <c r="J96" s="572"/>
      <c r="K96" s="572"/>
      <c r="L96" s="572"/>
      <c r="M96" s="572"/>
      <c r="N96" s="572"/>
      <c r="O96" s="572"/>
      <c r="P96" s="572"/>
      <c r="Q96" s="572"/>
      <c r="R96" s="572"/>
      <c r="S96" s="572"/>
      <c r="T96" s="572"/>
      <c r="U96" s="572"/>
      <c r="V96" s="572"/>
      <c r="W96" s="572"/>
    </row>
    <row r="97" spans="1:23">
      <c r="A97" s="572"/>
      <c r="B97" s="572"/>
      <c r="C97" s="572"/>
      <c r="D97" s="572"/>
      <c r="E97" s="572"/>
      <c r="F97" s="572"/>
      <c r="G97" s="572"/>
      <c r="H97" s="572"/>
      <c r="I97" s="572"/>
      <c r="J97" s="572"/>
      <c r="K97" s="572"/>
      <c r="L97" s="572"/>
      <c r="M97" s="572"/>
      <c r="N97" s="572"/>
      <c r="O97" s="572"/>
      <c r="P97" s="572"/>
      <c r="Q97" s="572"/>
      <c r="R97" s="572"/>
      <c r="S97" s="572"/>
      <c r="T97" s="572"/>
      <c r="U97" s="572"/>
      <c r="V97" s="572"/>
      <c r="W97" s="572"/>
    </row>
    <row r="98" spans="1:23">
      <c r="A98" s="572"/>
      <c r="B98" s="572"/>
      <c r="C98" s="572"/>
      <c r="D98" s="572"/>
      <c r="E98" s="572"/>
      <c r="F98" s="572"/>
      <c r="G98" s="572"/>
      <c r="H98" s="572"/>
      <c r="I98" s="572"/>
      <c r="J98" s="572"/>
      <c r="K98" s="572"/>
      <c r="L98" s="572"/>
      <c r="M98" s="572"/>
      <c r="N98" s="572"/>
      <c r="O98" s="572"/>
      <c r="P98" s="572"/>
      <c r="Q98" s="572"/>
      <c r="R98" s="572"/>
      <c r="S98" s="572"/>
      <c r="T98" s="572"/>
      <c r="U98" s="572"/>
      <c r="V98" s="572"/>
      <c r="W98" s="572"/>
    </row>
    <row r="99" spans="1:23">
      <c r="A99" s="572"/>
      <c r="B99" s="572"/>
      <c r="C99" s="572"/>
      <c r="D99" s="572"/>
      <c r="E99" s="572"/>
      <c r="F99" s="572"/>
      <c r="G99" s="572"/>
      <c r="H99" s="572"/>
      <c r="I99" s="572"/>
      <c r="J99" s="572"/>
      <c r="K99" s="572"/>
      <c r="L99" s="572"/>
      <c r="M99" s="572"/>
      <c r="N99" s="572"/>
      <c r="O99" s="572"/>
      <c r="P99" s="572"/>
      <c r="Q99" s="572"/>
      <c r="R99" s="572"/>
      <c r="S99" s="572"/>
      <c r="T99" s="572"/>
      <c r="U99" s="572"/>
      <c r="V99" s="572"/>
      <c r="W99" s="572"/>
    </row>
    <row r="100" spans="1:23">
      <c r="A100" s="572"/>
      <c r="B100" s="572"/>
      <c r="C100" s="572"/>
      <c r="D100" s="572"/>
      <c r="E100" s="572"/>
      <c r="F100" s="572"/>
      <c r="G100" s="572"/>
      <c r="H100" s="572"/>
      <c r="I100" s="572"/>
      <c r="J100" s="572"/>
      <c r="K100" s="572"/>
      <c r="L100" s="572"/>
      <c r="M100" s="572"/>
      <c r="N100" s="572"/>
      <c r="O100" s="572"/>
      <c r="P100" s="572"/>
      <c r="Q100" s="572"/>
      <c r="R100" s="572"/>
      <c r="S100" s="572"/>
      <c r="T100" s="572"/>
      <c r="U100" s="572"/>
      <c r="V100" s="572"/>
      <c r="W100" s="572"/>
    </row>
    <row r="101" spans="1:23">
      <c r="A101" s="572"/>
      <c r="B101" s="572"/>
      <c r="C101" s="572"/>
      <c r="D101" s="572"/>
      <c r="E101" s="572"/>
      <c r="F101" s="572"/>
      <c r="G101" s="572"/>
      <c r="H101" s="572"/>
      <c r="I101" s="572"/>
      <c r="J101" s="572"/>
      <c r="K101" s="572"/>
      <c r="L101" s="572"/>
      <c r="M101" s="572"/>
      <c r="N101" s="572"/>
      <c r="O101" s="572"/>
      <c r="P101" s="572"/>
      <c r="Q101" s="572"/>
      <c r="R101" s="572"/>
      <c r="S101" s="572"/>
      <c r="T101" s="572"/>
      <c r="U101" s="572"/>
      <c r="V101" s="572"/>
      <c r="W101" s="572"/>
    </row>
    <row r="102" spans="1:23">
      <c r="A102" s="572"/>
      <c r="B102" s="572"/>
      <c r="C102" s="572"/>
      <c r="D102" s="572"/>
      <c r="E102" s="572"/>
      <c r="F102" s="572"/>
      <c r="G102" s="572"/>
      <c r="H102" s="572"/>
      <c r="I102" s="572"/>
      <c r="J102" s="572"/>
      <c r="K102" s="572"/>
      <c r="L102" s="572"/>
      <c r="M102" s="572"/>
      <c r="N102" s="572"/>
      <c r="O102" s="572"/>
      <c r="P102" s="572"/>
      <c r="Q102" s="572"/>
      <c r="R102" s="572"/>
      <c r="S102" s="572"/>
      <c r="T102" s="572"/>
      <c r="U102" s="572"/>
      <c r="V102" s="572"/>
      <c r="W102" s="572"/>
    </row>
    <row r="103" spans="1:23">
      <c r="A103" s="572"/>
      <c r="B103" s="572"/>
      <c r="C103" s="572"/>
      <c r="D103" s="572"/>
      <c r="E103" s="572"/>
      <c r="F103" s="572"/>
      <c r="G103" s="572"/>
      <c r="H103" s="572"/>
      <c r="I103" s="572"/>
      <c r="J103" s="572"/>
      <c r="K103" s="572"/>
      <c r="L103" s="572"/>
      <c r="M103" s="572"/>
      <c r="N103" s="572"/>
      <c r="O103" s="572"/>
      <c r="P103" s="572"/>
      <c r="Q103" s="572"/>
      <c r="R103" s="572"/>
      <c r="S103" s="572"/>
      <c r="T103" s="572"/>
      <c r="U103" s="572"/>
      <c r="V103" s="572"/>
      <c r="W103" s="572"/>
    </row>
    <row r="104" spans="1:23">
      <c r="A104" s="572"/>
      <c r="B104" s="572"/>
      <c r="C104" s="572"/>
      <c r="D104" s="572"/>
      <c r="E104" s="572"/>
      <c r="F104" s="572"/>
      <c r="G104" s="572"/>
      <c r="H104" s="572"/>
      <c r="I104" s="572"/>
      <c r="J104" s="572"/>
      <c r="K104" s="572"/>
      <c r="L104" s="572"/>
      <c r="M104" s="572"/>
      <c r="N104" s="572"/>
      <c r="O104" s="572"/>
      <c r="P104" s="572"/>
      <c r="Q104" s="572"/>
      <c r="R104" s="572"/>
      <c r="S104" s="572"/>
      <c r="T104" s="572"/>
      <c r="U104" s="572"/>
      <c r="V104" s="572"/>
      <c r="W104" s="572"/>
    </row>
    <row r="105" spans="1:23">
      <c r="A105" s="572"/>
      <c r="B105" s="572"/>
      <c r="C105" s="572"/>
      <c r="D105" s="572"/>
      <c r="E105" s="572"/>
      <c r="F105" s="572"/>
      <c r="G105" s="572"/>
      <c r="H105" s="572"/>
      <c r="I105" s="572"/>
      <c r="J105" s="572"/>
      <c r="K105" s="572"/>
      <c r="L105" s="572"/>
      <c r="M105" s="572"/>
      <c r="N105" s="572"/>
      <c r="O105" s="572"/>
      <c r="P105" s="572"/>
      <c r="Q105" s="572"/>
      <c r="R105" s="572"/>
      <c r="S105" s="572"/>
      <c r="T105" s="572"/>
      <c r="U105" s="572"/>
      <c r="V105" s="572"/>
      <c r="W105" s="572"/>
    </row>
    <row r="106" spans="1:23">
      <c r="A106" s="572"/>
      <c r="B106" s="572"/>
      <c r="C106" s="572"/>
      <c r="D106" s="572"/>
      <c r="E106" s="572"/>
      <c r="F106" s="572"/>
      <c r="G106" s="572"/>
      <c r="H106" s="572"/>
      <c r="I106" s="572"/>
      <c r="J106" s="572"/>
      <c r="K106" s="572"/>
      <c r="L106" s="572"/>
      <c r="M106" s="572"/>
      <c r="N106" s="572"/>
      <c r="O106" s="572"/>
      <c r="P106" s="572"/>
      <c r="Q106" s="572"/>
      <c r="R106" s="572"/>
      <c r="S106" s="572"/>
      <c r="T106" s="572"/>
      <c r="U106" s="572"/>
      <c r="V106" s="572"/>
      <c r="W106" s="572"/>
    </row>
    <row r="107" spans="1:23">
      <c r="A107" s="572"/>
      <c r="B107" s="572"/>
      <c r="C107" s="572"/>
      <c r="D107" s="572"/>
      <c r="E107" s="572"/>
      <c r="F107" s="572"/>
      <c r="G107" s="572"/>
      <c r="H107" s="572"/>
      <c r="I107" s="572"/>
      <c r="J107" s="572"/>
      <c r="K107" s="572"/>
      <c r="L107" s="572"/>
      <c r="M107" s="572"/>
      <c r="N107" s="572"/>
      <c r="O107" s="572"/>
      <c r="P107" s="572"/>
      <c r="Q107" s="572"/>
      <c r="R107" s="572"/>
      <c r="S107" s="572"/>
      <c r="T107" s="572"/>
      <c r="U107" s="572"/>
      <c r="V107" s="572"/>
      <c r="W107" s="572"/>
    </row>
    <row r="108" spans="1:23">
      <c r="A108" s="572"/>
      <c r="B108" s="572"/>
      <c r="C108" s="572"/>
      <c r="D108" s="572"/>
      <c r="E108" s="572"/>
      <c r="F108" s="572"/>
      <c r="G108" s="572"/>
      <c r="H108" s="572"/>
      <c r="I108" s="572"/>
      <c r="J108" s="572"/>
      <c r="K108" s="572"/>
      <c r="L108" s="572"/>
      <c r="M108" s="572"/>
      <c r="N108" s="572"/>
      <c r="O108" s="572"/>
      <c r="P108" s="572"/>
      <c r="Q108" s="572"/>
      <c r="R108" s="572"/>
      <c r="S108" s="572"/>
      <c r="T108" s="572"/>
      <c r="U108" s="572"/>
      <c r="V108" s="572"/>
      <c r="W108" s="572"/>
    </row>
    <row r="109" spans="1:23">
      <c r="A109" s="572"/>
      <c r="B109" s="572"/>
      <c r="C109" s="572"/>
      <c r="D109" s="572"/>
      <c r="E109" s="572"/>
      <c r="F109" s="572"/>
      <c r="G109" s="572"/>
      <c r="H109" s="572"/>
      <c r="I109" s="572"/>
      <c r="J109" s="572"/>
      <c r="K109" s="572"/>
      <c r="L109" s="572"/>
      <c r="M109" s="572"/>
      <c r="N109" s="572"/>
      <c r="O109" s="572"/>
      <c r="P109" s="572"/>
      <c r="Q109" s="572"/>
      <c r="R109" s="572"/>
      <c r="S109" s="572"/>
      <c r="T109" s="572"/>
      <c r="U109" s="572"/>
      <c r="V109" s="572"/>
      <c r="W109" s="572"/>
    </row>
    <row r="110" spans="1:23">
      <c r="A110" s="572"/>
      <c r="B110" s="572"/>
      <c r="C110" s="572"/>
      <c r="D110" s="572"/>
      <c r="E110" s="572"/>
      <c r="F110" s="572"/>
      <c r="G110" s="572"/>
      <c r="H110" s="572"/>
      <c r="I110" s="572"/>
      <c r="J110" s="572"/>
      <c r="K110" s="572"/>
      <c r="L110" s="572"/>
      <c r="M110" s="572"/>
      <c r="N110" s="572"/>
      <c r="O110" s="572"/>
      <c r="P110" s="572"/>
      <c r="Q110" s="572"/>
      <c r="R110" s="572"/>
      <c r="S110" s="572"/>
      <c r="T110" s="572"/>
      <c r="U110" s="572"/>
      <c r="V110" s="572"/>
      <c r="W110" s="572"/>
    </row>
    <row r="111" spans="1:23">
      <c r="A111" s="572"/>
      <c r="B111" s="572"/>
      <c r="C111" s="572"/>
      <c r="D111" s="572"/>
      <c r="E111" s="572"/>
      <c r="F111" s="572"/>
      <c r="G111" s="572"/>
      <c r="H111" s="572"/>
      <c r="I111" s="572"/>
      <c r="J111" s="572"/>
      <c r="K111" s="572"/>
      <c r="L111" s="572"/>
      <c r="M111" s="572"/>
      <c r="N111" s="572"/>
      <c r="O111" s="572"/>
      <c r="P111" s="572"/>
      <c r="Q111" s="572"/>
      <c r="R111" s="572"/>
      <c r="S111" s="572"/>
      <c r="T111" s="572"/>
      <c r="U111" s="572"/>
      <c r="V111" s="572"/>
      <c r="W111" s="572"/>
    </row>
    <row r="112" spans="1:23">
      <c r="A112" s="572"/>
      <c r="B112" s="572"/>
      <c r="C112" s="572"/>
      <c r="D112" s="572"/>
      <c r="E112" s="572"/>
      <c r="F112" s="572"/>
      <c r="G112" s="572"/>
      <c r="H112" s="572"/>
      <c r="I112" s="572"/>
      <c r="J112" s="572"/>
      <c r="K112" s="572"/>
      <c r="L112" s="572"/>
      <c r="M112" s="572"/>
      <c r="N112" s="572"/>
      <c r="O112" s="572"/>
      <c r="P112" s="572"/>
      <c r="Q112" s="572"/>
      <c r="R112" s="572"/>
      <c r="S112" s="572"/>
      <c r="T112" s="572"/>
      <c r="U112" s="572"/>
      <c r="V112" s="572"/>
      <c r="W112" s="572"/>
    </row>
    <row r="113" spans="1:23">
      <c r="A113" s="572"/>
      <c r="B113" s="572"/>
      <c r="C113" s="572"/>
      <c r="D113" s="572"/>
      <c r="E113" s="572"/>
      <c r="F113" s="572"/>
      <c r="G113" s="572"/>
      <c r="H113" s="572"/>
      <c r="I113" s="572"/>
      <c r="J113" s="572"/>
      <c r="K113" s="572"/>
      <c r="L113" s="572"/>
      <c r="M113" s="572"/>
      <c r="N113" s="572"/>
      <c r="O113" s="572"/>
      <c r="P113" s="572"/>
      <c r="Q113" s="572"/>
      <c r="R113" s="572"/>
      <c r="S113" s="572"/>
      <c r="T113" s="572"/>
      <c r="U113" s="572"/>
      <c r="V113" s="572"/>
      <c r="W113" s="572"/>
    </row>
    <row r="114" spans="1:23">
      <c r="A114" s="572"/>
      <c r="B114" s="572"/>
      <c r="C114" s="572"/>
      <c r="D114" s="572"/>
      <c r="E114" s="572"/>
      <c r="F114" s="572"/>
      <c r="G114" s="572"/>
      <c r="H114" s="572"/>
      <c r="I114" s="572"/>
      <c r="J114" s="572"/>
      <c r="K114" s="572"/>
      <c r="L114" s="572"/>
      <c r="M114" s="572"/>
      <c r="N114" s="572"/>
      <c r="O114" s="572"/>
      <c r="P114" s="572"/>
      <c r="Q114" s="572"/>
      <c r="R114" s="572"/>
      <c r="S114" s="572"/>
      <c r="T114" s="572"/>
      <c r="U114" s="572"/>
      <c r="V114" s="572"/>
      <c r="W114" s="572"/>
    </row>
    <row r="115" spans="1:23">
      <c r="A115" s="572"/>
      <c r="B115" s="572"/>
      <c r="C115" s="572"/>
      <c r="D115" s="572"/>
      <c r="E115" s="572"/>
      <c r="F115" s="572"/>
      <c r="G115" s="572"/>
      <c r="H115" s="572"/>
      <c r="I115" s="572"/>
      <c r="J115" s="572"/>
      <c r="K115" s="572"/>
      <c r="L115" s="572"/>
      <c r="M115" s="572"/>
      <c r="N115" s="572"/>
      <c r="O115" s="572"/>
      <c r="P115" s="572"/>
      <c r="Q115" s="572"/>
      <c r="R115" s="572"/>
      <c r="S115" s="572"/>
      <c r="T115" s="572"/>
      <c r="U115" s="572"/>
      <c r="V115" s="572"/>
      <c r="W115" s="572"/>
    </row>
    <row r="116" spans="1:23">
      <c r="A116" s="572"/>
      <c r="B116" s="572"/>
      <c r="C116" s="572"/>
      <c r="D116" s="572"/>
      <c r="E116" s="572"/>
      <c r="F116" s="572"/>
      <c r="G116" s="572"/>
      <c r="H116" s="572"/>
      <c r="I116" s="572"/>
      <c r="J116" s="572"/>
      <c r="K116" s="572"/>
      <c r="L116" s="572"/>
      <c r="M116" s="572"/>
      <c r="N116" s="572"/>
      <c r="O116" s="572"/>
      <c r="P116" s="572"/>
      <c r="Q116" s="572"/>
      <c r="R116" s="572"/>
      <c r="S116" s="572"/>
      <c r="T116" s="572"/>
      <c r="U116" s="572"/>
      <c r="V116" s="572"/>
      <c r="W116" s="572"/>
    </row>
    <row r="117" spans="1:23">
      <c r="A117" s="572"/>
      <c r="B117" s="572"/>
      <c r="C117" s="572"/>
      <c r="D117" s="572"/>
      <c r="E117" s="572"/>
      <c r="F117" s="572"/>
      <c r="G117" s="572"/>
      <c r="H117" s="572"/>
      <c r="I117" s="572"/>
      <c r="J117" s="572"/>
      <c r="K117" s="572"/>
      <c r="L117" s="572"/>
      <c r="M117" s="572"/>
      <c r="N117" s="572"/>
      <c r="O117" s="572"/>
      <c r="P117" s="572"/>
      <c r="Q117" s="572"/>
      <c r="R117" s="572"/>
      <c r="S117" s="572"/>
      <c r="T117" s="572"/>
      <c r="U117" s="572"/>
      <c r="V117" s="572"/>
      <c r="W117" s="572"/>
    </row>
    <row r="118" spans="1:23">
      <c r="A118" s="572"/>
      <c r="B118" s="572"/>
      <c r="C118" s="572"/>
      <c r="D118" s="572"/>
      <c r="E118" s="572"/>
      <c r="F118" s="572"/>
      <c r="G118" s="572"/>
      <c r="H118" s="572"/>
      <c r="I118" s="572"/>
      <c r="J118" s="572"/>
      <c r="K118" s="572"/>
      <c r="L118" s="572"/>
      <c r="M118" s="572"/>
      <c r="N118" s="572"/>
      <c r="O118" s="572"/>
      <c r="P118" s="572"/>
      <c r="Q118" s="572"/>
      <c r="R118" s="572"/>
      <c r="S118" s="572"/>
      <c r="T118" s="572"/>
      <c r="U118" s="572"/>
      <c r="V118" s="572"/>
      <c r="W118" s="572"/>
    </row>
    <row r="119" spans="1:23">
      <c r="A119" s="572"/>
      <c r="B119" s="572"/>
      <c r="C119" s="572"/>
      <c r="D119" s="572"/>
      <c r="E119" s="572"/>
      <c r="F119" s="572"/>
      <c r="G119" s="572"/>
      <c r="H119" s="572"/>
      <c r="I119" s="572"/>
      <c r="J119" s="572"/>
      <c r="K119" s="572"/>
      <c r="L119" s="572"/>
      <c r="M119" s="572"/>
      <c r="N119" s="572"/>
      <c r="O119" s="572"/>
      <c r="P119" s="572"/>
      <c r="Q119" s="572"/>
      <c r="R119" s="572"/>
      <c r="S119" s="572"/>
      <c r="T119" s="572"/>
      <c r="U119" s="572"/>
      <c r="V119" s="572"/>
      <c r="W119" s="572"/>
    </row>
    <row r="120" spans="1:23">
      <c r="A120" s="572"/>
      <c r="B120" s="572"/>
      <c r="C120" s="572"/>
      <c r="D120" s="572"/>
      <c r="E120" s="572"/>
      <c r="F120" s="572"/>
      <c r="G120" s="572"/>
      <c r="H120" s="572"/>
      <c r="I120" s="572"/>
      <c r="J120" s="572"/>
      <c r="K120" s="572"/>
      <c r="L120" s="572"/>
      <c r="M120" s="572"/>
      <c r="N120" s="572"/>
      <c r="O120" s="572"/>
      <c r="P120" s="572"/>
      <c r="Q120" s="572"/>
      <c r="R120" s="572"/>
      <c r="S120" s="572"/>
      <c r="T120" s="572"/>
      <c r="U120" s="572"/>
      <c r="V120" s="572"/>
      <c r="W120" s="572"/>
    </row>
    <row r="121" spans="1:23">
      <c r="A121" s="572"/>
      <c r="B121" s="572"/>
      <c r="C121" s="572"/>
      <c r="D121" s="572"/>
      <c r="E121" s="572"/>
      <c r="F121" s="572"/>
      <c r="G121" s="572"/>
      <c r="H121" s="572"/>
      <c r="I121" s="572"/>
      <c r="J121" s="572"/>
      <c r="K121" s="572"/>
      <c r="L121" s="572"/>
      <c r="M121" s="572"/>
      <c r="N121" s="572"/>
      <c r="O121" s="572"/>
      <c r="P121" s="572"/>
      <c r="Q121" s="572"/>
      <c r="R121" s="572"/>
      <c r="S121" s="572"/>
      <c r="T121" s="572"/>
      <c r="U121" s="572"/>
      <c r="V121" s="572"/>
      <c r="W121" s="572"/>
    </row>
    <row r="122" spans="1:23">
      <c r="A122" s="572"/>
      <c r="B122" s="572"/>
      <c r="C122" s="572"/>
      <c r="D122" s="572"/>
      <c r="E122" s="572"/>
      <c r="F122" s="572"/>
      <c r="G122" s="572"/>
      <c r="H122" s="572"/>
      <c r="I122" s="572"/>
      <c r="J122" s="572"/>
      <c r="K122" s="572"/>
      <c r="L122" s="572"/>
      <c r="M122" s="572"/>
      <c r="N122" s="572"/>
      <c r="O122" s="572"/>
      <c r="P122" s="572"/>
      <c r="Q122" s="572"/>
      <c r="R122" s="572"/>
      <c r="S122" s="572"/>
      <c r="T122" s="572"/>
      <c r="U122" s="572"/>
      <c r="V122" s="572"/>
      <c r="W122" s="572"/>
    </row>
    <row r="123" spans="1:23">
      <c r="A123" s="572"/>
      <c r="B123" s="572"/>
      <c r="C123" s="572"/>
      <c r="D123" s="572"/>
      <c r="E123" s="572"/>
      <c r="F123" s="572"/>
      <c r="G123" s="572"/>
      <c r="H123" s="572"/>
      <c r="I123" s="572"/>
      <c r="J123" s="572"/>
      <c r="K123" s="572"/>
      <c r="L123" s="572"/>
      <c r="M123" s="572"/>
      <c r="N123" s="572"/>
      <c r="O123" s="572"/>
      <c r="P123" s="572"/>
      <c r="Q123" s="572"/>
      <c r="R123" s="572"/>
      <c r="S123" s="572"/>
      <c r="T123" s="572"/>
      <c r="U123" s="572"/>
      <c r="V123" s="572"/>
      <c r="W123" s="572"/>
    </row>
    <row r="124" spans="1:23">
      <c r="A124" s="572"/>
      <c r="B124" s="572"/>
      <c r="C124" s="572"/>
      <c r="D124" s="572"/>
      <c r="E124" s="572"/>
      <c r="F124" s="572"/>
      <c r="G124" s="572"/>
      <c r="H124" s="572"/>
      <c r="I124" s="572"/>
      <c r="J124" s="572"/>
      <c r="K124" s="572"/>
      <c r="L124" s="572"/>
      <c r="M124" s="572"/>
      <c r="N124" s="572"/>
      <c r="O124" s="572"/>
      <c r="P124" s="572"/>
      <c r="Q124" s="572"/>
      <c r="R124" s="572"/>
      <c r="S124" s="572"/>
      <c r="T124" s="572"/>
      <c r="U124" s="572"/>
      <c r="V124" s="572"/>
      <c r="W124" s="572"/>
    </row>
    <row r="125" spans="1:23">
      <c r="A125" s="572"/>
      <c r="B125" s="572"/>
      <c r="C125" s="572"/>
      <c r="D125" s="572"/>
      <c r="E125" s="572"/>
      <c r="F125" s="572"/>
      <c r="G125" s="572"/>
      <c r="H125" s="572"/>
      <c r="I125" s="572"/>
      <c r="J125" s="572"/>
      <c r="K125" s="572"/>
      <c r="L125" s="572"/>
      <c r="M125" s="572"/>
      <c r="N125" s="572"/>
      <c r="O125" s="572"/>
      <c r="P125" s="572"/>
      <c r="Q125" s="572"/>
      <c r="R125" s="572"/>
      <c r="S125" s="572"/>
      <c r="T125" s="572"/>
      <c r="U125" s="572"/>
      <c r="V125" s="572"/>
      <c r="W125" s="572"/>
    </row>
    <row r="126" spans="1:23">
      <c r="A126" s="572"/>
      <c r="B126" s="572"/>
      <c r="C126" s="572"/>
      <c r="D126" s="572"/>
      <c r="E126" s="572"/>
      <c r="F126" s="572"/>
      <c r="G126" s="572"/>
      <c r="H126" s="572"/>
      <c r="I126" s="572"/>
      <c r="J126" s="572"/>
      <c r="K126" s="572"/>
      <c r="L126" s="572"/>
      <c r="M126" s="572"/>
      <c r="N126" s="572"/>
      <c r="O126" s="572"/>
      <c r="P126" s="572"/>
      <c r="Q126" s="572"/>
      <c r="R126" s="572"/>
      <c r="S126" s="572"/>
      <c r="T126" s="572"/>
      <c r="U126" s="572"/>
      <c r="V126" s="572"/>
      <c r="W126" s="572"/>
    </row>
    <row r="127" spans="1:23">
      <c r="A127" s="572"/>
      <c r="B127" s="572"/>
      <c r="C127" s="572"/>
      <c r="D127" s="572"/>
      <c r="E127" s="572"/>
      <c r="F127" s="572"/>
      <c r="G127" s="572"/>
      <c r="H127" s="572"/>
      <c r="I127" s="572"/>
      <c r="J127" s="572"/>
      <c r="K127" s="572"/>
      <c r="L127" s="572"/>
      <c r="M127" s="572"/>
      <c r="N127" s="572"/>
      <c r="O127" s="572"/>
      <c r="P127" s="572"/>
      <c r="Q127" s="572"/>
      <c r="R127" s="572"/>
      <c r="S127" s="572"/>
      <c r="T127" s="572"/>
      <c r="U127" s="572"/>
      <c r="V127" s="572"/>
      <c r="W127" s="572"/>
    </row>
    <row r="128" spans="1:23">
      <c r="A128" s="572"/>
      <c r="B128" s="572"/>
      <c r="C128" s="572"/>
      <c r="D128" s="572"/>
      <c r="E128" s="572"/>
      <c r="F128" s="572"/>
      <c r="G128" s="572"/>
      <c r="H128" s="572"/>
      <c r="I128" s="572"/>
      <c r="J128" s="572"/>
      <c r="K128" s="572"/>
      <c r="L128" s="572"/>
      <c r="M128" s="572"/>
      <c r="N128" s="572"/>
      <c r="O128" s="572"/>
      <c r="P128" s="572"/>
      <c r="Q128" s="572"/>
      <c r="R128" s="572"/>
      <c r="S128" s="572"/>
      <c r="T128" s="572"/>
      <c r="U128" s="572"/>
      <c r="V128" s="572"/>
      <c r="W128" s="572"/>
    </row>
  </sheetData>
  <printOptions horizontalCentered="1"/>
  <pageMargins left="0.28999999999999998" right="0.49" top="0.75" bottom="0.75" header="0.3" footer="0.3"/>
  <pageSetup scale="83" orientation="portrait" r:id="rId1"/>
  <headerFooter>
    <oddHeader>&amp;C&amp;12&amp;F&amp;RPage &amp;P of &amp;N
Date printed: &amp;D</oddHeader>
    <oddFooter>&amp;L
&amp;8&amp;Z&amp;F&amp;R&amp;10&amp;A</oddFooter>
  </headerFooter>
  <rowBreaks count="1" manualBreakCount="1">
    <brk id="53" max="15" man="1"/>
  </rowBreaks>
  <colBreaks count="2" manualBreakCount="2">
    <brk id="3" max="85" man="1"/>
    <brk id="7" max="8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64"/>
  <sheetViews>
    <sheetView tabSelected="1" zoomScaleNormal="100" zoomScaleSheetLayoutView="100" workbookViewId="0"/>
  </sheetViews>
  <sheetFormatPr defaultRowHeight="15"/>
  <cols>
    <col min="1" max="2" width="2" customWidth="1"/>
    <col min="3" max="3" width="21.140625" customWidth="1"/>
    <col min="4" max="4" width="15.5703125" customWidth="1"/>
    <col min="5" max="5" width="10.42578125" customWidth="1"/>
    <col min="6" max="6" width="14.7109375" customWidth="1"/>
    <col min="7" max="7" width="12.85546875" customWidth="1"/>
    <col min="8" max="8" width="17.85546875" customWidth="1"/>
    <col min="9" max="9" width="29.85546875" customWidth="1"/>
    <col min="10" max="10" width="1.42578125" customWidth="1"/>
    <col min="11" max="11" width="2.140625" customWidth="1"/>
    <col min="12" max="12" width="2.7109375" customWidth="1"/>
    <col min="13" max="13" width="3" customWidth="1"/>
    <col min="14" max="14" width="57.5703125" customWidth="1"/>
    <col min="15" max="15" width="10" customWidth="1"/>
    <col min="17" max="17" width="10.85546875" customWidth="1"/>
    <col min="20" max="20" width="11.140625" customWidth="1"/>
    <col min="21" max="23" width="3.42578125" customWidth="1"/>
    <col min="24" max="24" width="4.140625" customWidth="1"/>
    <col min="25" max="25" width="26.7109375" customWidth="1"/>
    <col min="26" max="26" width="15" customWidth="1"/>
    <col min="27" max="31" width="14.85546875" customWidth="1"/>
    <col min="32" max="32" width="2.85546875" customWidth="1"/>
    <col min="33" max="35" width="3.42578125" customWidth="1"/>
    <col min="36" max="36" width="20.42578125" customWidth="1"/>
    <col min="37" max="37" width="28.140625" customWidth="1"/>
    <col min="38" max="38" width="13.42578125" customWidth="1"/>
    <col min="39" max="39" width="9" customWidth="1"/>
    <col min="40" max="40" width="13.7109375" customWidth="1"/>
    <col min="41" max="41" width="27.28515625" customWidth="1"/>
    <col min="42" max="42" width="4" customWidth="1"/>
    <col min="43" max="43" width="3.85546875" customWidth="1"/>
    <col min="44" max="45" width="3.5703125" customWidth="1"/>
    <col min="46" max="46" width="3.140625" customWidth="1"/>
    <col min="47" max="47" width="19.28515625" customWidth="1"/>
    <col min="48" max="48" width="14.42578125" customWidth="1"/>
    <col min="50" max="50" width="15.28515625" customWidth="1"/>
    <col min="51" max="51" width="15.7109375" customWidth="1"/>
    <col min="52" max="52" width="12.85546875" customWidth="1"/>
    <col min="53" max="53" width="15.85546875" customWidth="1"/>
    <col min="54" max="54" width="3.28515625" customWidth="1"/>
    <col min="55" max="55" width="3.140625" customWidth="1"/>
  </cols>
  <sheetData>
    <row r="1" spans="1:55" ht="15.75">
      <c r="A1" s="1"/>
      <c r="B1" s="65"/>
      <c r="C1" s="65" t="s">
        <v>476</v>
      </c>
      <c r="D1" s="65"/>
      <c r="E1" s="65"/>
      <c r="F1" s="65"/>
      <c r="G1" s="280"/>
      <c r="H1" s="419" t="str">
        <f>+'HUD Data Input-Lender Docs Rpt'!$B$1</f>
        <v>Date of Data run (date of app. or amended app.)</v>
      </c>
      <c r="I1" s="421">
        <f>+'HUD Data Input-Lender Docs Rpt'!$C$1</f>
        <v>0</v>
      </c>
      <c r="J1" s="65"/>
      <c r="K1" s="1"/>
      <c r="L1" s="1"/>
      <c r="M1" s="65"/>
      <c r="N1" s="65" t="s">
        <v>475</v>
      </c>
      <c r="O1" s="65"/>
      <c r="P1" s="65"/>
      <c r="Q1" s="65"/>
      <c r="R1" s="65"/>
      <c r="S1" s="419" t="str">
        <f>+'HUD Data Input-Lender Docs Rpt'!$B$1</f>
        <v>Date of Data run (date of app. or amended app.)</v>
      </c>
      <c r="T1" s="421">
        <f>+'HUD Data Input-Lender Docs Rpt'!$C$1</f>
        <v>0</v>
      </c>
      <c r="U1" s="65"/>
      <c r="V1" s="65"/>
      <c r="W1" s="1"/>
      <c r="X1" s="65"/>
      <c r="Y1" s="65" t="s">
        <v>474</v>
      </c>
      <c r="Z1" s="65"/>
      <c r="AA1" s="65"/>
      <c r="AB1" s="65"/>
      <c r="AC1" s="65"/>
      <c r="AD1" s="419" t="str">
        <f>+'HUD Data Input-Lender Docs Rpt'!$B$1</f>
        <v>Date of Data run (date of app. or amended app.)</v>
      </c>
      <c r="AE1" s="421">
        <f>+'HUD Data Input-Lender Docs Rpt'!$C$1</f>
        <v>0</v>
      </c>
      <c r="AF1" s="65"/>
      <c r="AG1" s="1"/>
      <c r="AH1" s="1"/>
      <c r="AI1" s="65"/>
      <c r="AJ1" s="65" t="s">
        <v>690</v>
      </c>
      <c r="AK1" s="65"/>
      <c r="AL1" s="65"/>
      <c r="AM1" s="65"/>
      <c r="AN1" s="419" t="str">
        <f>+'HUD Data Input-Lender Docs Rpt'!$B$1</f>
        <v>Date of Data run (date of app. or amended app.)</v>
      </c>
      <c r="AO1" s="421">
        <f>+'HUD Data Input-Lender Docs Rpt'!$C$1</f>
        <v>0</v>
      </c>
      <c r="AP1" s="65"/>
      <c r="AQ1" s="65"/>
      <c r="AR1" s="1"/>
      <c r="AS1" s="1"/>
      <c r="AT1" s="65"/>
      <c r="AU1" s="65" t="s">
        <v>689</v>
      </c>
      <c r="AV1" s="65"/>
      <c r="AW1" s="65"/>
      <c r="AX1" s="65"/>
      <c r="AY1" s="65"/>
      <c r="AZ1" s="419" t="str">
        <f>+'HUD Data Input-Lender Docs Rpt'!$B$1</f>
        <v>Date of Data run (date of app. or amended app.)</v>
      </c>
      <c r="BA1" s="421">
        <f>+'HUD Data Input-Lender Docs Rpt'!$C$1</f>
        <v>0</v>
      </c>
      <c r="BB1" s="65"/>
      <c r="BC1" s="1"/>
    </row>
    <row r="2" spans="1:55" ht="15.75">
      <c r="A2" s="1"/>
      <c r="B2" s="65"/>
      <c r="C2" s="65"/>
      <c r="D2" s="65"/>
      <c r="E2" s="65"/>
      <c r="F2" s="65"/>
      <c r="G2" s="280"/>
      <c r="H2" s="419"/>
      <c r="I2" s="420">
        <f>+'HUD Data Input-Lender Docs Rpt'!C5</f>
        <v>0</v>
      </c>
      <c r="J2" s="65"/>
      <c r="K2" s="1"/>
      <c r="L2" s="1"/>
      <c r="M2" s="65"/>
      <c r="N2" s="65"/>
      <c r="O2" s="65"/>
      <c r="P2" s="65"/>
      <c r="Q2" s="65"/>
      <c r="R2" s="65"/>
      <c r="S2" s="419"/>
      <c r="T2" s="420">
        <f>+$I$2</f>
        <v>0</v>
      </c>
      <c r="U2" s="65"/>
      <c r="V2" s="65"/>
      <c r="W2" s="1"/>
      <c r="X2" s="65"/>
      <c r="Y2" s="65"/>
      <c r="Z2" s="65"/>
      <c r="AA2" s="65"/>
      <c r="AB2" s="65"/>
      <c r="AC2" s="65"/>
      <c r="AD2" s="419"/>
      <c r="AE2" s="420">
        <f>+$I$2</f>
        <v>0</v>
      </c>
      <c r="AF2" s="65"/>
      <c r="AG2" s="1"/>
      <c r="AH2" s="1"/>
      <c r="AI2" s="65"/>
      <c r="AJ2" s="65"/>
      <c r="AK2" s="65"/>
      <c r="AL2" s="65"/>
      <c r="AM2" s="65"/>
      <c r="AN2" s="419"/>
      <c r="AO2" s="421"/>
      <c r="AP2" s="420">
        <f>+$I$2</f>
        <v>0</v>
      </c>
      <c r="AQ2" s="65"/>
      <c r="AR2" s="1"/>
      <c r="AS2" s="1"/>
      <c r="AT2" s="65"/>
      <c r="AU2" s="65"/>
      <c r="AV2" s="65"/>
      <c r="AW2" s="65"/>
      <c r="AX2" s="65"/>
      <c r="AY2" s="65"/>
      <c r="AZ2" s="419"/>
      <c r="BA2" s="420">
        <f>+$I$2</f>
        <v>0</v>
      </c>
      <c r="BB2" s="65"/>
      <c r="BC2" s="1"/>
    </row>
    <row r="3" spans="1:55" ht="15.75">
      <c r="A3" s="1"/>
      <c r="B3" s="45"/>
      <c r="C3" s="748" t="s">
        <v>473</v>
      </c>
      <c r="D3" s="749"/>
      <c r="E3" s="749"/>
      <c r="F3" s="749"/>
      <c r="G3" s="749"/>
      <c r="H3" s="749"/>
      <c r="I3" s="750"/>
      <c r="J3" s="45"/>
      <c r="K3" s="1"/>
      <c r="L3" s="1"/>
      <c r="M3" s="27"/>
      <c r="N3" s="279" t="s">
        <v>472</v>
      </c>
      <c r="O3" s="278" t="s">
        <v>471</v>
      </c>
      <c r="P3" s="277"/>
      <c r="Q3" s="276"/>
      <c r="R3" s="276"/>
      <c r="S3" s="276"/>
      <c r="T3" s="275"/>
      <c r="U3" s="27"/>
      <c r="V3" s="1"/>
      <c r="W3" s="1"/>
      <c r="X3" s="27"/>
      <c r="Y3" s="274" t="s">
        <v>470</v>
      </c>
      <c r="Z3" s="212"/>
      <c r="AA3" s="212"/>
      <c r="AB3" s="212"/>
      <c r="AC3" s="212"/>
      <c r="AD3" s="212"/>
      <c r="AE3" s="211"/>
      <c r="AF3" s="27"/>
      <c r="AG3" s="1"/>
      <c r="AH3" s="1"/>
      <c r="AI3" s="27"/>
      <c r="AJ3" s="273" t="s">
        <v>469</v>
      </c>
      <c r="AK3" s="272"/>
      <c r="AL3" s="272"/>
      <c r="AM3" s="272"/>
      <c r="AN3" s="272"/>
      <c r="AO3" s="272"/>
      <c r="AP3" s="271"/>
      <c r="AQ3" s="27"/>
      <c r="AR3" s="1"/>
      <c r="AS3" s="1"/>
      <c r="AT3" s="215"/>
      <c r="AU3" s="270" t="s">
        <v>468</v>
      </c>
      <c r="AV3" s="268"/>
      <c r="AW3" s="268"/>
      <c r="AX3" s="269">
        <f>+'HUD Data Input-Lender Docs Rpt'!J71</f>
        <v>0</v>
      </c>
      <c r="AY3" s="268"/>
      <c r="AZ3" s="268"/>
      <c r="BA3" s="268"/>
      <c r="BB3" s="215"/>
      <c r="BC3" s="1"/>
    </row>
    <row r="4" spans="1:55" ht="15.75">
      <c r="A4" s="1"/>
      <c r="B4" s="45"/>
      <c r="C4" s="267" t="s">
        <v>418</v>
      </c>
      <c r="D4" s="755" t="s">
        <v>417</v>
      </c>
      <c r="E4" s="756"/>
      <c r="F4" s="760" t="s">
        <v>467</v>
      </c>
      <c r="G4" s="761"/>
      <c r="H4" s="267" t="s">
        <v>415</v>
      </c>
      <c r="I4" s="267" t="s">
        <v>414</v>
      </c>
      <c r="J4" s="45"/>
      <c r="K4" s="1"/>
      <c r="L4" s="1"/>
      <c r="M4" s="27"/>
      <c r="N4" s="263" t="s">
        <v>466</v>
      </c>
      <c r="O4" s="773">
        <f>+'HUD Data Input-Lender Docs Rpt'!N5</f>
        <v>0</v>
      </c>
      <c r="P4" s="774"/>
      <c r="Q4" s="771" t="s">
        <v>465</v>
      </c>
      <c r="R4" s="772"/>
      <c r="S4" s="773">
        <f>+'HUD Data Input-Lender Docs Rpt'!N7</f>
        <v>0</v>
      </c>
      <c r="T4" s="774"/>
      <c r="U4" s="27"/>
      <c r="V4" s="1"/>
      <c r="W4" s="1"/>
      <c r="X4" s="27"/>
      <c r="Y4" s="49" t="s">
        <v>464</v>
      </c>
      <c r="Z4" s="101" t="s">
        <v>463</v>
      </c>
      <c r="AA4" s="101" t="s">
        <v>462</v>
      </c>
      <c r="AB4" s="101" t="s">
        <v>461</v>
      </c>
      <c r="AC4" s="101" t="s">
        <v>460</v>
      </c>
      <c r="AD4" s="101" t="s">
        <v>459</v>
      </c>
      <c r="AE4" s="101" t="s">
        <v>458</v>
      </c>
      <c r="AF4" s="27"/>
      <c r="AG4" s="1"/>
      <c r="AH4" s="1"/>
      <c r="AI4" s="27"/>
      <c r="AJ4" s="796" t="s">
        <v>457</v>
      </c>
      <c r="AK4" s="796"/>
      <c r="AL4" s="796"/>
      <c r="AM4" s="796"/>
      <c r="AN4" s="796"/>
      <c r="AO4" s="796"/>
      <c r="AP4" s="797"/>
      <c r="AQ4" s="27"/>
      <c r="AR4" s="1"/>
      <c r="AS4" s="1"/>
      <c r="AT4" s="198"/>
      <c r="AU4" s="266" t="s">
        <v>456</v>
      </c>
      <c r="AV4" s="264">
        <f>+'HUD Data Input-Lender Docs Rpt'!J72</f>
        <v>0</v>
      </c>
      <c r="AW4" s="820" t="s">
        <v>455</v>
      </c>
      <c r="AX4" s="821"/>
      <c r="AY4" s="264">
        <f>+'HUD Data Input-Lender Docs Rpt'!J73</f>
        <v>0</v>
      </c>
      <c r="AZ4" s="265" t="s">
        <v>454</v>
      </c>
      <c r="BA4" s="264" t="s">
        <v>453</v>
      </c>
      <c r="BB4" s="198"/>
      <c r="BC4" s="1"/>
    </row>
    <row r="5" spans="1:55" ht="25.5">
      <c r="A5" s="1"/>
      <c r="B5" s="45"/>
      <c r="C5" s="53" t="s">
        <v>452</v>
      </c>
      <c r="D5" s="757">
        <f>+'HUD Data Input-Lender Docs Rpt'!C6</f>
        <v>0</v>
      </c>
      <c r="E5" s="758"/>
      <c r="F5" s="751">
        <f>+'HUD Data Input-Lender Docs Rpt'!C7</f>
        <v>0</v>
      </c>
      <c r="G5" s="754"/>
      <c r="H5" s="244">
        <f>+'HUD Data Input-Lender Docs Rpt'!C8</f>
        <v>0</v>
      </c>
      <c r="I5" s="208">
        <f>+'HUD Data Input-Lender Docs Rpt'!C9</f>
        <v>0</v>
      </c>
      <c r="J5" s="45"/>
      <c r="K5" s="1"/>
      <c r="L5" s="1"/>
      <c r="M5" s="27"/>
      <c r="N5" s="263" t="s">
        <v>451</v>
      </c>
      <c r="O5" s="773">
        <f>+'HUD Data Input-Lender Docs Rpt'!N6</f>
        <v>0</v>
      </c>
      <c r="P5" s="774"/>
      <c r="Q5" s="771" t="s">
        <v>450</v>
      </c>
      <c r="R5" s="772"/>
      <c r="S5" s="773">
        <f>+'HUD Data Input-Lender Docs Rpt'!N8</f>
        <v>0</v>
      </c>
      <c r="T5" s="774"/>
      <c r="U5" s="27"/>
      <c r="V5" s="1"/>
      <c r="W5" s="1"/>
      <c r="X5" s="27"/>
      <c r="Y5" s="49" t="s">
        <v>449</v>
      </c>
      <c r="Z5" s="262">
        <f>+'HUD Data Input-Lender Docs Rpt'!F6</f>
        <v>0</v>
      </c>
      <c r="AA5" s="262">
        <f>+'HUD Data Input-Lender Docs Rpt'!F20</f>
        <v>0</v>
      </c>
      <c r="AB5" s="262">
        <f>+'HUD Data Input-Lender Docs Rpt'!F34</f>
        <v>0</v>
      </c>
      <c r="AC5" s="262">
        <f>+'HUD Data Input-Lender Docs Rpt'!F48</f>
        <v>0</v>
      </c>
      <c r="AD5" s="262">
        <f>+'HUD Data Input-Lender Docs Rpt'!F62</f>
        <v>0</v>
      </c>
      <c r="AE5" s="262">
        <f>+'HUD Data Input-Lender Docs Rpt'!J6</f>
        <v>0</v>
      </c>
      <c r="AF5" s="27"/>
      <c r="AG5" s="1"/>
      <c r="AH5" s="1"/>
      <c r="AI5" s="27"/>
      <c r="AJ5" s="49" t="s">
        <v>375</v>
      </c>
      <c r="AK5" s="781">
        <f>+'HUD Data Input-Lender Docs Rpt'!J44</f>
        <v>0</v>
      </c>
      <c r="AL5" s="794"/>
      <c r="AM5" s="794"/>
      <c r="AN5" s="794"/>
      <c r="AO5" s="794"/>
      <c r="AP5" s="795"/>
      <c r="AQ5" s="27"/>
      <c r="AR5" s="1"/>
      <c r="AS5" s="1"/>
      <c r="AT5" s="198"/>
      <c r="AU5" s="261"/>
      <c r="AV5" s="260"/>
      <c r="AW5" s="260"/>
      <c r="AX5" s="260"/>
      <c r="AY5" s="260"/>
      <c r="AZ5" s="260"/>
      <c r="BA5" s="259"/>
      <c r="BB5" s="198"/>
      <c r="BC5" s="1"/>
    </row>
    <row r="6" spans="1:55" ht="15.75">
      <c r="A6" s="1"/>
      <c r="B6" s="45"/>
      <c r="C6" s="53" t="s">
        <v>448</v>
      </c>
      <c r="D6" s="757">
        <f>+'HUD Data Input-Lender Docs Rpt'!C10</f>
        <v>0</v>
      </c>
      <c r="E6" s="758"/>
      <c r="F6" s="751">
        <f>+'HUD Data Input-Lender Docs Rpt'!C11</f>
        <v>0</v>
      </c>
      <c r="G6" s="754"/>
      <c r="H6" s="209">
        <f>+'HUD Data Input-Lender Docs Rpt'!C12</f>
        <v>0</v>
      </c>
      <c r="I6" s="208">
        <f>+'HUD Data Input-Lender Docs Rpt'!C13</f>
        <v>0</v>
      </c>
      <c r="J6" s="45"/>
      <c r="K6" s="1"/>
      <c r="L6" s="1"/>
      <c r="M6" s="27"/>
      <c r="N6" s="258"/>
      <c r="O6" s="769"/>
      <c r="P6" s="770"/>
      <c r="Q6" s="771" t="s">
        <v>447</v>
      </c>
      <c r="R6" s="772"/>
      <c r="S6" s="773">
        <f>+'HUD Data Input-Lender Docs Rpt'!N9</f>
        <v>0</v>
      </c>
      <c r="T6" s="774"/>
      <c r="U6" s="27"/>
      <c r="V6" s="1"/>
      <c r="W6" s="1"/>
      <c r="X6" s="27"/>
      <c r="Y6" s="49" t="s">
        <v>446</v>
      </c>
      <c r="Z6" s="257">
        <f>+'HUD Data Input-Lender Docs Rpt'!F7</f>
        <v>0</v>
      </c>
      <c r="AA6" s="257">
        <f>+'HUD Data Input-Lender Docs Rpt'!F21</f>
        <v>0</v>
      </c>
      <c r="AB6" s="257">
        <f>+'HUD Data Input-Lender Docs Rpt'!F35</f>
        <v>0</v>
      </c>
      <c r="AC6" s="257">
        <f>+'HUD Data Input-Lender Docs Rpt'!F49</f>
        <v>0</v>
      </c>
      <c r="AD6" s="257">
        <f>+'HUD Data Input-Lender Docs Rpt'!F63</f>
        <v>0</v>
      </c>
      <c r="AE6" s="257">
        <f>+'HUD Data Input-Lender Docs Rpt'!J7</f>
        <v>0</v>
      </c>
      <c r="AF6" s="27"/>
      <c r="AG6" s="1"/>
      <c r="AH6" s="1"/>
      <c r="AI6" s="27"/>
      <c r="AJ6" s="49" t="s">
        <v>373</v>
      </c>
      <c r="AK6" s="791">
        <f>+'HUD Data Input-Lender Docs Rpt'!J45</f>
        <v>0</v>
      </c>
      <c r="AL6" s="792"/>
      <c r="AM6" s="792"/>
      <c r="AN6" s="792"/>
      <c r="AO6" s="792"/>
      <c r="AP6" s="793"/>
      <c r="AQ6" s="27"/>
      <c r="AR6" s="1"/>
      <c r="AS6" s="1"/>
      <c r="AT6" s="198"/>
      <c r="AU6" s="256" t="s">
        <v>445</v>
      </c>
      <c r="AV6" s="818" t="s">
        <v>444</v>
      </c>
      <c r="AW6" s="819"/>
      <c r="AX6" s="32" t="s">
        <v>443</v>
      </c>
      <c r="AY6" s="255"/>
      <c r="AZ6" s="250"/>
      <c r="BA6" s="249">
        <f>+'HUD Data Input-Lender Docs Rpt'!J76</f>
        <v>0</v>
      </c>
      <c r="BB6" s="198"/>
      <c r="BC6" s="1"/>
    </row>
    <row r="7" spans="1:55" ht="15.75">
      <c r="A7" s="1"/>
      <c r="B7" s="45"/>
      <c r="C7" s="53" t="s">
        <v>442</v>
      </c>
      <c r="D7" s="757">
        <f>+'HUD Data Input-Lender Docs Rpt'!C14</f>
        <v>0</v>
      </c>
      <c r="E7" s="758"/>
      <c r="F7" s="751">
        <f>+'HUD Data Input-Lender Docs Rpt'!C15</f>
        <v>0</v>
      </c>
      <c r="G7" s="759"/>
      <c r="H7" s="244">
        <f>+'HUD Data Input-Lender Docs Rpt'!C16</f>
        <v>0</v>
      </c>
      <c r="I7" s="208">
        <f>+'HUD Data Input-Lender Docs Rpt'!C17</f>
        <v>0</v>
      </c>
      <c r="J7" s="45"/>
      <c r="K7" s="1"/>
      <c r="L7" s="1"/>
      <c r="M7" s="27"/>
      <c r="N7" s="254"/>
      <c r="O7" s="217"/>
      <c r="P7" s="217"/>
      <c r="Q7" s="217"/>
      <c r="R7" s="217"/>
      <c r="S7" s="217"/>
      <c r="T7" s="216"/>
      <c r="U7" s="27"/>
      <c r="V7" s="1"/>
      <c r="W7" s="1"/>
      <c r="X7" s="27"/>
      <c r="Y7" s="49" t="s">
        <v>441</v>
      </c>
      <c r="Z7" s="253">
        <f>+'HUD Data Input-Lender Docs Rpt'!F8</f>
        <v>0</v>
      </c>
      <c r="AA7" s="253">
        <f>+'HUD Data Input-Lender Docs Rpt'!F22</f>
        <v>0</v>
      </c>
      <c r="AB7" s="253">
        <f>+'HUD Data Input-Lender Docs Rpt'!F36</f>
        <v>0</v>
      </c>
      <c r="AC7" s="253">
        <f>+'HUD Data Input-Lender Docs Rpt'!F50</f>
        <v>0</v>
      </c>
      <c r="AD7" s="253">
        <f>+'HUD Data Input-Lender Docs Rpt'!F64</f>
        <v>0</v>
      </c>
      <c r="AE7" s="253">
        <f>+'HUD Data Input-Lender Docs Rpt'!J8</f>
        <v>0</v>
      </c>
      <c r="AF7" s="27"/>
      <c r="AG7" s="1"/>
      <c r="AH7" s="1"/>
      <c r="AI7" s="27"/>
      <c r="AJ7" s="788" t="s">
        <v>367</v>
      </c>
      <c r="AK7" s="789"/>
      <c r="AL7" s="789"/>
      <c r="AM7" s="789"/>
      <c r="AN7" s="789"/>
      <c r="AO7" s="789"/>
      <c r="AP7" s="790"/>
      <c r="AQ7" s="27"/>
      <c r="AR7" s="1"/>
      <c r="AS7" s="1"/>
      <c r="AT7" s="198"/>
      <c r="AU7" s="252"/>
      <c r="AV7" s="3"/>
      <c r="AW7" s="251"/>
      <c r="AX7" s="824" t="s">
        <v>440</v>
      </c>
      <c r="AY7" s="824"/>
      <c r="AZ7" s="250">
        <f>+'HUD Data Input-Lender Docs Rpt'!J77</f>
        <v>0</v>
      </c>
      <c r="BA7" s="249"/>
      <c r="BB7" s="198"/>
      <c r="BC7" s="1"/>
    </row>
    <row r="8" spans="1:55" ht="26.25">
      <c r="A8" s="1"/>
      <c r="B8" s="45"/>
      <c r="C8" s="53" t="s">
        <v>439</v>
      </c>
      <c r="D8" s="757">
        <f>+'HUD Data Input-Lender Docs Rpt'!C18</f>
        <v>0</v>
      </c>
      <c r="E8" s="758"/>
      <c r="F8" s="751">
        <f>+'HUD Data Input-Lender Docs Rpt'!C19</f>
        <v>0</v>
      </c>
      <c r="G8" s="759"/>
      <c r="H8" s="244">
        <f>+'HUD Data Input-Lender Docs Rpt'!C20</f>
        <v>0</v>
      </c>
      <c r="I8" s="208">
        <f>+'HUD Data Input-Lender Docs Rpt'!C21</f>
        <v>0</v>
      </c>
      <c r="J8" s="45"/>
      <c r="K8" s="1"/>
      <c r="L8" s="1"/>
      <c r="M8" s="27"/>
      <c r="N8" s="64" t="s">
        <v>438</v>
      </c>
      <c r="O8" s="248"/>
      <c r="P8" s="248"/>
      <c r="Q8" s="248"/>
      <c r="R8" s="248"/>
      <c r="S8" s="248"/>
      <c r="T8" s="247"/>
      <c r="U8" s="27"/>
      <c r="V8" s="1"/>
      <c r="W8" s="1"/>
      <c r="X8" s="27"/>
      <c r="Y8" s="49" t="s">
        <v>437</v>
      </c>
      <c r="Z8" s="242">
        <f>+'HUD Data Input-Lender Docs Rpt'!F9</f>
        <v>0</v>
      </c>
      <c r="AA8" s="242">
        <f>+'HUD Data Input-Lender Docs Rpt'!F23</f>
        <v>0</v>
      </c>
      <c r="AB8" s="242">
        <f>+'HUD Data Input-Lender Docs Rpt'!F37</f>
        <v>0</v>
      </c>
      <c r="AC8" s="242">
        <f>+'HUD Data Input-Lender Docs Rpt'!F51</f>
        <v>0</v>
      </c>
      <c r="AD8" s="242">
        <f>+'HUD Data Input-Lender Docs Rpt'!F65</f>
        <v>0</v>
      </c>
      <c r="AE8" s="242">
        <f>+'HUD Data Input-Lender Docs Rpt'!J9</f>
        <v>0</v>
      </c>
      <c r="AF8" s="27"/>
      <c r="AG8" s="1"/>
      <c r="AH8" s="1"/>
      <c r="AI8" s="27"/>
      <c r="AJ8" s="806">
        <f>+'HUD Data Input-Lender Docs Rpt'!J46</f>
        <v>0</v>
      </c>
      <c r="AK8" s="807"/>
      <c r="AL8" s="807"/>
      <c r="AM8" s="807"/>
      <c r="AN8" s="807"/>
      <c r="AO8" s="807"/>
      <c r="AP8" s="808"/>
      <c r="AQ8" s="27"/>
      <c r="AR8" s="1"/>
      <c r="AS8" s="1"/>
      <c r="AT8" s="198"/>
      <c r="AU8" s="246" t="s">
        <v>436</v>
      </c>
      <c r="AV8" s="822" t="s">
        <v>435</v>
      </c>
      <c r="AW8" s="822"/>
      <c r="AX8" s="823"/>
      <c r="AY8" s="823"/>
      <c r="AZ8" s="823"/>
      <c r="BA8" s="245" t="s">
        <v>434</v>
      </c>
      <c r="BB8" s="198"/>
      <c r="BC8" s="1"/>
    </row>
    <row r="9" spans="1:55" ht="25.5">
      <c r="A9" s="1"/>
      <c r="B9" s="45"/>
      <c r="C9" s="53" t="s">
        <v>433</v>
      </c>
      <c r="D9" s="757">
        <f>+'HUD Data Input-Lender Docs Rpt'!C22</f>
        <v>0</v>
      </c>
      <c r="E9" s="758"/>
      <c r="F9" s="751">
        <f>+'HUD Data Input-Lender Docs Rpt'!C23</f>
        <v>0</v>
      </c>
      <c r="G9" s="759"/>
      <c r="H9" s="244">
        <f>+'HUD Data Input-Lender Docs Rpt'!C24</f>
        <v>0</v>
      </c>
      <c r="I9" s="208">
        <f>+'HUD Data Input-Lender Docs Rpt'!C25</f>
        <v>0</v>
      </c>
      <c r="J9" s="45"/>
      <c r="K9" s="1"/>
      <c r="L9" s="1"/>
      <c r="M9" s="27"/>
      <c r="N9" s="243" t="s">
        <v>432</v>
      </c>
      <c r="O9" s="243" t="s">
        <v>431</v>
      </c>
      <c r="P9" s="243" t="s">
        <v>430</v>
      </c>
      <c r="Q9" s="243" t="s">
        <v>429</v>
      </c>
      <c r="R9" s="243" t="s">
        <v>428</v>
      </c>
      <c r="S9" s="767" t="s">
        <v>427</v>
      </c>
      <c r="T9" s="768"/>
      <c r="U9" s="27"/>
      <c r="V9" s="1"/>
      <c r="W9" s="1"/>
      <c r="X9" s="27"/>
      <c r="Y9" s="49" t="s">
        <v>426</v>
      </c>
      <c r="Z9" s="242">
        <f>+'HUD Data Input-Lender Docs Rpt'!F10</f>
        <v>0</v>
      </c>
      <c r="AA9" s="242">
        <f>+'HUD Data Input-Lender Docs Rpt'!F24</f>
        <v>0</v>
      </c>
      <c r="AB9" s="242">
        <f>+'HUD Data Input-Lender Docs Rpt'!F38</f>
        <v>0</v>
      </c>
      <c r="AC9" s="242">
        <f>+'HUD Data Input-Lender Docs Rpt'!F52</f>
        <v>0</v>
      </c>
      <c r="AD9" s="242">
        <f>+'HUD Data Input-Lender Docs Rpt'!F66</f>
        <v>0</v>
      </c>
      <c r="AE9" s="242">
        <f>+'HUD Data Input-Lender Docs Rpt'!J10</f>
        <v>0</v>
      </c>
      <c r="AF9" s="27"/>
      <c r="AG9" s="1"/>
      <c r="AH9" s="1"/>
      <c r="AI9" s="27"/>
      <c r="AJ9" s="809"/>
      <c r="AK9" s="810"/>
      <c r="AL9" s="810"/>
      <c r="AM9" s="810"/>
      <c r="AN9" s="810"/>
      <c r="AO9" s="810"/>
      <c r="AP9" s="811"/>
      <c r="AQ9" s="27"/>
      <c r="AR9" s="1"/>
      <c r="AS9" s="1"/>
      <c r="AT9" s="198"/>
      <c r="AU9" s="235" t="s">
        <v>425</v>
      </c>
      <c r="AV9" s="813"/>
      <c r="AW9" s="813"/>
      <c r="AX9" s="814"/>
      <c r="AY9" s="814"/>
      <c r="AZ9" s="814"/>
      <c r="BA9" s="241"/>
      <c r="BB9" s="198"/>
      <c r="BC9" s="1"/>
    </row>
    <row r="10" spans="1:55" ht="15.75">
      <c r="A10" s="1"/>
      <c r="B10" s="45"/>
      <c r="C10" s="762"/>
      <c r="D10" s="762"/>
      <c r="E10" s="762"/>
      <c r="F10" s="762"/>
      <c r="G10" s="762"/>
      <c r="H10" s="762"/>
      <c r="I10" s="762"/>
      <c r="J10" s="45"/>
      <c r="K10" s="1"/>
      <c r="L10" s="1"/>
      <c r="M10" s="27"/>
      <c r="N10" s="237">
        <f>+'HUD Data Input-Lender Docs Rpt'!N10</f>
        <v>0</v>
      </c>
      <c r="O10" s="237">
        <f>+'HUD Data Input-Lender Docs Rpt'!N11</f>
        <v>0</v>
      </c>
      <c r="P10" s="237">
        <f>+'HUD Data Input-Lender Docs Rpt'!N12</f>
        <v>0</v>
      </c>
      <c r="Q10" s="237">
        <f>+'HUD Data Input-Lender Docs Rpt'!N13</f>
        <v>0</v>
      </c>
      <c r="R10" s="237">
        <f>+'HUD Data Input-Lender Docs Rpt'!N14</f>
        <v>0</v>
      </c>
      <c r="S10" s="765">
        <f>+'HUD Data Input-Lender Docs Rpt'!N15</f>
        <v>0</v>
      </c>
      <c r="T10" s="766"/>
      <c r="U10" s="27"/>
      <c r="V10" s="1"/>
      <c r="W10" s="1"/>
      <c r="X10" s="27"/>
      <c r="Y10" s="49" t="s">
        <v>424</v>
      </c>
      <c r="Z10" s="240">
        <f>+'HUD Data Input-Lender Docs Rpt'!F11</f>
        <v>0</v>
      </c>
      <c r="AA10" s="240">
        <f>+'HUD Data Input-Lender Docs Rpt'!F25</f>
        <v>0</v>
      </c>
      <c r="AB10" s="240">
        <f>+'HUD Data Input-Lender Docs Rpt'!F39</f>
        <v>0</v>
      </c>
      <c r="AC10" s="240">
        <f>+'HUD Data Input-Lender Docs Rpt'!F53</f>
        <v>0</v>
      </c>
      <c r="AD10" s="240">
        <f>+'HUD Data Input-Lender Docs Rpt'!F67</f>
        <v>0</v>
      </c>
      <c r="AE10" s="240">
        <f>+'HUD Data Input-Lender Docs Rpt'!J11</f>
        <v>0</v>
      </c>
      <c r="AF10" s="27"/>
      <c r="AG10" s="1"/>
      <c r="AH10" s="1"/>
      <c r="AI10" s="27"/>
      <c r="AJ10" s="797" t="s">
        <v>423</v>
      </c>
      <c r="AK10" s="797"/>
      <c r="AL10" s="797"/>
      <c r="AM10" s="797"/>
      <c r="AN10" s="797"/>
      <c r="AO10" s="797"/>
      <c r="AP10" s="797"/>
      <c r="AQ10" s="27"/>
      <c r="AR10" s="1"/>
      <c r="AS10" s="1"/>
      <c r="AT10" s="198"/>
      <c r="AU10" s="235"/>
      <c r="AV10" s="813" t="s">
        <v>422</v>
      </c>
      <c r="AW10" s="813"/>
      <c r="AX10" s="814"/>
      <c r="AY10" s="814"/>
      <c r="AZ10" s="814"/>
      <c r="BA10" s="232">
        <f>+'HUD Data Input-Lender Docs Rpt'!J78</f>
        <v>0</v>
      </c>
      <c r="BB10" s="198"/>
      <c r="BC10" s="1"/>
    </row>
    <row r="11" spans="1:55" ht="15.75">
      <c r="A11" s="1"/>
      <c r="B11" s="45"/>
      <c r="C11" s="764" t="s">
        <v>421</v>
      </c>
      <c r="D11" s="764"/>
      <c r="E11" s="764"/>
      <c r="F11" s="764"/>
      <c r="G11" s="764"/>
      <c r="H11" s="764"/>
      <c r="I11" s="764"/>
      <c r="J11" s="45"/>
      <c r="K11" s="1"/>
      <c r="L11" s="1"/>
      <c r="M11" s="27"/>
      <c r="N11" s="237">
        <f>+'HUD Data Input-Lender Docs Rpt'!N16</f>
        <v>0</v>
      </c>
      <c r="O11" s="237">
        <f>+'HUD Data Input-Lender Docs Rpt'!N17</f>
        <v>0</v>
      </c>
      <c r="P11" s="237">
        <f>+'HUD Data Input-Lender Docs Rpt'!N18</f>
        <v>0</v>
      </c>
      <c r="Q11" s="237">
        <f>+'HUD Data Input-Lender Docs Rpt'!N19</f>
        <v>0</v>
      </c>
      <c r="R11" s="237">
        <f>+'HUD Data Input-Lender Docs Rpt'!N20</f>
        <v>0</v>
      </c>
      <c r="S11" s="765">
        <f>+'HUD Data Input-Lender Docs Rpt'!N21</f>
        <v>0</v>
      </c>
      <c r="T11" s="766"/>
      <c r="U11" s="27"/>
      <c r="V11" s="1"/>
      <c r="W11" s="1"/>
      <c r="X11" s="27"/>
      <c r="Y11" s="49" t="s">
        <v>420</v>
      </c>
      <c r="Z11" s="239">
        <f>+'HUD Data Input-Lender Docs Rpt'!F12</f>
        <v>0</v>
      </c>
      <c r="AA11" s="239">
        <f>+'HUD Data Input-Lender Docs Rpt'!F26</f>
        <v>0</v>
      </c>
      <c r="AB11" s="239">
        <f>+'HUD Data Input-Lender Docs Rpt'!F40</f>
        <v>0</v>
      </c>
      <c r="AC11" s="239">
        <f>+'HUD Data Input-Lender Docs Rpt'!F54</f>
        <v>0</v>
      </c>
      <c r="AD11" s="239">
        <f>+'HUD Data Input-Lender Docs Rpt'!F68</f>
        <v>0</v>
      </c>
      <c r="AE11" s="239">
        <f>+'HUD Data Input-Lender Docs Rpt'!J12</f>
        <v>0</v>
      </c>
      <c r="AF11" s="27"/>
      <c r="AG11" s="1"/>
      <c r="AH11" s="1"/>
      <c r="AI11" s="27"/>
      <c r="AJ11" s="193" t="s">
        <v>375</v>
      </c>
      <c r="AK11" s="781">
        <f>+'HUD Data Input-Lender Docs Rpt'!J48</f>
        <v>0</v>
      </c>
      <c r="AL11" s="782"/>
      <c r="AM11" s="782"/>
      <c r="AN11" s="782"/>
      <c r="AO11" s="782"/>
      <c r="AP11" s="783"/>
      <c r="AQ11" s="27"/>
      <c r="AR11" s="1"/>
      <c r="AS11" s="1"/>
      <c r="AT11" s="198"/>
      <c r="AU11" s="235" t="s">
        <v>419</v>
      </c>
      <c r="AV11" s="813"/>
      <c r="AW11" s="813"/>
      <c r="AX11" s="814"/>
      <c r="AY11" s="814"/>
      <c r="AZ11" s="814"/>
      <c r="BA11" s="232"/>
      <c r="BB11" s="198"/>
      <c r="BC11" s="1"/>
    </row>
    <row r="12" spans="1:55" ht="15.75">
      <c r="A12" s="1"/>
      <c r="B12" s="45"/>
      <c r="C12" s="238" t="s">
        <v>418</v>
      </c>
      <c r="D12" s="760" t="s">
        <v>417</v>
      </c>
      <c r="E12" s="760"/>
      <c r="F12" s="760" t="s">
        <v>416</v>
      </c>
      <c r="G12" s="761"/>
      <c r="H12" s="238" t="s">
        <v>415</v>
      </c>
      <c r="I12" s="238" t="s">
        <v>414</v>
      </c>
      <c r="J12" s="45"/>
      <c r="K12" s="1"/>
      <c r="L12" s="1"/>
      <c r="M12" s="27"/>
      <c r="N12" s="237">
        <f>+'HUD Data Input-Lender Docs Rpt'!N22</f>
        <v>0</v>
      </c>
      <c r="O12" s="237">
        <f>+'HUD Data Input-Lender Docs Rpt'!N23</f>
        <v>0</v>
      </c>
      <c r="P12" s="237">
        <f>+'HUD Data Input-Lender Docs Rpt'!N24</f>
        <v>0</v>
      </c>
      <c r="Q12" s="237">
        <f>+'HUD Data Input-Lender Docs Rpt'!N25</f>
        <v>0</v>
      </c>
      <c r="R12" s="237">
        <f>+'HUD Data Input-Lender Docs Rpt'!N26</f>
        <v>0</v>
      </c>
      <c r="S12" s="765">
        <f>+'HUD Data Input-Lender Docs Rpt'!N27</f>
        <v>0</v>
      </c>
      <c r="T12" s="766"/>
      <c r="U12" s="27"/>
      <c r="V12" s="1"/>
      <c r="W12" s="1"/>
      <c r="X12" s="27"/>
      <c r="Y12" s="49" t="s">
        <v>413</v>
      </c>
      <c r="Z12" s="231">
        <f>+'HUD Data Input-Lender Docs Rpt'!F13</f>
        <v>0</v>
      </c>
      <c r="AA12" s="231">
        <f>+'HUD Data Input-Lender Docs Rpt'!F27</f>
        <v>0</v>
      </c>
      <c r="AB12" s="231">
        <f>+'HUD Data Input-Lender Docs Rpt'!F41</f>
        <v>0</v>
      </c>
      <c r="AC12" s="231">
        <f>+'HUD Data Input-Lender Docs Rpt'!F55</f>
        <v>0</v>
      </c>
      <c r="AD12" s="231">
        <f>+'HUD Data Input-Lender Docs Rpt'!F69</f>
        <v>0</v>
      </c>
      <c r="AE12" s="231">
        <f>+'HUD Data Input-Lender Docs Rpt'!J13</f>
        <v>0</v>
      </c>
      <c r="AF12" s="27"/>
      <c r="AG12" s="1"/>
      <c r="AH12" s="1"/>
      <c r="AI12" s="27"/>
      <c r="AJ12" s="49" t="s">
        <v>373</v>
      </c>
      <c r="AK12" s="791">
        <f>+'HUD Data Input-Lender Docs Rpt'!J49</f>
        <v>0</v>
      </c>
      <c r="AL12" s="792"/>
      <c r="AM12" s="792"/>
      <c r="AN12" s="792"/>
      <c r="AO12" s="792"/>
      <c r="AP12" s="793"/>
      <c r="AQ12" s="27"/>
      <c r="AR12" s="1"/>
      <c r="AS12" s="1"/>
      <c r="AT12" s="198"/>
      <c r="AU12" s="235"/>
      <c r="AV12" s="813" t="s">
        <v>412</v>
      </c>
      <c r="AW12" s="813"/>
      <c r="AX12" s="815"/>
      <c r="AY12" s="815"/>
      <c r="AZ12" s="815"/>
      <c r="BA12" s="232">
        <f>+'HUD Data Input-Lender Docs Rpt'!J79</f>
        <v>0</v>
      </c>
      <c r="BB12" s="198"/>
      <c r="BC12" s="1"/>
    </row>
    <row r="13" spans="1:55" ht="25.5">
      <c r="A13" s="1"/>
      <c r="B13" s="45"/>
      <c r="C13" s="53" t="s">
        <v>411</v>
      </c>
      <c r="D13" s="763">
        <f>+'HUD Data Input-Lender Docs Rpt'!C26</f>
        <v>0</v>
      </c>
      <c r="E13" s="763"/>
      <c r="F13" s="751">
        <f>+'HUD Data Input-Lender Docs Rpt'!C27</f>
        <v>0</v>
      </c>
      <c r="G13" s="753"/>
      <c r="H13" s="209">
        <f>+'HUD Data Input-Lender Docs Rpt'!C28</f>
        <v>0</v>
      </c>
      <c r="I13" s="208">
        <f>+'HUD Data Input-Lender Docs Rpt'!C29</f>
        <v>0</v>
      </c>
      <c r="J13" s="45"/>
      <c r="K13" s="1"/>
      <c r="L13" s="1"/>
      <c r="M13" s="27"/>
      <c r="N13" s="237">
        <f>+'HUD Data Input-Lender Docs Rpt'!N28</f>
        <v>0</v>
      </c>
      <c r="O13" s="237">
        <f>+'HUD Data Input-Lender Docs Rpt'!N29</f>
        <v>0</v>
      </c>
      <c r="P13" s="237">
        <f>+'HUD Data Input-Lender Docs Rpt'!N30</f>
        <v>0</v>
      </c>
      <c r="Q13" s="237">
        <f>+'HUD Data Input-Lender Docs Rpt'!N31</f>
        <v>0</v>
      </c>
      <c r="R13" s="237">
        <f>+'HUD Data Input-Lender Docs Rpt'!N32</f>
        <v>0</v>
      </c>
      <c r="S13" s="765">
        <f>+'HUD Data Input-Lender Docs Rpt'!N33</f>
        <v>0</v>
      </c>
      <c r="T13" s="766"/>
      <c r="U13" s="27"/>
      <c r="V13" s="1"/>
      <c r="W13" s="1"/>
      <c r="X13" s="27"/>
      <c r="Y13" s="49" t="s">
        <v>410</v>
      </c>
      <c r="Z13" s="236">
        <f>+'HUD Data Input-Lender Docs Rpt'!F14</f>
        <v>0</v>
      </c>
      <c r="AA13" s="236">
        <f>+'HUD Data Input-Lender Docs Rpt'!F28</f>
        <v>0</v>
      </c>
      <c r="AB13" s="236">
        <f>+'HUD Data Input-Lender Docs Rpt'!F42</f>
        <v>0</v>
      </c>
      <c r="AC13" s="236">
        <f>+'HUD Data Input-Lender Docs Rpt'!F56</f>
        <v>0</v>
      </c>
      <c r="AD13" s="236">
        <f>+'HUD Data Input-Lender Docs Rpt'!F70</f>
        <v>0</v>
      </c>
      <c r="AE13" s="236">
        <f>+'HUD Data Input-Lender Docs Rpt'!J14</f>
        <v>0</v>
      </c>
      <c r="AF13" s="27"/>
      <c r="AG13" s="1"/>
      <c r="AH13" s="1"/>
      <c r="AI13" s="27"/>
      <c r="AJ13" s="788" t="s">
        <v>367</v>
      </c>
      <c r="AK13" s="789"/>
      <c r="AL13" s="789"/>
      <c r="AM13" s="789"/>
      <c r="AN13" s="789"/>
      <c r="AO13" s="789"/>
      <c r="AP13" s="790"/>
      <c r="AQ13" s="27"/>
      <c r="AR13" s="1"/>
      <c r="AS13" s="1"/>
      <c r="AT13" s="198"/>
      <c r="AU13" s="235"/>
      <c r="AV13" s="813"/>
      <c r="AW13" s="813"/>
      <c r="AX13" s="814"/>
      <c r="AY13" s="814"/>
      <c r="AZ13" s="814"/>
      <c r="BA13" s="232">
        <v>0</v>
      </c>
      <c r="BB13" s="198"/>
      <c r="BC13" s="1"/>
    </row>
    <row r="14" spans="1:55" ht="15.75">
      <c r="A14" s="1"/>
      <c r="B14" s="45"/>
      <c r="C14" s="53" t="s">
        <v>409</v>
      </c>
      <c r="D14" s="763">
        <f>+'HUD Data Input-Lender Docs Rpt'!C30</f>
        <v>0</v>
      </c>
      <c r="E14" s="763"/>
      <c r="F14" s="751">
        <f>+'HUD Data Input-Lender Docs Rpt'!C31</f>
        <v>0</v>
      </c>
      <c r="G14" s="753"/>
      <c r="H14" s="209">
        <f>+'HUD Data Input-Lender Docs Rpt'!C32</f>
        <v>0</v>
      </c>
      <c r="I14" s="208">
        <f>+'HUD Data Input-Lender Docs Rpt'!C33</f>
        <v>0</v>
      </c>
      <c r="J14" s="45"/>
      <c r="K14" s="1"/>
      <c r="L14" s="1"/>
      <c r="M14" s="38"/>
      <c r="N14" s="38"/>
      <c r="O14" s="38"/>
      <c r="P14" s="38"/>
      <c r="Q14" s="38"/>
      <c r="R14" s="38"/>
      <c r="S14" s="38"/>
      <c r="T14" s="38"/>
      <c r="U14" s="35"/>
      <c r="V14" s="1"/>
      <c r="W14" s="1"/>
      <c r="X14" s="27"/>
      <c r="Y14" s="49" t="s">
        <v>408</v>
      </c>
      <c r="Z14" s="234">
        <f>+'HUD Data Input-Lender Docs Rpt'!F15</f>
        <v>0</v>
      </c>
      <c r="AA14" s="234">
        <f>+'HUD Data Input-Lender Docs Rpt'!F29</f>
        <v>0</v>
      </c>
      <c r="AB14" s="234">
        <f>+'HUD Data Input-Lender Docs Rpt'!F43</f>
        <v>0</v>
      </c>
      <c r="AC14" s="234">
        <f>+'HUD Data Input-Lender Docs Rpt'!F57</f>
        <v>0</v>
      </c>
      <c r="AD14" s="234">
        <f>+'HUD Data Input-Lender Docs Rpt'!F71</f>
        <v>0</v>
      </c>
      <c r="AE14" s="234">
        <f>+'HUD Data Input-Lender Docs Rpt'!J15</f>
        <v>0</v>
      </c>
      <c r="AF14" s="27"/>
      <c r="AG14" s="1"/>
      <c r="AH14" s="1"/>
      <c r="AI14" s="27"/>
      <c r="AJ14" s="806">
        <f>+'HUD Data Input-Lender Docs Rpt'!J50</f>
        <v>0</v>
      </c>
      <c r="AK14" s="807"/>
      <c r="AL14" s="807"/>
      <c r="AM14" s="807"/>
      <c r="AN14" s="807"/>
      <c r="AO14" s="807"/>
      <c r="AP14" s="808"/>
      <c r="AQ14" s="27"/>
      <c r="AR14" s="1"/>
      <c r="AS14" s="1"/>
      <c r="AT14" s="198"/>
      <c r="AU14" s="233"/>
      <c r="AV14" s="816"/>
      <c r="AW14" s="816"/>
      <c r="AX14" s="817"/>
      <c r="AY14" s="817"/>
      <c r="AZ14" s="817"/>
      <c r="BA14" s="232">
        <v>0</v>
      </c>
      <c r="BB14" s="198"/>
      <c r="BC14" s="1"/>
    </row>
    <row r="15" spans="1:55" ht="15.75">
      <c r="A15" s="1"/>
      <c r="B15" s="45"/>
      <c r="C15" s="53" t="s">
        <v>407</v>
      </c>
      <c r="D15" s="763">
        <f>+'HUD Data Input-Lender Docs Rpt'!C34</f>
        <v>0</v>
      </c>
      <c r="E15" s="763"/>
      <c r="F15" s="751">
        <f>+'HUD Data Input-Lender Docs Rpt'!C35</f>
        <v>0</v>
      </c>
      <c r="G15" s="753"/>
      <c r="H15" s="209">
        <f>+'HUD Data Input-Lender Docs Rpt'!C36</f>
        <v>0</v>
      </c>
      <c r="I15" s="208">
        <f>+'HUD Data Input-Lender Docs Rpt'!C37</f>
        <v>0</v>
      </c>
      <c r="J15" s="45"/>
      <c r="K15" s="1"/>
      <c r="L15" s="1"/>
      <c r="M15" s="38"/>
      <c r="N15" s="38"/>
      <c r="O15" s="38"/>
      <c r="P15" s="38"/>
      <c r="Q15" s="38"/>
      <c r="R15" s="38"/>
      <c r="S15" s="38"/>
      <c r="T15" s="38"/>
      <c r="U15" s="35"/>
      <c r="V15" s="1"/>
      <c r="W15" s="1"/>
      <c r="X15" s="27"/>
      <c r="Y15" s="49" t="s">
        <v>406</v>
      </c>
      <c r="Z15" s="231">
        <f>+'HUD Data Input-Lender Docs Rpt'!F16</f>
        <v>0</v>
      </c>
      <c r="AA15" s="231">
        <f>+'HUD Data Input-Lender Docs Rpt'!F30</f>
        <v>0</v>
      </c>
      <c r="AB15" s="231">
        <f>+'HUD Data Input-Lender Docs Rpt'!F44</f>
        <v>0</v>
      </c>
      <c r="AC15" s="231">
        <f>+'HUD Data Input-Lender Docs Rpt'!F58</f>
        <v>0</v>
      </c>
      <c r="AD15" s="231">
        <f>+'HUD Data Input-Lender Docs Rpt'!F72</f>
        <v>0</v>
      </c>
      <c r="AE15" s="231">
        <f>+'HUD Data Input-Lender Docs Rpt'!J16</f>
        <v>0</v>
      </c>
      <c r="AF15" s="27"/>
      <c r="AG15" s="1"/>
      <c r="AH15" s="1"/>
      <c r="AI15" s="27"/>
      <c r="AJ15" s="809"/>
      <c r="AK15" s="810"/>
      <c r="AL15" s="810"/>
      <c r="AM15" s="810"/>
      <c r="AN15" s="810"/>
      <c r="AO15" s="810"/>
      <c r="AP15" s="811"/>
      <c r="AQ15" s="27"/>
      <c r="AR15" s="1"/>
      <c r="AS15" s="1"/>
      <c r="AT15" s="198"/>
      <c r="AU15" s="230" t="s">
        <v>405</v>
      </c>
      <c r="AV15" s="229"/>
      <c r="AW15" s="229"/>
      <c r="AX15" s="228"/>
      <c r="AY15" s="228"/>
      <c r="AZ15" s="227" t="s">
        <v>404</v>
      </c>
      <c r="BA15" s="226">
        <f>SUM(BA9:BA14)</f>
        <v>0</v>
      </c>
      <c r="BB15" s="198"/>
      <c r="BC15" s="1"/>
    </row>
    <row r="16" spans="1:55" ht="15.75">
      <c r="A16" s="1"/>
      <c r="B16" s="45"/>
      <c r="C16" s="53" t="s">
        <v>403</v>
      </c>
      <c r="D16" s="763">
        <f>+'HUD Data Input-Lender Docs Rpt'!C38</f>
        <v>0</v>
      </c>
      <c r="E16" s="763"/>
      <c r="F16" s="751">
        <f>+'HUD Data Input-Lender Docs Rpt'!C39</f>
        <v>0</v>
      </c>
      <c r="G16" s="753"/>
      <c r="H16" s="209">
        <f>+'HUD Data Input-Lender Docs Rpt'!C40</f>
        <v>0</v>
      </c>
      <c r="I16" s="208">
        <f>+'HUD Data Input-Lender Docs Rpt'!C41</f>
        <v>0</v>
      </c>
      <c r="J16" s="45"/>
      <c r="K16" s="1"/>
      <c r="L16" s="1"/>
      <c r="M16" s="38"/>
      <c r="N16" s="38"/>
      <c r="O16" s="38"/>
      <c r="P16" s="38"/>
      <c r="Q16" s="38"/>
      <c r="R16" s="38"/>
      <c r="S16" s="38"/>
      <c r="T16" s="38"/>
      <c r="U16" s="35"/>
      <c r="V16" s="1"/>
      <c r="W16" s="1"/>
      <c r="X16" s="27"/>
      <c r="Y16" s="49" t="s">
        <v>402</v>
      </c>
      <c r="Z16" s="225">
        <f>+'HUD Data Input-Lender Docs Rpt'!F17</f>
        <v>0</v>
      </c>
      <c r="AA16" s="225">
        <f>+'HUD Data Input-Lender Docs Rpt'!F31</f>
        <v>0</v>
      </c>
      <c r="AB16" s="225">
        <f>+'HUD Data Input-Lender Docs Rpt'!F45</f>
        <v>0</v>
      </c>
      <c r="AC16" s="225">
        <f>+'HUD Data Input-Lender Docs Rpt'!F59</f>
        <v>0</v>
      </c>
      <c r="AD16" s="225">
        <f>+'HUD Data Input-Lender Docs Rpt'!F73</f>
        <v>0</v>
      </c>
      <c r="AE16" s="225">
        <f>+'HUD Data Input-Lender Docs Rpt'!J17</f>
        <v>0</v>
      </c>
      <c r="AF16" s="27"/>
      <c r="AG16" s="1"/>
      <c r="AH16" s="1"/>
      <c r="AI16" s="27"/>
      <c r="AJ16" s="224" t="s">
        <v>401</v>
      </c>
      <c r="AK16" s="223"/>
      <c r="AL16" s="223"/>
      <c r="AM16" s="223"/>
      <c r="AN16" s="224" t="s">
        <v>400</v>
      </c>
      <c r="AO16" s="223"/>
      <c r="AP16" s="222"/>
      <c r="AQ16" s="27"/>
      <c r="AR16" s="1"/>
      <c r="AS16" s="1"/>
      <c r="AT16" s="215"/>
      <c r="AU16" s="221" t="s">
        <v>399</v>
      </c>
      <c r="AV16" s="217"/>
      <c r="AW16" s="217"/>
      <c r="AX16" s="217"/>
      <c r="AY16" s="217"/>
      <c r="AZ16" s="217"/>
      <c r="BA16" s="216"/>
      <c r="BB16" s="215"/>
      <c r="BC16" s="1"/>
    </row>
    <row r="17" spans="1:55" ht="15.75">
      <c r="A17" s="1"/>
      <c r="B17" s="45"/>
      <c r="C17" s="53" t="s">
        <v>398</v>
      </c>
      <c r="D17" s="763">
        <f>+'HUD Data Input-Lender Docs Rpt'!C42</f>
        <v>0</v>
      </c>
      <c r="E17" s="763"/>
      <c r="F17" s="751">
        <f>+'HUD Data Input-Lender Docs Rpt'!C43</f>
        <v>0</v>
      </c>
      <c r="G17" s="752"/>
      <c r="H17" s="209">
        <f>+'HUD Data Input-Lender Docs Rpt'!C44</f>
        <v>0</v>
      </c>
      <c r="I17" s="208">
        <f>+'HUD Data Input-Lender Docs Rpt'!C45</f>
        <v>0</v>
      </c>
      <c r="J17" s="45"/>
      <c r="K17" s="1"/>
      <c r="L17" s="1"/>
      <c r="M17" s="38"/>
      <c r="N17" s="38"/>
      <c r="O17" s="38"/>
      <c r="P17" s="38"/>
      <c r="Q17" s="38"/>
      <c r="R17" s="38"/>
      <c r="S17" s="38"/>
      <c r="T17" s="38"/>
      <c r="U17" s="35"/>
      <c r="V17" s="1"/>
      <c r="W17" s="1"/>
      <c r="X17" s="27"/>
      <c r="Y17" s="49" t="s">
        <v>397</v>
      </c>
      <c r="Z17" s="220">
        <f>+'HUD Data Input-Lender Docs Rpt'!F18</f>
        <v>0</v>
      </c>
      <c r="AA17" s="220">
        <f>+'HUD Data Input-Lender Docs Rpt'!F32</f>
        <v>0</v>
      </c>
      <c r="AB17" s="220">
        <f>+'HUD Data Input-Lender Docs Rpt'!F46</f>
        <v>0</v>
      </c>
      <c r="AC17" s="220">
        <f>+'HUD Data Input-Lender Docs Rpt'!F60</f>
        <v>0</v>
      </c>
      <c r="AD17" s="220">
        <f>+'HUD Data Input-Lender Docs Rpt'!F74</f>
        <v>0</v>
      </c>
      <c r="AE17" s="220">
        <f>+'HUD Data Input-Lender Docs Rpt'!J18</f>
        <v>0</v>
      </c>
      <c r="AF17" s="27"/>
      <c r="AG17" s="1"/>
      <c r="AH17" s="1"/>
      <c r="AI17" s="27"/>
      <c r="AJ17" s="205" t="s">
        <v>396</v>
      </c>
      <c r="AK17" s="786">
        <f>+'HUD Data Input-Lender Docs Rpt'!J51</f>
        <v>0</v>
      </c>
      <c r="AL17" s="786"/>
      <c r="AM17" s="787"/>
      <c r="AN17" s="205" t="s">
        <v>395</v>
      </c>
      <c r="AO17" s="786">
        <f>+'HUD Data Input-Lender Docs Rpt'!J52</f>
        <v>0</v>
      </c>
      <c r="AP17" s="787"/>
      <c r="AQ17" s="27"/>
      <c r="AR17" s="1"/>
      <c r="AS17" s="1"/>
      <c r="AT17" s="215"/>
      <c r="AU17" s="219" t="s">
        <v>394</v>
      </c>
      <c r="AV17" s="218"/>
      <c r="AW17" s="218"/>
      <c r="AX17" s="217"/>
      <c r="AY17" s="217"/>
      <c r="AZ17" s="217"/>
      <c r="BA17" s="216"/>
      <c r="BB17" s="215"/>
      <c r="BC17" s="1"/>
    </row>
    <row r="18" spans="1:55" ht="15.75">
      <c r="A18" s="1"/>
      <c r="B18" s="45"/>
      <c r="C18" s="53" t="s">
        <v>389</v>
      </c>
      <c r="D18" s="763">
        <f>+'HUD Data Input-Lender Docs Rpt'!C46</f>
        <v>0</v>
      </c>
      <c r="E18" s="763"/>
      <c r="F18" s="751">
        <f>+'HUD Data Input-Lender Docs Rpt'!C47</f>
        <v>0</v>
      </c>
      <c r="G18" s="752"/>
      <c r="H18" s="209">
        <f>+'HUD Data Input-Lender Docs Rpt'!C48</f>
        <v>0</v>
      </c>
      <c r="I18" s="208">
        <f>+'HUD Data Input-Lender Docs Rpt'!C49</f>
        <v>0</v>
      </c>
      <c r="J18" s="45"/>
      <c r="K18" s="1"/>
      <c r="L18" s="1"/>
      <c r="M18" s="38"/>
      <c r="N18" s="38"/>
      <c r="O18" s="38"/>
      <c r="P18" s="38"/>
      <c r="Q18" s="38"/>
      <c r="R18" s="38"/>
      <c r="S18" s="38"/>
      <c r="T18" s="38"/>
      <c r="U18" s="35"/>
      <c r="V18" s="1"/>
      <c r="W18" s="1"/>
      <c r="X18" s="27"/>
      <c r="Y18" s="214" t="s">
        <v>393</v>
      </c>
      <c r="Z18" s="213"/>
      <c r="AA18" s="213"/>
      <c r="AB18" s="213"/>
      <c r="AC18" s="213"/>
      <c r="AD18" s="212"/>
      <c r="AE18" s="211"/>
      <c r="AF18" s="27"/>
      <c r="AG18" s="1"/>
      <c r="AH18" s="1"/>
      <c r="AI18" s="27"/>
      <c r="AJ18" s="205" t="s">
        <v>392</v>
      </c>
      <c r="AK18" s="786">
        <f>+'HUD Data Input-Lender Docs Rpt'!J53</f>
        <v>0</v>
      </c>
      <c r="AL18" s="786"/>
      <c r="AM18" s="787"/>
      <c r="AN18" s="205" t="s">
        <v>391</v>
      </c>
      <c r="AO18" s="786">
        <f>+'HUD Data Input-Lender Docs Rpt'!J54</f>
        <v>0</v>
      </c>
      <c r="AP18" s="787"/>
      <c r="AQ18" s="27"/>
      <c r="AR18" s="1"/>
      <c r="AS18" s="1"/>
      <c r="AT18" s="198"/>
      <c r="AU18" s="812" t="s">
        <v>390</v>
      </c>
      <c r="AV18" s="812"/>
      <c r="AW18" s="812"/>
      <c r="AX18" s="204">
        <f>+'HUD Data Input-Lender Docs Rpt'!J81</f>
        <v>0</v>
      </c>
      <c r="AY18" s="201" t="s">
        <v>380</v>
      </c>
      <c r="AZ18" s="200">
        <f>+'HUD Data Input-Lender Docs Rpt'!J82</f>
        <v>0</v>
      </c>
      <c r="BA18" s="210"/>
      <c r="BB18" s="198"/>
      <c r="BC18" s="1"/>
    </row>
    <row r="19" spans="1:55" ht="15.75">
      <c r="A19" s="1"/>
      <c r="B19" s="45"/>
      <c r="C19" s="53" t="s">
        <v>389</v>
      </c>
      <c r="D19" s="763">
        <f>+'HUD Data Input-Lender Docs Rpt'!C50</f>
        <v>0</v>
      </c>
      <c r="E19" s="763"/>
      <c r="F19" s="751">
        <f>+'HUD Data Input-Lender Docs Rpt'!C51</f>
        <v>0</v>
      </c>
      <c r="G19" s="752"/>
      <c r="H19" s="209">
        <f>+'HUD Data Input-Lender Docs Rpt'!C52</f>
        <v>0</v>
      </c>
      <c r="I19" s="208">
        <f>+'HUD Data Input-Lender Docs Rpt'!C53</f>
        <v>0</v>
      </c>
      <c r="J19" s="45"/>
      <c r="K19" s="1"/>
      <c r="L19" s="1"/>
      <c r="M19" s="38"/>
      <c r="N19" s="38"/>
      <c r="O19" s="38"/>
      <c r="P19" s="38"/>
      <c r="Q19" s="38"/>
      <c r="R19" s="38"/>
      <c r="S19" s="38"/>
      <c r="T19" s="38"/>
      <c r="U19" s="35"/>
      <c r="V19" s="1"/>
      <c r="W19" s="1"/>
      <c r="X19" s="27"/>
      <c r="Y19" s="101" t="s">
        <v>388</v>
      </c>
      <c r="Z19" s="101" t="s">
        <v>387</v>
      </c>
      <c r="AA19" s="101" t="s">
        <v>386</v>
      </c>
      <c r="AB19" s="101" t="s">
        <v>385</v>
      </c>
      <c r="AC19" s="101" t="s">
        <v>97</v>
      </c>
      <c r="AD19" s="207" t="s">
        <v>384</v>
      </c>
      <c r="AE19" s="206" t="e">
        <f>+#REF!</f>
        <v>#REF!</v>
      </c>
      <c r="AF19" s="27"/>
      <c r="AG19" s="1"/>
      <c r="AH19" s="1"/>
      <c r="AI19" s="27"/>
      <c r="AJ19" s="205" t="s">
        <v>383</v>
      </c>
      <c r="AK19" s="786">
        <f>+'HUD Data Input-Lender Docs Rpt'!J55</f>
        <v>0</v>
      </c>
      <c r="AL19" s="786"/>
      <c r="AM19" s="787"/>
      <c r="AN19" s="205" t="s">
        <v>382</v>
      </c>
      <c r="AO19" s="786">
        <f>+'HUD Data Input-Lender Docs Rpt'!J56</f>
        <v>0</v>
      </c>
      <c r="AP19" s="787"/>
      <c r="AQ19" s="27"/>
      <c r="AR19" s="1"/>
      <c r="AS19" s="1"/>
      <c r="AT19" s="198"/>
      <c r="AU19" s="812" t="s">
        <v>381</v>
      </c>
      <c r="AV19" s="812"/>
      <c r="AW19" s="812"/>
      <c r="AX19" s="204">
        <f>+'HUD Data Input-Lender Docs Rpt'!J83</f>
        <v>0</v>
      </c>
      <c r="AY19" s="201" t="s">
        <v>380</v>
      </c>
      <c r="AZ19" s="200">
        <f>+'HUD Data Input-Lender Docs Rpt'!J84</f>
        <v>0</v>
      </c>
      <c r="BA19" s="203"/>
      <c r="BB19" s="198"/>
      <c r="BC19" s="1"/>
    </row>
    <row r="20" spans="1:55" ht="15.75">
      <c r="A20" s="1"/>
      <c r="B20" s="38"/>
      <c r="C20" s="38"/>
      <c r="D20" s="38"/>
      <c r="E20" s="38"/>
      <c r="F20" s="38"/>
      <c r="G20" s="181"/>
      <c r="H20" s="38"/>
      <c r="I20" s="38"/>
      <c r="J20" s="38"/>
      <c r="K20" s="1"/>
      <c r="L20" s="1"/>
      <c r="M20" s="38"/>
      <c r="N20" s="38"/>
      <c r="O20" s="38"/>
      <c r="P20" s="38"/>
      <c r="Q20" s="38"/>
      <c r="R20" s="38"/>
      <c r="S20" s="38"/>
      <c r="T20" s="38"/>
      <c r="U20" s="35"/>
      <c r="V20" s="1"/>
      <c r="W20" s="1"/>
      <c r="X20" s="27"/>
      <c r="Y20" s="196">
        <f>+'HUD Data Input-Lender Docs Rpt'!J20</f>
        <v>0</v>
      </c>
      <c r="Z20" s="195">
        <f>+'HUD Data Input-Lender Docs Rpt'!J21</f>
        <v>0</v>
      </c>
      <c r="AA20" s="195">
        <f>+'HUD Data Input-Lender Docs Rpt'!J22</f>
        <v>0</v>
      </c>
      <c r="AB20" s="195">
        <f>+'HUD Data Input-Lender Docs Rpt'!J23</f>
        <v>0</v>
      </c>
      <c r="AC20" s="195">
        <f>+'HUD Data Input-Lender Docs Rpt'!J24</f>
        <v>0</v>
      </c>
      <c r="AD20" s="140"/>
      <c r="AE20" s="141"/>
      <c r="AF20" s="27"/>
      <c r="AG20" s="1"/>
      <c r="AH20" s="1"/>
      <c r="AI20" s="27"/>
      <c r="AJ20" s="798" t="s">
        <v>379</v>
      </c>
      <c r="AK20" s="799"/>
      <c r="AL20" s="799"/>
      <c r="AM20" s="799"/>
      <c r="AN20" s="799"/>
      <c r="AO20" s="799"/>
      <c r="AP20" s="800"/>
      <c r="AQ20" s="27"/>
      <c r="AR20" s="1"/>
      <c r="AS20" s="1"/>
      <c r="AT20" s="198"/>
      <c r="AU20" s="812" t="s">
        <v>378</v>
      </c>
      <c r="AV20" s="812"/>
      <c r="AW20" s="812"/>
      <c r="AX20" s="202">
        <f>+'HUD Data Input-Lender Docs Rpt'!J85</f>
        <v>0</v>
      </c>
      <c r="AY20" s="201" t="s">
        <v>377</v>
      </c>
      <c r="AZ20" s="200">
        <f>+'HUD Data Input-Lender Docs Rpt'!J86</f>
        <v>0</v>
      </c>
      <c r="BA20" s="199"/>
      <c r="BB20" s="198"/>
      <c r="BC20" s="1"/>
    </row>
    <row r="21" spans="1:55" ht="15.75">
      <c r="A21" s="1"/>
      <c r="B21" s="38"/>
      <c r="C21" s="38"/>
      <c r="D21" s="38"/>
      <c r="E21" s="38"/>
      <c r="F21" s="38"/>
      <c r="G21" s="181"/>
      <c r="H21" s="38"/>
      <c r="I21" s="38"/>
      <c r="J21" s="38"/>
      <c r="K21" s="1"/>
      <c r="L21" s="1"/>
      <c r="M21" s="38"/>
      <c r="N21" s="38"/>
      <c r="O21" s="38"/>
      <c r="P21" s="38"/>
      <c r="Q21" s="38"/>
      <c r="R21" s="38"/>
      <c r="S21" s="38"/>
      <c r="T21" s="38"/>
      <c r="U21" s="35"/>
      <c r="V21" s="1"/>
      <c r="W21" s="1"/>
      <c r="X21" s="27"/>
      <c r="Y21" s="196">
        <f>+'HUD Data Input-Lender Docs Rpt'!J25</f>
        <v>0</v>
      </c>
      <c r="Z21" s="195">
        <f>+'HUD Data Input-Lender Docs Rpt'!J26</f>
        <v>0</v>
      </c>
      <c r="AA21" s="195">
        <f>+'HUD Data Input-Lender Docs Rpt'!J27</f>
        <v>0</v>
      </c>
      <c r="AB21" s="195">
        <f>+'HUD Data Input-Lender Docs Rpt'!J28</f>
        <v>0</v>
      </c>
      <c r="AC21" s="195">
        <f>+'HUD Data Input-Lender Docs Rpt'!J29</f>
        <v>0</v>
      </c>
      <c r="AD21" s="140"/>
      <c r="AE21" s="141"/>
      <c r="AF21" s="27"/>
      <c r="AG21" s="1"/>
      <c r="AH21" s="1"/>
      <c r="AI21" s="27"/>
      <c r="AJ21" s="804" t="s">
        <v>376</v>
      </c>
      <c r="AK21" s="805"/>
      <c r="AL21" s="805"/>
      <c r="AM21" s="186">
        <f>+'HUD Data Input-Lender Docs Rpt'!J58</f>
        <v>0</v>
      </c>
      <c r="AN21" s="186"/>
      <c r="AO21" s="186"/>
      <c r="AP21" s="197"/>
      <c r="AQ21" s="27"/>
      <c r="AR21" s="1"/>
      <c r="AS21" s="1"/>
      <c r="AT21" s="35"/>
      <c r="AU21" s="35"/>
      <c r="AV21" s="35"/>
      <c r="AW21" s="35"/>
      <c r="AX21" s="35"/>
      <c r="AY21" s="35"/>
      <c r="AZ21" s="35"/>
      <c r="BA21" s="35"/>
      <c r="BB21" s="35"/>
      <c r="BC21" s="1"/>
    </row>
    <row r="22" spans="1:55" ht="15.75">
      <c r="A22" s="1"/>
      <c r="B22" s="38"/>
      <c r="C22" s="38"/>
      <c r="D22" s="38"/>
      <c r="E22" s="38"/>
      <c r="F22" s="38"/>
      <c r="G22" s="181"/>
      <c r="H22" s="38"/>
      <c r="I22" s="38"/>
      <c r="J22" s="38"/>
      <c r="K22" s="1"/>
      <c r="L22" s="1"/>
      <c r="M22" s="38"/>
      <c r="N22" s="38"/>
      <c r="O22" s="38"/>
      <c r="P22" s="38"/>
      <c r="Q22" s="38"/>
      <c r="R22" s="38"/>
      <c r="S22" s="38"/>
      <c r="T22" s="38"/>
      <c r="U22" s="35"/>
      <c r="V22" s="1"/>
      <c r="W22" s="1"/>
      <c r="X22" s="27"/>
      <c r="Y22" s="196">
        <f>+'HUD Data Input-Lender Docs Rpt'!J30</f>
        <v>0</v>
      </c>
      <c r="Z22" s="195">
        <f>+'HUD Data Input-Lender Docs Rpt'!J31</f>
        <v>0</v>
      </c>
      <c r="AA22" s="195">
        <f>+'HUD Data Input-Lender Docs Rpt'!J32</f>
        <v>0</v>
      </c>
      <c r="AB22" s="195">
        <f>+'HUD Data Input-Lender Docs Rpt'!J33</f>
        <v>0</v>
      </c>
      <c r="AC22" s="195">
        <f>+'HUD Data Input-Lender Docs Rpt'!J34</f>
        <v>0</v>
      </c>
      <c r="AD22" s="140"/>
      <c r="AE22" s="141"/>
      <c r="AF22" s="27"/>
      <c r="AG22" s="1"/>
      <c r="AH22" s="1"/>
      <c r="AI22" s="27"/>
      <c r="AJ22" s="193" t="s">
        <v>375</v>
      </c>
      <c r="AK22" s="781">
        <f>+'HUD Data Input-Lender Docs Rpt'!J59</f>
        <v>0</v>
      </c>
      <c r="AL22" s="782"/>
      <c r="AM22" s="782"/>
      <c r="AN22" s="782"/>
      <c r="AO22" s="782"/>
      <c r="AP22" s="783"/>
      <c r="AQ22" s="27"/>
      <c r="AR22" s="1"/>
      <c r="AS22" s="1"/>
      <c r="AT22" s="35"/>
      <c r="AU22" s="35"/>
      <c r="AV22" s="35"/>
      <c r="AW22" s="35"/>
      <c r="AX22" s="35"/>
      <c r="AY22" s="35"/>
      <c r="AZ22" s="35"/>
      <c r="BA22" s="35"/>
      <c r="BB22" s="35"/>
      <c r="BC22" s="1"/>
    </row>
    <row r="23" spans="1:55" ht="15.75">
      <c r="A23" s="1"/>
      <c r="B23" s="38"/>
      <c r="C23" s="38"/>
      <c r="D23" s="38"/>
      <c r="E23" s="38"/>
      <c r="F23" s="38"/>
      <c r="G23" s="181"/>
      <c r="H23" s="38"/>
      <c r="I23" s="38"/>
      <c r="J23" s="38"/>
      <c r="K23" s="1"/>
      <c r="L23" s="1"/>
      <c r="M23" s="38"/>
      <c r="N23" s="38"/>
      <c r="O23" s="38"/>
      <c r="P23" s="38"/>
      <c r="Q23" s="38"/>
      <c r="R23" s="38"/>
      <c r="S23" s="38"/>
      <c r="T23" s="38"/>
      <c r="U23" s="35"/>
      <c r="V23" s="1"/>
      <c r="W23" s="1"/>
      <c r="X23" s="27"/>
      <c r="Y23" s="196" t="s">
        <v>374</v>
      </c>
      <c r="Z23" s="195">
        <f>+'HUD Data Input-Lender Docs Rpt'!J36</f>
        <v>0</v>
      </c>
      <c r="AA23" s="195">
        <f>+'HUD Data Input-Lender Docs Rpt'!J37</f>
        <v>0</v>
      </c>
      <c r="AB23" s="195">
        <f>+'HUD Data Input-Lender Docs Rpt'!J38</f>
        <v>0</v>
      </c>
      <c r="AC23" s="195">
        <f>+'HUD Data Input-Lender Docs Rpt'!J39</f>
        <v>0</v>
      </c>
      <c r="AD23" s="145"/>
      <c r="AE23" s="194"/>
      <c r="AF23" s="27"/>
      <c r="AG23" s="1"/>
      <c r="AH23" s="1"/>
      <c r="AI23" s="27"/>
      <c r="AJ23" s="193" t="s">
        <v>373</v>
      </c>
      <c r="AK23" s="801">
        <f>+'HUD Data Input-Lender Docs Rpt'!J60</f>
        <v>0</v>
      </c>
      <c r="AL23" s="802"/>
      <c r="AM23" s="802"/>
      <c r="AN23" s="802"/>
      <c r="AO23" s="802"/>
      <c r="AP23" s="803"/>
      <c r="AQ23" s="27"/>
      <c r="AR23" s="1"/>
      <c r="AS23" s="1"/>
      <c r="AT23" s="35"/>
      <c r="AU23" s="35"/>
      <c r="AV23" s="35"/>
      <c r="AW23" s="35"/>
      <c r="AX23" s="35"/>
      <c r="AY23" s="35"/>
      <c r="AZ23" s="35"/>
      <c r="BA23" s="35"/>
      <c r="BB23" s="35"/>
      <c r="BC23" s="1"/>
    </row>
    <row r="24" spans="1:55" ht="15.75">
      <c r="A24" s="1"/>
      <c r="B24" s="38"/>
      <c r="C24" s="38"/>
      <c r="D24" s="38"/>
      <c r="E24" s="38"/>
      <c r="F24" s="38"/>
      <c r="G24" s="181"/>
      <c r="H24" s="38"/>
      <c r="I24" s="38"/>
      <c r="J24" s="38"/>
      <c r="K24" s="1"/>
      <c r="L24" s="1"/>
      <c r="M24" s="38"/>
      <c r="N24" s="38"/>
      <c r="O24" s="38"/>
      <c r="P24" s="38"/>
      <c r="Q24" s="38"/>
      <c r="R24" s="38"/>
      <c r="S24" s="38"/>
      <c r="T24" s="38"/>
      <c r="U24" s="35"/>
      <c r="V24" s="1"/>
      <c r="W24" s="1"/>
      <c r="X24" s="35"/>
      <c r="Y24" s="35"/>
      <c r="Z24" s="35"/>
      <c r="AA24" s="35"/>
      <c r="AB24" s="35"/>
      <c r="AC24" s="35"/>
      <c r="AD24" s="35"/>
      <c r="AE24" s="35"/>
      <c r="AF24" s="35"/>
      <c r="AG24" s="1"/>
      <c r="AH24" s="1"/>
      <c r="AI24" s="27"/>
      <c r="AJ24" s="788" t="s">
        <v>367</v>
      </c>
      <c r="AK24" s="789"/>
      <c r="AL24" s="789"/>
      <c r="AM24" s="789"/>
      <c r="AN24" s="789"/>
      <c r="AO24" s="789"/>
      <c r="AP24" s="790"/>
      <c r="AQ24" s="27"/>
      <c r="AR24" s="1"/>
      <c r="AS24" s="1"/>
      <c r="AT24" s="35"/>
      <c r="AU24" s="35"/>
      <c r="AV24" s="35"/>
      <c r="AW24" s="35"/>
      <c r="AX24" s="35"/>
      <c r="AY24" s="35"/>
      <c r="AZ24" s="35"/>
      <c r="BA24" s="35"/>
      <c r="BB24" s="35"/>
      <c r="BC24" s="1"/>
    </row>
    <row r="25" spans="1:55" ht="15.75">
      <c r="A25" s="1"/>
      <c r="B25" s="38"/>
      <c r="C25" s="38"/>
      <c r="D25" s="38"/>
      <c r="E25" s="38"/>
      <c r="F25" s="38"/>
      <c r="G25" s="181"/>
      <c r="H25" s="38"/>
      <c r="I25" s="38"/>
      <c r="J25" s="38"/>
      <c r="K25" s="1"/>
      <c r="L25" s="1"/>
      <c r="M25" s="38"/>
      <c r="N25" s="38"/>
      <c r="O25" s="38"/>
      <c r="P25" s="38"/>
      <c r="Q25" s="38"/>
      <c r="R25" s="38"/>
      <c r="S25" s="38"/>
      <c r="T25" s="38"/>
      <c r="U25" s="35"/>
      <c r="V25" s="1"/>
      <c r="W25" s="1"/>
      <c r="X25" s="35"/>
      <c r="Y25" s="35"/>
      <c r="Z25" s="35"/>
      <c r="AA25" s="35"/>
      <c r="AB25" s="35"/>
      <c r="AC25" s="35"/>
      <c r="AD25" s="35"/>
      <c r="AE25" s="35"/>
      <c r="AF25" s="35"/>
      <c r="AG25" s="1"/>
      <c r="AH25" s="1"/>
      <c r="AI25" s="27"/>
      <c r="AJ25" s="778">
        <f>+'HUD Data Input-Lender Docs Rpt'!J61</f>
        <v>0</v>
      </c>
      <c r="AK25" s="779"/>
      <c r="AL25" s="779"/>
      <c r="AM25" s="779"/>
      <c r="AN25" s="779"/>
      <c r="AO25" s="779"/>
      <c r="AP25" s="780"/>
      <c r="AQ25" s="27"/>
      <c r="AR25" s="1"/>
      <c r="AS25" s="1"/>
      <c r="AT25" s="35"/>
      <c r="AU25" s="35"/>
      <c r="AV25" s="35"/>
      <c r="AW25" s="35"/>
      <c r="AX25" s="35"/>
      <c r="AY25" s="35"/>
      <c r="AZ25" s="35"/>
      <c r="BA25" s="35"/>
      <c r="BB25" s="35"/>
      <c r="BC25" s="1"/>
    </row>
    <row r="26" spans="1:55" ht="15.75">
      <c r="A26" s="1"/>
      <c r="B26" s="38"/>
      <c r="C26" s="38"/>
      <c r="D26" s="38"/>
      <c r="E26" s="38"/>
      <c r="F26" s="38"/>
      <c r="G26" s="181"/>
      <c r="H26" s="38"/>
      <c r="I26" s="38"/>
      <c r="J26" s="38"/>
      <c r="K26" s="1"/>
      <c r="L26" s="1"/>
      <c r="M26" s="38"/>
      <c r="N26" s="38"/>
      <c r="O26" s="38"/>
      <c r="P26" s="38"/>
      <c r="Q26" s="38"/>
      <c r="R26" s="38"/>
      <c r="S26" s="38"/>
      <c r="T26" s="38"/>
      <c r="U26" s="35"/>
      <c r="V26" s="1"/>
      <c r="W26" s="1"/>
      <c r="X26" s="35"/>
      <c r="Y26" s="35"/>
      <c r="Z26" s="35"/>
      <c r="AA26" s="35"/>
      <c r="AB26" s="35"/>
      <c r="AC26" s="35"/>
      <c r="AD26" s="35"/>
      <c r="AE26" s="35"/>
      <c r="AF26" s="35"/>
      <c r="AG26" s="1"/>
      <c r="AH26" s="1"/>
      <c r="AI26" s="27"/>
      <c r="AJ26" s="784" t="s">
        <v>372</v>
      </c>
      <c r="AK26" s="785"/>
      <c r="AL26" s="785"/>
      <c r="AM26" s="192"/>
      <c r="AN26" s="192"/>
      <c r="AO26" s="192"/>
      <c r="AP26" s="191"/>
      <c r="AQ26" s="27"/>
      <c r="AR26" s="1"/>
      <c r="AS26" s="1"/>
      <c r="AT26" s="35"/>
      <c r="AU26" s="35"/>
      <c r="AV26" s="35"/>
      <c r="AW26" s="35"/>
      <c r="AX26" s="35"/>
      <c r="AY26" s="35"/>
      <c r="AZ26" s="35"/>
      <c r="BA26" s="35"/>
      <c r="BB26" s="35"/>
      <c r="BC26" s="1"/>
    </row>
    <row r="27" spans="1:55" ht="15.75">
      <c r="A27" s="1"/>
      <c r="B27" s="38"/>
      <c r="C27" s="38"/>
      <c r="D27" s="38"/>
      <c r="E27" s="38"/>
      <c r="F27" s="38"/>
      <c r="G27" s="181"/>
      <c r="H27" s="38"/>
      <c r="I27" s="38"/>
      <c r="J27" s="38"/>
      <c r="K27" s="1"/>
      <c r="L27" s="1"/>
      <c r="M27" s="38"/>
      <c r="N27" s="38"/>
      <c r="O27" s="38"/>
      <c r="P27" s="38"/>
      <c r="Q27" s="38"/>
      <c r="R27" s="38"/>
      <c r="S27" s="38"/>
      <c r="T27" s="38"/>
      <c r="U27" s="35"/>
      <c r="V27" s="1"/>
      <c r="W27" s="1"/>
      <c r="X27" s="35"/>
      <c r="Y27" s="35"/>
      <c r="Z27" s="35"/>
      <c r="AA27" s="35"/>
      <c r="AB27" s="35"/>
      <c r="AC27" s="35"/>
      <c r="AD27" s="35"/>
      <c r="AE27" s="35"/>
      <c r="AF27" s="35"/>
      <c r="AG27" s="1"/>
      <c r="AH27" s="1"/>
      <c r="AI27" s="27"/>
      <c r="AJ27" s="51" t="s">
        <v>371</v>
      </c>
      <c r="AK27" s="190"/>
      <c r="AL27" s="190"/>
      <c r="AM27" s="190">
        <f>+'HUD Data Input-Lender Docs Rpt'!J63</f>
        <v>0</v>
      </c>
      <c r="AN27" s="190"/>
      <c r="AO27" s="190"/>
      <c r="AP27" s="31"/>
      <c r="AQ27" s="27"/>
      <c r="AR27" s="1"/>
      <c r="AS27" s="1"/>
      <c r="AT27" s="35"/>
      <c r="AU27" s="35"/>
      <c r="AV27" s="35"/>
      <c r="AW27" s="35"/>
      <c r="AX27" s="35"/>
      <c r="AY27" s="35"/>
      <c r="AZ27" s="35"/>
      <c r="BA27" s="35"/>
      <c r="BB27" s="35"/>
      <c r="BC27" s="1"/>
    </row>
    <row r="28" spans="1:55" ht="15.75">
      <c r="A28" s="1"/>
      <c r="B28" s="38"/>
      <c r="C28" s="38"/>
      <c r="D28" s="38"/>
      <c r="E28" s="38"/>
      <c r="F28" s="38"/>
      <c r="G28" s="181"/>
      <c r="H28" s="38"/>
      <c r="I28" s="38"/>
      <c r="J28" s="38"/>
      <c r="K28" s="1"/>
      <c r="L28" s="1"/>
      <c r="M28" s="38"/>
      <c r="N28" s="38"/>
      <c r="O28" s="38"/>
      <c r="P28" s="38"/>
      <c r="Q28" s="38"/>
      <c r="R28" s="38"/>
      <c r="S28" s="38"/>
      <c r="T28" s="38"/>
      <c r="U28" s="35"/>
      <c r="V28" s="1"/>
      <c r="W28" s="1"/>
      <c r="X28" s="35"/>
      <c r="Y28" s="35"/>
      <c r="Z28" s="35"/>
      <c r="AA28" s="35"/>
      <c r="AB28" s="35"/>
      <c r="AC28" s="35"/>
      <c r="AD28" s="35"/>
      <c r="AE28" s="35"/>
      <c r="AF28" s="35"/>
      <c r="AG28" s="1"/>
      <c r="AH28" s="1"/>
      <c r="AI28" s="27"/>
      <c r="AJ28" s="48" t="s">
        <v>370</v>
      </c>
      <c r="AK28" s="28"/>
      <c r="AL28" s="46"/>
      <c r="AM28" s="189"/>
      <c r="AN28" s="189">
        <f>+'HUD Data Input-Lender Docs Rpt'!J64</f>
        <v>0</v>
      </c>
      <c r="AO28" s="189"/>
      <c r="AP28" s="188"/>
      <c r="AQ28" s="27"/>
      <c r="AR28" s="1"/>
      <c r="AS28" s="1"/>
      <c r="AT28" s="35"/>
      <c r="AU28" s="35"/>
      <c r="AV28" s="35"/>
      <c r="AW28" s="35"/>
      <c r="AX28" s="35"/>
      <c r="AY28" s="35"/>
      <c r="AZ28" s="35"/>
      <c r="BA28" s="35"/>
      <c r="BB28" s="35"/>
      <c r="BC28" s="1"/>
    </row>
    <row r="29" spans="1:55" ht="15.75">
      <c r="A29" s="1"/>
      <c r="B29" s="38"/>
      <c r="C29" s="38"/>
      <c r="D29" s="38"/>
      <c r="E29" s="38"/>
      <c r="F29" s="38"/>
      <c r="G29" s="181"/>
      <c r="H29" s="38"/>
      <c r="I29" s="38"/>
      <c r="J29" s="38"/>
      <c r="K29" s="1"/>
      <c r="L29" s="1"/>
      <c r="M29" s="38"/>
      <c r="N29" s="38"/>
      <c r="O29" s="38"/>
      <c r="P29" s="38"/>
      <c r="Q29" s="38"/>
      <c r="R29" s="38"/>
      <c r="S29" s="38"/>
      <c r="T29" s="38"/>
      <c r="U29" s="35"/>
      <c r="V29" s="1"/>
      <c r="W29" s="1"/>
      <c r="X29" s="35"/>
      <c r="Y29" s="35"/>
      <c r="Z29" s="35"/>
      <c r="AA29" s="35"/>
      <c r="AB29" s="35"/>
      <c r="AC29" s="35"/>
      <c r="AD29" s="35"/>
      <c r="AE29" s="35"/>
      <c r="AF29" s="35"/>
      <c r="AG29" s="1"/>
      <c r="AH29" s="1"/>
      <c r="AI29" s="27"/>
      <c r="AJ29" s="48" t="s">
        <v>369</v>
      </c>
      <c r="AK29" s="185"/>
      <c r="AL29" s="187"/>
      <c r="AM29" s="186"/>
      <c r="AN29" s="186">
        <f>+'HUD Data Input-Lender Docs Rpt'!J65</f>
        <v>0</v>
      </c>
      <c r="AO29" s="186"/>
      <c r="AP29" s="185"/>
      <c r="AQ29" s="27"/>
      <c r="AR29" s="1"/>
      <c r="AS29" s="1"/>
      <c r="AT29" s="35"/>
      <c r="AU29" s="35"/>
      <c r="AV29" s="35"/>
      <c r="AW29" s="35"/>
      <c r="AX29" s="35"/>
      <c r="AY29" s="35"/>
      <c r="AZ29" s="35"/>
      <c r="BA29" s="35"/>
      <c r="BB29" s="35"/>
      <c r="BC29" s="1"/>
    </row>
    <row r="30" spans="1:55" ht="15.75">
      <c r="A30" s="1"/>
      <c r="B30" s="38"/>
      <c r="C30" s="38"/>
      <c r="D30" s="38"/>
      <c r="E30" s="38"/>
      <c r="F30" s="38"/>
      <c r="G30" s="181"/>
      <c r="H30" s="593" t="s">
        <v>807</v>
      </c>
      <c r="I30" s="593" t="s">
        <v>806</v>
      </c>
      <c r="J30" s="38"/>
      <c r="K30" s="1"/>
      <c r="L30" s="1"/>
      <c r="M30" s="38"/>
      <c r="N30" s="38"/>
      <c r="O30" s="38"/>
      <c r="P30" s="38"/>
      <c r="Q30" s="38"/>
      <c r="R30" s="38"/>
      <c r="S30" s="38"/>
      <c r="T30" s="38"/>
      <c r="U30" s="35"/>
      <c r="V30" s="1"/>
      <c r="W30" s="1"/>
      <c r="X30" s="35"/>
      <c r="Y30" s="35"/>
      <c r="Z30" s="35"/>
      <c r="AA30" s="35"/>
      <c r="AB30" s="35"/>
      <c r="AC30" s="35"/>
      <c r="AD30" s="35"/>
      <c r="AE30" s="35"/>
      <c r="AF30" s="35"/>
      <c r="AG30" s="1"/>
      <c r="AH30" s="1"/>
      <c r="AI30" s="27"/>
      <c r="AJ30" s="48" t="s">
        <v>368</v>
      </c>
      <c r="AK30" s="185"/>
      <c r="AL30" s="184"/>
      <c r="AM30" s="183"/>
      <c r="AN30" s="183">
        <f>+'HUD Data Input-Lender Docs Rpt'!J66</f>
        <v>0</v>
      </c>
      <c r="AO30" s="183"/>
      <c r="AP30" s="182"/>
      <c r="AQ30" s="27"/>
      <c r="AR30" s="1"/>
      <c r="AS30" s="1"/>
      <c r="AT30" s="35"/>
      <c r="AU30" s="35"/>
      <c r="AV30" s="35"/>
      <c r="AW30" s="35"/>
      <c r="AX30" s="35"/>
      <c r="AY30" s="35"/>
      <c r="AZ30" s="35"/>
      <c r="BA30" s="35"/>
      <c r="BB30" s="35"/>
      <c r="BC30" s="1"/>
    </row>
    <row r="31" spans="1:55" ht="15.75">
      <c r="A31" s="1"/>
      <c r="B31" s="38"/>
      <c r="C31" s="38"/>
      <c r="D31" s="38"/>
      <c r="E31" s="38"/>
      <c r="F31" s="38"/>
      <c r="G31" s="181"/>
      <c r="H31" s="592">
        <f>+IF(ISBLANK(+Instructions!A3)=TRUE,"Not specified",+Instructions!A3)</f>
        <v>40877</v>
      </c>
      <c r="I31" s="595" t="str">
        <f>+IF(ISBLANK('HUD Data Input-Lender Docs Rpt'!C3)=TRUE,"Not specified",+'HUD Data Input-Lender Docs Rpt'!C3)</f>
        <v>Not specified</v>
      </c>
      <c r="J31" s="38"/>
      <c r="K31" s="1"/>
      <c r="L31" s="1"/>
      <c r="M31" s="38"/>
      <c r="N31" s="38"/>
      <c r="O31" s="38"/>
      <c r="P31" s="38"/>
      <c r="Q31" s="38"/>
      <c r="R31" s="38"/>
      <c r="S31" s="38"/>
      <c r="T31" s="38"/>
      <c r="U31" s="35"/>
      <c r="V31" s="1"/>
      <c r="W31" s="1"/>
      <c r="X31" s="35"/>
      <c r="Y31" s="35"/>
      <c r="Z31" s="35"/>
      <c r="AA31" s="35"/>
      <c r="AB31" s="35"/>
      <c r="AC31" s="35"/>
      <c r="AD31" s="35"/>
      <c r="AE31" s="35"/>
      <c r="AF31" s="35"/>
      <c r="AG31" s="1"/>
      <c r="AH31" s="1"/>
      <c r="AI31" s="27"/>
      <c r="AJ31" s="775" t="s">
        <v>367</v>
      </c>
      <c r="AK31" s="776"/>
      <c r="AL31" s="776"/>
      <c r="AM31" s="776"/>
      <c r="AN31" s="776"/>
      <c r="AO31" s="776"/>
      <c r="AP31" s="777"/>
      <c r="AQ31" s="27"/>
      <c r="AR31" s="1"/>
      <c r="AS31" s="1"/>
      <c r="AT31" s="35"/>
      <c r="AU31" s="35"/>
      <c r="AV31" s="35"/>
      <c r="AW31" s="35"/>
      <c r="AX31" s="35"/>
      <c r="AY31" s="35"/>
      <c r="AZ31" s="35"/>
      <c r="BA31" s="35"/>
      <c r="BB31" s="35"/>
      <c r="BC31" s="1"/>
    </row>
    <row r="32" spans="1:55" ht="15.75">
      <c r="A32" s="1"/>
      <c r="B32" s="38"/>
      <c r="C32" s="38"/>
      <c r="D32" s="38"/>
      <c r="E32" s="38"/>
      <c r="F32" s="38"/>
      <c r="G32" s="181"/>
      <c r="H32" s="38"/>
      <c r="I32" s="38"/>
      <c r="J32" s="38"/>
      <c r="K32" s="1"/>
      <c r="L32" s="1"/>
      <c r="M32" s="38"/>
      <c r="N32" s="38"/>
      <c r="O32" s="38"/>
      <c r="P32" s="38"/>
      <c r="Q32" s="38"/>
      <c r="R32" s="38"/>
      <c r="S32" s="38"/>
      <c r="T32" s="38"/>
      <c r="U32" s="35"/>
      <c r="V32" s="1"/>
      <c r="W32" s="1"/>
      <c r="X32" s="35"/>
      <c r="Y32" s="35"/>
      <c r="Z32" s="35"/>
      <c r="AA32" s="35"/>
      <c r="AB32" s="35"/>
      <c r="AC32" s="35"/>
      <c r="AD32" s="35"/>
      <c r="AE32" s="35"/>
      <c r="AF32" s="35"/>
      <c r="AG32" s="1"/>
      <c r="AH32" s="1"/>
      <c r="AI32" s="27"/>
      <c r="AJ32" s="778">
        <f>+'HUD Data Input-Lender Docs Rpt'!J67</f>
        <v>0</v>
      </c>
      <c r="AK32" s="779"/>
      <c r="AL32" s="779"/>
      <c r="AM32" s="779"/>
      <c r="AN32" s="779"/>
      <c r="AO32" s="779"/>
      <c r="AP32" s="780"/>
      <c r="AQ32" s="27"/>
      <c r="AR32" s="1"/>
      <c r="AS32" s="1"/>
      <c r="AT32" s="35"/>
      <c r="AU32" s="35"/>
      <c r="AV32" s="35"/>
      <c r="AW32" s="35"/>
      <c r="AX32" s="35"/>
      <c r="AY32" s="35"/>
      <c r="AZ32" s="35"/>
      <c r="BA32" s="35"/>
      <c r="BB32" s="35"/>
      <c r="BC32" s="1"/>
    </row>
    <row r="33" spans="1:55" ht="15.75">
      <c r="A33" s="1"/>
      <c r="B33" s="1"/>
      <c r="C33" s="1"/>
      <c r="D33" s="1"/>
      <c r="E33" s="1"/>
      <c r="F33" s="1"/>
      <c r="G33" s="180"/>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row>
    <row r="34" spans="1:55" ht="15.75">
      <c r="K34" s="1"/>
    </row>
    <row r="35" spans="1:55" ht="15.75">
      <c r="K35" s="1"/>
    </row>
    <row r="36" spans="1:55" ht="15.75">
      <c r="K36" s="1"/>
    </row>
    <row r="37" spans="1:55" ht="15.75">
      <c r="K37" s="1"/>
    </row>
    <row r="38" spans="1:55" ht="15.75">
      <c r="K38" s="1"/>
    </row>
    <row r="39" spans="1:55" ht="15.75">
      <c r="K39" s="1"/>
    </row>
    <row r="40" spans="1:55" ht="15.75">
      <c r="K40" s="1"/>
    </row>
    <row r="41" spans="1:55" ht="15.75">
      <c r="K41" s="1"/>
    </row>
    <row r="42" spans="1:55" ht="15.75">
      <c r="K42" s="1"/>
    </row>
    <row r="43" spans="1:55" ht="15.75">
      <c r="K43" s="1"/>
    </row>
    <row r="44" spans="1:55" ht="15.75">
      <c r="K44" s="1"/>
    </row>
    <row r="45" spans="1:55" ht="15.75">
      <c r="K45" s="1"/>
    </row>
    <row r="46" spans="1:55" ht="15.75">
      <c r="K46" s="1"/>
    </row>
    <row r="47" spans="1:55" ht="15.75">
      <c r="K47" s="1"/>
    </row>
    <row r="48" spans="1:55" ht="15.75">
      <c r="K48" s="1"/>
    </row>
    <row r="49" spans="11:11" ht="15.75">
      <c r="K49" s="1"/>
    </row>
    <row r="50" spans="11:11" ht="15.75">
      <c r="K50" s="1"/>
    </row>
    <row r="51" spans="11:11" ht="15.75">
      <c r="K51" s="1"/>
    </row>
    <row r="52" spans="11:11" ht="15.75">
      <c r="K52" s="1"/>
    </row>
    <row r="53" spans="11:11" ht="15.75">
      <c r="K53" s="1"/>
    </row>
    <row r="54" spans="11:11" ht="15.75">
      <c r="K54" s="1"/>
    </row>
    <row r="55" spans="11:11" ht="15.75">
      <c r="K55" s="1"/>
    </row>
    <row r="56" spans="11:11" ht="15.75">
      <c r="K56" s="1"/>
    </row>
    <row r="57" spans="11:11" ht="15.75">
      <c r="K57" s="1"/>
    </row>
    <row r="58" spans="11:11" ht="15.75">
      <c r="K58" s="1"/>
    </row>
    <row r="59" spans="11:11" ht="15.75">
      <c r="K59" s="1"/>
    </row>
    <row r="60" spans="11:11" ht="15.75">
      <c r="K60" s="1"/>
    </row>
    <row r="61" spans="11:11" ht="15.75">
      <c r="K61" s="1"/>
    </row>
    <row r="62" spans="11:11" ht="15.75">
      <c r="K62" s="1"/>
    </row>
    <row r="63" spans="11:11" ht="15.75">
      <c r="K63" s="1"/>
    </row>
    <row r="64" spans="11:11" ht="15.75">
      <c r="K64" s="1"/>
    </row>
  </sheetData>
  <mergeCells count="83">
    <mergeCell ref="AV6:AW6"/>
    <mergeCell ref="AW4:AX4"/>
    <mergeCell ref="AV8:AZ8"/>
    <mergeCell ref="AV9:AZ9"/>
    <mergeCell ref="AV10:AZ10"/>
    <mergeCell ref="AX7:AY7"/>
    <mergeCell ref="AU20:AW20"/>
    <mergeCell ref="AU19:AW19"/>
    <mergeCell ref="AV11:AZ11"/>
    <mergeCell ref="AV12:AZ12"/>
    <mergeCell ref="AV13:AZ13"/>
    <mergeCell ref="AV14:AZ14"/>
    <mergeCell ref="AU18:AW18"/>
    <mergeCell ref="AK6:AP6"/>
    <mergeCell ref="AK5:AP5"/>
    <mergeCell ref="AJ25:AP25"/>
    <mergeCell ref="AJ4:AP4"/>
    <mergeCell ref="AJ7:AP7"/>
    <mergeCell ref="AJ10:AP10"/>
    <mergeCell ref="AJ13:AP13"/>
    <mergeCell ref="AJ20:AP20"/>
    <mergeCell ref="AK12:AP12"/>
    <mergeCell ref="AK23:AP23"/>
    <mergeCell ref="AO18:AP18"/>
    <mergeCell ref="AO19:AP19"/>
    <mergeCell ref="AJ21:AL21"/>
    <mergeCell ref="AJ8:AP9"/>
    <mergeCell ref="AJ14:AP15"/>
    <mergeCell ref="AJ31:AP31"/>
    <mergeCell ref="AJ32:AP32"/>
    <mergeCell ref="AK22:AP22"/>
    <mergeCell ref="AJ26:AL26"/>
    <mergeCell ref="AK11:AP11"/>
    <mergeCell ref="AK17:AM17"/>
    <mergeCell ref="AK18:AM18"/>
    <mergeCell ref="AK19:AM19"/>
    <mergeCell ref="AO17:AP17"/>
    <mergeCell ref="AJ24:AP24"/>
    <mergeCell ref="O4:P4"/>
    <mergeCell ref="Q4:R4"/>
    <mergeCell ref="S4:T4"/>
    <mergeCell ref="O5:P5"/>
    <mergeCell ref="Q5:R5"/>
    <mergeCell ref="S5:T5"/>
    <mergeCell ref="S9:T9"/>
    <mergeCell ref="S10:T10"/>
    <mergeCell ref="S11:T11"/>
    <mergeCell ref="S12:T12"/>
    <mergeCell ref="O6:P6"/>
    <mergeCell ref="Q6:R6"/>
    <mergeCell ref="S6:T6"/>
    <mergeCell ref="S13:T13"/>
    <mergeCell ref="D19:E19"/>
    <mergeCell ref="D14:E14"/>
    <mergeCell ref="D15:E15"/>
    <mergeCell ref="D16:E16"/>
    <mergeCell ref="F14:G14"/>
    <mergeCell ref="F15:G15"/>
    <mergeCell ref="F17:G17"/>
    <mergeCell ref="F18:G18"/>
    <mergeCell ref="D17:E17"/>
    <mergeCell ref="D18:E18"/>
    <mergeCell ref="D12:E12"/>
    <mergeCell ref="D13:E13"/>
    <mergeCell ref="F12:G12"/>
    <mergeCell ref="F13:G13"/>
    <mergeCell ref="C11:I11"/>
    <mergeCell ref="C3:I3"/>
    <mergeCell ref="F19:G19"/>
    <mergeCell ref="F16:G16"/>
    <mergeCell ref="F5:G5"/>
    <mergeCell ref="D4:E4"/>
    <mergeCell ref="D5:E5"/>
    <mergeCell ref="F6:G6"/>
    <mergeCell ref="F7:G7"/>
    <mergeCell ref="D6:E6"/>
    <mergeCell ref="D7:E7"/>
    <mergeCell ref="F4:G4"/>
    <mergeCell ref="F8:G8"/>
    <mergeCell ref="F9:G9"/>
    <mergeCell ref="D8:E8"/>
    <mergeCell ref="D9:E9"/>
    <mergeCell ref="C10:I10"/>
  </mergeCells>
  <hyperlinks>
    <hyperlink ref="I16" r:id="rId1" display="shuber@ehdlc.com"/>
    <hyperlink ref="I14" r:id="rId2" display="a.Garcia@d3g.biz"/>
    <hyperlink ref="I15" r:id="rId3" display="a.Garcia@d3g.biz"/>
    <hyperlink ref="I13" r:id="rId4" display="a.Garcia@d3g.biz"/>
  </hyperlinks>
  <pageMargins left="0.5" right="0.39" top="0.75" bottom="0.75" header="0.3" footer="0.3"/>
  <pageSetup scale="75" orientation="portrait" r:id="rId5"/>
  <headerFooter>
    <oddHeader>&amp;C&amp;12&amp;F&amp;RPage &amp;P of &amp;N
Print date: &amp;D</oddHeader>
    <oddFooter>&amp;L
&amp;9&amp;Z&amp;F&amp;R&amp;10&amp;A</oddFooter>
  </headerFooter>
  <rowBreaks count="1" manualBreakCount="1">
    <brk id="33" max="16383" man="1"/>
  </rowBreaks>
  <colBreaks count="1" manualBreakCount="1">
    <brk id="11" max="31" man="1"/>
  </colBreaks>
  <drawing r:id="rId6"/>
  <legacyDrawing r:id="rId7"/>
  <mc:AlternateContent xmlns:mc="http://schemas.openxmlformats.org/markup-compatibility/2006">
    <mc:Choice Requires="x14">
      <controls>
        <mc:AlternateContent xmlns:mc="http://schemas.openxmlformats.org/markup-compatibility/2006">
          <mc:Choice Requires="x14">
            <control shapeId="2049" r:id="rId8" name="Check Box 1">
              <controlPr defaultSize="0" autoFill="0" autoLine="0" autoPict="0">
                <anchor moveWithCells="1">
                  <from>
                    <xdr:col>36</xdr:col>
                    <xdr:colOff>409575</xdr:colOff>
                    <xdr:row>20</xdr:row>
                    <xdr:rowOff>19050</xdr:rowOff>
                  </from>
                  <to>
                    <xdr:col>36</xdr:col>
                    <xdr:colOff>1257300</xdr:colOff>
                    <xdr:row>21</xdr:row>
                    <xdr:rowOff>38100</xdr:rowOff>
                  </to>
                </anchor>
              </controlPr>
            </control>
          </mc:Choice>
        </mc:AlternateContent>
        <mc:AlternateContent xmlns:mc="http://schemas.openxmlformats.org/markup-compatibility/2006">
          <mc:Choice Requires="x14">
            <control shapeId="2050" r:id="rId9" name="Check Box 2">
              <controlPr defaultSize="0" autoFill="0" autoLine="0" autoPict="0">
                <anchor moveWithCells="1">
                  <from>
                    <xdr:col>37</xdr:col>
                    <xdr:colOff>247650</xdr:colOff>
                    <xdr:row>20</xdr:row>
                    <xdr:rowOff>9525</xdr:rowOff>
                  </from>
                  <to>
                    <xdr:col>38</xdr:col>
                    <xdr:colOff>85725</xdr:colOff>
                    <xdr:row>21</xdr:row>
                    <xdr:rowOff>28575</xdr:rowOff>
                  </to>
                </anchor>
              </controlPr>
            </control>
          </mc:Choice>
        </mc:AlternateContent>
        <mc:AlternateContent xmlns:mc="http://schemas.openxmlformats.org/markup-compatibility/2006">
          <mc:Choice Requires="x14">
            <control shapeId="2051" r:id="rId10" name="Check Box 3">
              <controlPr defaultSize="0" autoFill="0" autoLine="0" autoPict="0">
                <anchor moveWithCells="1">
                  <from>
                    <xdr:col>37</xdr:col>
                    <xdr:colOff>333375</xdr:colOff>
                    <xdr:row>27</xdr:row>
                    <xdr:rowOff>28575</xdr:rowOff>
                  </from>
                  <to>
                    <xdr:col>38</xdr:col>
                    <xdr:colOff>285750</xdr:colOff>
                    <xdr:row>28</xdr:row>
                    <xdr:rowOff>47625</xdr:rowOff>
                  </to>
                </anchor>
              </controlPr>
            </control>
          </mc:Choice>
        </mc:AlternateContent>
        <mc:AlternateContent xmlns:mc="http://schemas.openxmlformats.org/markup-compatibility/2006">
          <mc:Choice Requires="x14">
            <control shapeId="2052" r:id="rId11" name="Check Box 4">
              <controlPr defaultSize="0" autoFill="0" autoLine="0" autoPict="0">
                <anchor moveWithCells="1">
                  <from>
                    <xdr:col>38</xdr:col>
                    <xdr:colOff>19050</xdr:colOff>
                    <xdr:row>27</xdr:row>
                    <xdr:rowOff>28575</xdr:rowOff>
                  </from>
                  <to>
                    <xdr:col>39</xdr:col>
                    <xdr:colOff>114300</xdr:colOff>
                    <xdr:row>28</xdr:row>
                    <xdr:rowOff>47625</xdr:rowOff>
                  </to>
                </anchor>
              </controlPr>
            </control>
          </mc:Choice>
        </mc:AlternateContent>
        <mc:AlternateContent xmlns:mc="http://schemas.openxmlformats.org/markup-compatibility/2006">
          <mc:Choice Requires="x14">
            <control shapeId="2053" r:id="rId12" name="Check Box 5">
              <controlPr defaultSize="0" autoFill="0" autoLine="0" autoPict="0">
                <anchor moveWithCells="1">
                  <from>
                    <xdr:col>37</xdr:col>
                    <xdr:colOff>333375</xdr:colOff>
                    <xdr:row>28</xdr:row>
                    <xdr:rowOff>28575</xdr:rowOff>
                  </from>
                  <to>
                    <xdr:col>38</xdr:col>
                    <xdr:colOff>285750</xdr:colOff>
                    <xdr:row>29</xdr:row>
                    <xdr:rowOff>47625</xdr:rowOff>
                  </to>
                </anchor>
              </controlPr>
            </control>
          </mc:Choice>
        </mc:AlternateContent>
        <mc:AlternateContent xmlns:mc="http://schemas.openxmlformats.org/markup-compatibility/2006">
          <mc:Choice Requires="x14">
            <control shapeId="2054" r:id="rId13" name="Check Box 6">
              <controlPr defaultSize="0" autoFill="0" autoLine="0" autoPict="0">
                <anchor moveWithCells="1">
                  <from>
                    <xdr:col>38</xdr:col>
                    <xdr:colOff>19050</xdr:colOff>
                    <xdr:row>28</xdr:row>
                    <xdr:rowOff>28575</xdr:rowOff>
                  </from>
                  <to>
                    <xdr:col>39</xdr:col>
                    <xdr:colOff>114300</xdr:colOff>
                    <xdr:row>29</xdr:row>
                    <xdr:rowOff>47625</xdr:rowOff>
                  </to>
                </anchor>
              </controlPr>
            </control>
          </mc:Choice>
        </mc:AlternateContent>
        <mc:AlternateContent xmlns:mc="http://schemas.openxmlformats.org/markup-compatibility/2006">
          <mc:Choice Requires="x14">
            <control shapeId="2055" r:id="rId14" name="Check Box 7">
              <controlPr defaultSize="0" autoFill="0" autoLine="0" autoPict="0">
                <anchor moveWithCells="1">
                  <from>
                    <xdr:col>37</xdr:col>
                    <xdr:colOff>323850</xdr:colOff>
                    <xdr:row>29</xdr:row>
                    <xdr:rowOff>28575</xdr:rowOff>
                  </from>
                  <to>
                    <xdr:col>38</xdr:col>
                    <xdr:colOff>276225</xdr:colOff>
                    <xdr:row>30</xdr:row>
                    <xdr:rowOff>47625</xdr:rowOff>
                  </to>
                </anchor>
              </controlPr>
            </control>
          </mc:Choice>
        </mc:AlternateContent>
        <mc:AlternateContent xmlns:mc="http://schemas.openxmlformats.org/markup-compatibility/2006">
          <mc:Choice Requires="x14">
            <control shapeId="2056" r:id="rId15" name="Check Box 8">
              <controlPr defaultSize="0" autoFill="0" autoLine="0" autoPict="0">
                <anchor moveWithCells="1">
                  <from>
                    <xdr:col>38</xdr:col>
                    <xdr:colOff>9525</xdr:colOff>
                    <xdr:row>29</xdr:row>
                    <xdr:rowOff>28575</xdr:rowOff>
                  </from>
                  <to>
                    <xdr:col>39</xdr:col>
                    <xdr:colOff>104775</xdr:colOff>
                    <xdr:row>30</xdr:row>
                    <xdr:rowOff>47625</xdr:rowOff>
                  </to>
                </anchor>
              </controlPr>
            </control>
          </mc:Choice>
        </mc:AlternateContent>
        <mc:AlternateContent xmlns:mc="http://schemas.openxmlformats.org/markup-compatibility/2006">
          <mc:Choice Requires="x14">
            <control shapeId="2057" r:id="rId16" name="Check Box 9">
              <controlPr defaultSize="0" autoFill="0" autoLine="0" autoPict="0">
                <anchor moveWithCells="1">
                  <from>
                    <xdr:col>36</xdr:col>
                    <xdr:colOff>428625</xdr:colOff>
                    <xdr:row>26</xdr:row>
                    <xdr:rowOff>0</xdr:rowOff>
                  </from>
                  <to>
                    <xdr:col>36</xdr:col>
                    <xdr:colOff>1276350</xdr:colOff>
                    <xdr:row>27</xdr:row>
                    <xdr:rowOff>19050</xdr:rowOff>
                  </to>
                </anchor>
              </controlPr>
            </control>
          </mc:Choice>
        </mc:AlternateContent>
        <mc:AlternateContent xmlns:mc="http://schemas.openxmlformats.org/markup-compatibility/2006">
          <mc:Choice Requires="x14">
            <control shapeId="2058" r:id="rId17" name="Check Box 10">
              <controlPr defaultSize="0" autoFill="0" autoLine="0" autoPict="0">
                <anchor moveWithCells="1">
                  <from>
                    <xdr:col>37</xdr:col>
                    <xdr:colOff>266700</xdr:colOff>
                    <xdr:row>26</xdr:row>
                    <xdr:rowOff>9525</xdr:rowOff>
                  </from>
                  <to>
                    <xdr:col>38</xdr:col>
                    <xdr:colOff>85725</xdr:colOff>
                    <xdr:row>27</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workbookViewId="0">
      <selection activeCell="E27" sqref="E27"/>
    </sheetView>
  </sheetViews>
  <sheetFormatPr defaultRowHeight="15"/>
  <cols>
    <col min="1" max="1" width="3.42578125" customWidth="1"/>
    <col min="2" max="2" width="4.140625" customWidth="1"/>
    <col min="3" max="3" width="26.7109375" customWidth="1"/>
    <col min="4" max="4" width="19.5703125" customWidth="1"/>
    <col min="5" max="5" width="21.5703125" customWidth="1"/>
    <col min="6" max="9" width="14.85546875" customWidth="1"/>
    <col min="10" max="10" width="2.85546875" customWidth="1"/>
    <col min="11" max="11" width="3.42578125" customWidth="1"/>
  </cols>
  <sheetData>
    <row r="1" spans="1:11" ht="15.75">
      <c r="A1" s="1"/>
      <c r="B1" s="65"/>
      <c r="C1" s="65" t="s">
        <v>851</v>
      </c>
      <c r="D1" s="65"/>
      <c r="E1" s="65"/>
      <c r="F1" s="65"/>
      <c r="G1" s="65"/>
      <c r="H1" s="419" t="str">
        <f>+'HUD Data Input-Lender Docs Rpt'!$B$1</f>
        <v>Date of Data run (date of app. or amended app.)</v>
      </c>
      <c r="I1" s="421">
        <f>+'HUD Data Input-Summary Report'!C2</f>
        <v>0</v>
      </c>
      <c r="J1" s="65"/>
      <c r="K1" s="1"/>
    </row>
    <row r="2" spans="1:11" ht="15.75">
      <c r="A2" s="1"/>
      <c r="B2" s="65"/>
      <c r="C2" s="65"/>
      <c r="D2" s="65"/>
      <c r="E2" s="65"/>
      <c r="F2" s="65"/>
      <c r="G2" s="65"/>
      <c r="H2" s="419"/>
      <c r="I2" s="420"/>
      <c r="J2" s="65"/>
      <c r="K2" s="1"/>
    </row>
    <row r="3" spans="1:11" ht="15.75">
      <c r="A3" s="1"/>
      <c r="B3" s="27"/>
      <c r="C3" s="274" t="s">
        <v>847</v>
      </c>
      <c r="D3" s="212"/>
      <c r="E3" s="212"/>
      <c r="F3" s="212"/>
      <c r="G3" s="212"/>
      <c r="H3" s="212"/>
      <c r="I3" s="211"/>
      <c r="J3" s="27"/>
      <c r="K3" s="1"/>
    </row>
    <row r="4" spans="1:11" ht="15.75">
      <c r="A4" s="1"/>
      <c r="B4" s="27"/>
      <c r="C4" s="101" t="s">
        <v>816</v>
      </c>
      <c r="D4" s="608" t="str">
        <f>+'HUD Data Input-Summary Report'!B6</f>
        <v>HUD Office:</v>
      </c>
      <c r="E4" s="608">
        <f>+'HUD Data Input-Summary Report'!C6</f>
        <v>0</v>
      </c>
      <c r="F4" s="101"/>
      <c r="G4" s="101"/>
      <c r="H4" s="101"/>
      <c r="I4" s="101"/>
      <c r="J4" s="27"/>
      <c r="K4" s="1"/>
    </row>
    <row r="5" spans="1:11" ht="15.75">
      <c r="A5" s="1"/>
      <c r="B5" s="27"/>
      <c r="C5" s="101" t="s">
        <v>817</v>
      </c>
      <c r="D5" s="610"/>
      <c r="E5" s="262"/>
      <c r="F5" s="262"/>
      <c r="G5" s="262"/>
      <c r="H5" s="262"/>
      <c r="I5" s="262"/>
      <c r="J5" s="27"/>
      <c r="K5" s="1"/>
    </row>
    <row r="6" spans="1:11" ht="15.75">
      <c r="A6" s="1"/>
      <c r="B6" s="27"/>
      <c r="C6" s="101" t="s">
        <v>818</v>
      </c>
      <c r="D6" s="196" t="str">
        <f>+'HUD Data Input-Summary Report'!B7</f>
        <v>Lender Name:</v>
      </c>
      <c r="E6" s="196">
        <f>+'HUD Data Input-Summary Report'!C7</f>
        <v>0</v>
      </c>
      <c r="F6" s="257"/>
      <c r="G6" s="257"/>
      <c r="H6" s="257"/>
      <c r="I6" s="257"/>
      <c r="J6" s="27"/>
      <c r="K6" s="1"/>
    </row>
    <row r="7" spans="1:11" ht="15.75">
      <c r="A7" s="1"/>
      <c r="B7" s="27"/>
      <c r="C7" s="101" t="s">
        <v>819</v>
      </c>
      <c r="D7" s="603" t="str">
        <f>+'HUD Data Input-Summary Report'!B17</f>
        <v>FHA #</v>
      </c>
      <c r="E7" s="603">
        <f>+'HUD Data Input-Summary Report'!C17</f>
        <v>0</v>
      </c>
      <c r="F7" s="253"/>
      <c r="G7" s="253"/>
      <c r="H7" s="253"/>
      <c r="I7" s="253"/>
      <c r="J7" s="27"/>
      <c r="K7" s="1"/>
    </row>
    <row r="8" spans="1:11" ht="15.75">
      <c r="A8" s="1"/>
      <c r="B8" s="27"/>
      <c r="C8" s="101" t="s">
        <v>432</v>
      </c>
      <c r="D8" s="604" t="str">
        <f>+'HUD Data Input-Summary Report'!B16</f>
        <v>Project Name:</v>
      </c>
      <c r="E8" s="604">
        <f>+'HUD Data Input-Summary Report'!C16</f>
        <v>0</v>
      </c>
      <c r="F8" s="242"/>
      <c r="G8" s="242"/>
      <c r="H8" s="242"/>
      <c r="I8" s="242"/>
      <c r="J8" s="27"/>
      <c r="K8" s="1"/>
    </row>
    <row r="9" spans="1:11" ht="15.75">
      <c r="A9" s="1"/>
      <c r="B9" s="27"/>
      <c r="C9" s="101" t="s">
        <v>820</v>
      </c>
      <c r="D9" s="604" t="str">
        <f>+'HUD Data Input-Summary Report'!B19</f>
        <v>City</v>
      </c>
      <c r="E9" s="604">
        <f>+'HUD Data Input-Summary Report'!C19</f>
        <v>0</v>
      </c>
      <c r="F9" s="242"/>
      <c r="G9" s="242"/>
      <c r="H9" s="242"/>
      <c r="I9" s="242"/>
      <c r="J9" s="27"/>
      <c r="K9" s="1"/>
    </row>
    <row r="10" spans="1:11" ht="15.75">
      <c r="A10" s="1"/>
      <c r="B10" s="27"/>
      <c r="C10" s="101" t="s">
        <v>821</v>
      </c>
      <c r="D10" s="605" t="str">
        <f>+'HUD Data Input-Summary Report'!B20</f>
        <v>State</v>
      </c>
      <c r="E10" s="605">
        <f>+'HUD Data Input-Summary Report'!C20</f>
        <v>0</v>
      </c>
      <c r="F10" s="240"/>
      <c r="G10" s="240"/>
      <c r="H10" s="240"/>
      <c r="I10" s="240"/>
      <c r="J10" s="27"/>
      <c r="K10" s="1"/>
    </row>
    <row r="11" spans="1:11" ht="26.25">
      <c r="A11" s="1"/>
      <c r="B11" s="27"/>
      <c r="C11" s="101" t="s">
        <v>822</v>
      </c>
      <c r="D11" s="606" t="str">
        <f>+'HUD Data Input-Summary Report'!B23</f>
        <v>Section of the Act (SOA):</v>
      </c>
      <c r="E11" s="606">
        <f>+'HUD Data Input-Summary Report'!C23</f>
        <v>0</v>
      </c>
      <c r="F11" s="239"/>
      <c r="G11" s="239"/>
      <c r="H11" s="239"/>
      <c r="I11" s="239"/>
      <c r="J11" s="27"/>
      <c r="K11" s="1"/>
    </row>
    <row r="12" spans="1:11" ht="26.25">
      <c r="A12" s="1"/>
      <c r="B12" s="27"/>
      <c r="C12" s="101" t="s">
        <v>823</v>
      </c>
      <c r="D12" s="195" t="str">
        <f>+'HUD Data Input-Summary Report'!B24</f>
        <v>Loan type: NC,  SR, Refi, Purch/Refi</v>
      </c>
      <c r="E12" s="195" t="str">
        <f>+'HUD Data Input-Summary Report'!D24</f>
        <v>-92264-a, 1-. - Type of Project</v>
      </c>
      <c r="F12" s="231"/>
      <c r="G12" s="231"/>
      <c r="H12" s="231"/>
      <c r="I12" s="231"/>
      <c r="J12" s="27"/>
      <c r="K12" s="1"/>
    </row>
    <row r="13" spans="1:11" ht="15.75">
      <c r="A13" s="1"/>
      <c r="B13" s="27"/>
      <c r="C13" s="101" t="s">
        <v>43</v>
      </c>
      <c r="D13" s="607" t="str">
        <f>+'HUD Data Input-Summary Report'!M6</f>
        <v>FHA 1st mortgage:</v>
      </c>
      <c r="E13" s="609">
        <f>+'HUD Data Input-Summary Report'!G43</f>
        <v>0</v>
      </c>
      <c r="F13" s="236"/>
      <c r="G13" s="236"/>
      <c r="H13" s="236"/>
      <c r="I13" s="236"/>
      <c r="J13" s="27"/>
      <c r="K13" s="1"/>
    </row>
    <row r="14" spans="1:11" ht="26.25">
      <c r="A14" s="1"/>
      <c r="B14" s="27"/>
      <c r="C14" s="101" t="s">
        <v>824</v>
      </c>
      <c r="E14" s="611">
        <f>+'HUD Data Input-Summary Report'!H7+'HUD Data Input-Summary Report'!H8+'HUD Data Input-Summary Report'!H9+'HUD Data Input-Summary Report'!H10+'HUD Data Input-Summary Report'!H11+'HUD Data Input-Summary Report'!H12</f>
        <v>0</v>
      </c>
      <c r="F14" s="234" t="s">
        <v>848</v>
      </c>
      <c r="G14" s="234"/>
      <c r="H14" s="597"/>
      <c r="I14" s="234"/>
      <c r="J14" s="27"/>
      <c r="K14" s="1"/>
    </row>
    <row r="15" spans="1:11" ht="26.25">
      <c r="A15" s="1"/>
      <c r="B15" s="27"/>
      <c r="C15" s="101" t="s">
        <v>825</v>
      </c>
      <c r="D15" s="231"/>
      <c r="E15" s="231" t="e">
        <f>+E13/E14</f>
        <v>#DIV/0!</v>
      </c>
      <c r="F15" s="234" t="s">
        <v>850</v>
      </c>
      <c r="G15" s="231"/>
      <c r="H15" s="231"/>
      <c r="I15" s="598"/>
      <c r="J15" s="27"/>
      <c r="K15" s="1"/>
    </row>
    <row r="16" spans="1:11" ht="15.75">
      <c r="A16" s="1"/>
      <c r="B16" s="27"/>
      <c r="C16" s="101" t="s">
        <v>826</v>
      </c>
      <c r="D16" s="612" t="str">
        <f>+'HUD Data Input-Summary Report'!B5</f>
        <v>Stage of Processing:</v>
      </c>
      <c r="E16" s="612">
        <f>+'HUD Data Input-Summary Report'!C5</f>
        <v>0</v>
      </c>
      <c r="F16" s="596"/>
      <c r="G16" s="596"/>
      <c r="H16" s="596"/>
      <c r="I16" s="602"/>
      <c r="J16" s="27"/>
      <c r="K16" s="1"/>
    </row>
    <row r="17" spans="1:11" ht="15.75">
      <c r="A17" s="1"/>
      <c r="B17" s="27"/>
      <c r="C17" s="101" t="s">
        <v>827</v>
      </c>
      <c r="D17" s="220"/>
      <c r="E17" s="220"/>
      <c r="F17" s="596" t="s">
        <v>849</v>
      </c>
      <c r="G17" s="220"/>
      <c r="H17" s="220"/>
      <c r="I17" s="220"/>
      <c r="J17" s="27"/>
      <c r="K17" s="1"/>
    </row>
    <row r="18" spans="1:11" ht="15.75">
      <c r="A18" s="1"/>
      <c r="B18" s="27"/>
      <c r="C18" s="101" t="s">
        <v>828</v>
      </c>
      <c r="D18" s="220"/>
      <c r="E18" s="220"/>
      <c r="F18" s="596" t="s">
        <v>849</v>
      </c>
      <c r="G18" s="220"/>
      <c r="H18" s="220"/>
      <c r="I18" s="220"/>
      <c r="J18" s="27"/>
      <c r="K18" s="1"/>
    </row>
    <row r="19" spans="1:11" ht="39">
      <c r="A19" s="1"/>
      <c r="B19" s="27"/>
      <c r="C19" s="101" t="s">
        <v>829</v>
      </c>
      <c r="D19" s="613">
        <f>+'HUD Data Input-Summary Report'!H7*'HUD Data Input-Summary Report'!J7+'HUD Data Input-Summary Report'!H8*'HUD Data Input-Summary Report'!J8+'HUD Data Input-Summary Report'!H9*'HUD Data Input-Summary Report'!J9+'HUD Data Input-Summary Report'!H10*'HUD Data Input-Summary Report'!J10+'HUD Data Input-Summary Report'!H11*'HUD Data Input-Summary Report'!J11</f>
        <v>0</v>
      </c>
      <c r="E19" s="599" t="e">
        <f>+D19/E14</f>
        <v>#DIV/0!</v>
      </c>
      <c r="F19" s="101" t="s">
        <v>850</v>
      </c>
      <c r="G19" s="101" t="str">
        <f>+'Output- HUD Summary Report'!X11</f>
        <v xml:space="preserve">Residential Rental Income Per Month: </v>
      </c>
      <c r="H19" s="234">
        <f>+'Output- HUD Summary Report'!Z11</f>
        <v>0</v>
      </c>
      <c r="I19" s="598">
        <f>+H14</f>
        <v>0</v>
      </c>
      <c r="J19" s="27"/>
      <c r="K19" s="1"/>
    </row>
    <row r="20" spans="1:11" ht="26.25">
      <c r="A20" s="1"/>
      <c r="B20" s="27"/>
      <c r="C20" s="101" t="s">
        <v>830</v>
      </c>
      <c r="D20" s="614">
        <f>+'HUD Data Input-Summary Report'!H28+'HUD Data Input-Summary Report'!H29</f>
        <v>0</v>
      </c>
      <c r="E20" s="234" t="e">
        <f>+D20/E14</f>
        <v>#DIV/0!</v>
      </c>
      <c r="F20" s="234" t="s">
        <v>848</v>
      </c>
      <c r="G20" s="234" t="str">
        <f>+'Output- HUD Summary Report'!S30</f>
        <v>Total PUPA</v>
      </c>
      <c r="H20" s="234" t="e">
        <f>+'Output- HUD Summary Report'!V30</f>
        <v>#DIV/0!</v>
      </c>
      <c r="I20" s="234"/>
      <c r="J20" s="27"/>
      <c r="K20" s="1"/>
    </row>
    <row r="21" spans="1:11" ht="19.5" customHeight="1">
      <c r="A21" s="1"/>
      <c r="B21" s="27"/>
      <c r="C21" s="101" t="s">
        <v>831</v>
      </c>
      <c r="D21" s="234" t="str">
        <f>+'HUD Data Input-Summary Report'!M19</f>
        <v>Initial Deposit to R &amp; R</v>
      </c>
      <c r="E21" s="234">
        <f>+'HUD Data Input-Summary Report'!N19</f>
        <v>0</v>
      </c>
      <c r="F21" s="234"/>
      <c r="G21" s="234"/>
      <c r="H21" s="234"/>
      <c r="I21" s="234"/>
      <c r="J21" s="27"/>
      <c r="K21" s="1"/>
    </row>
    <row r="22" spans="1:11" ht="51.75">
      <c r="A22" s="1"/>
      <c r="B22" s="27"/>
      <c r="C22" s="101" t="s">
        <v>832</v>
      </c>
      <c r="D22" s="612" t="str">
        <f>+'HUD Data Input-Summary Report'!F29</f>
        <v>Replacement reserve not included in expenses</v>
      </c>
      <c r="E22" s="609">
        <f>+'HUD Data Input-Summary Report'!G29</f>
        <v>0</v>
      </c>
      <c r="F22" s="101" t="s">
        <v>850</v>
      </c>
      <c r="G22" s="234" t="str">
        <f>+'HUD Data Input-Summary Report'!F29</f>
        <v>Replacement reserve not included in expenses</v>
      </c>
      <c r="H22" s="234">
        <f>+'HUD Data Input-Summary Report'!G29</f>
        <v>0</v>
      </c>
      <c r="I22" s="598">
        <f>+I19</f>
        <v>0</v>
      </c>
      <c r="J22" s="27"/>
      <c r="K22" s="1"/>
    </row>
    <row r="23" spans="1:11" ht="15.75">
      <c r="A23" s="1"/>
      <c r="B23" s="27"/>
      <c r="C23" s="101" t="s">
        <v>833</v>
      </c>
      <c r="D23" s="234"/>
      <c r="E23" s="234"/>
      <c r="F23" s="234"/>
      <c r="G23" s="234"/>
      <c r="H23" s="234"/>
      <c r="I23" s="234"/>
      <c r="J23" s="27"/>
      <c r="K23" s="1"/>
    </row>
    <row r="24" spans="1:11" ht="27" customHeight="1">
      <c r="A24" s="1"/>
      <c r="B24" s="35"/>
      <c r="C24" s="101" t="s">
        <v>834</v>
      </c>
      <c r="D24" s="234" t="str">
        <f>+'HUD Data Input-Lender Docs Rpt'!E18</f>
        <v>Property - Capitalization Rate</v>
      </c>
      <c r="E24" s="600">
        <f>+'HUD Data Input-Lender Docs Rpt'!F18</f>
        <v>0</v>
      </c>
      <c r="F24" s="234"/>
      <c r="G24" s="234"/>
      <c r="H24" s="234"/>
      <c r="I24" s="234"/>
      <c r="J24" s="35"/>
      <c r="K24" s="1"/>
    </row>
    <row r="25" spans="1:11" ht="26.25">
      <c r="A25" s="1"/>
      <c r="B25" s="35"/>
      <c r="C25" s="101" t="s">
        <v>835</v>
      </c>
      <c r="F25" s="234" t="s">
        <v>848</v>
      </c>
      <c r="G25" s="234" t="str">
        <f>+'Output- HUD Summary Report'!S42</f>
        <v>Calculated DSC</v>
      </c>
      <c r="H25" s="601" t="e">
        <f>+'Output- HUD Summary Report'!U42</f>
        <v>#DIV/0!</v>
      </c>
      <c r="I25" s="234"/>
      <c r="J25" s="35"/>
      <c r="K25" s="1"/>
    </row>
    <row r="26" spans="1:11" ht="26.25">
      <c r="A26" s="1"/>
      <c r="B26" s="35"/>
      <c r="C26" s="101" t="s">
        <v>836</v>
      </c>
      <c r="D26" s="234">
        <f>+'HUD Data Input-Summary Report'!G26</f>
        <v>0</v>
      </c>
      <c r="E26" s="600" t="e">
        <f>+'HUD Data Input-Summary Report'!G26/+('HUD Data Input-Summary Report'!H7*'HUD Data Input-Summary Report'!I7+'HUD Data Input-Summary Report'!H8*'HUD Data Input-Summary Report'!I8+'HUD Data Input-Summary Report'!H9*'HUD Data Input-Summary Report'!I9+'HUD Data Input-Summary Report'!H10*'HUD Data Input-Summary Report'!I10+'HUD Data Input-Summary Report'!H11*'HUD Data Input-Summary Report'!I11)</f>
        <v>#DIV/0!</v>
      </c>
      <c r="F26" s="234" t="s">
        <v>848</v>
      </c>
      <c r="G26" s="234">
        <f>+'Output- HUD Summary Report'!L26</f>
        <v>0</v>
      </c>
      <c r="H26" s="600">
        <f>+'Output- HUD Summary Report'!Q26</f>
        <v>0</v>
      </c>
      <c r="I26" s="234"/>
      <c r="J26" s="35"/>
      <c r="K26" s="1"/>
    </row>
    <row r="27" spans="1:11" ht="17.25" customHeight="1">
      <c r="A27" s="1"/>
      <c r="B27" s="35"/>
      <c r="C27" s="101" t="s">
        <v>837</v>
      </c>
      <c r="D27" s="234">
        <f>(+'HUD Data Input-Summary Report'!G24*'HUD Data Input-Summary Report'!H24+'HUD Data Input-Summary Report'!G25*'HUD Data Input-Summary Report'!H25)/12*(1-'HUD Data Input-Summary Report'!H32)-'HUD Data Input-Summary Report'!G27</f>
        <v>0</v>
      </c>
      <c r="E27" s="600" t="e">
        <f>D27/((+('HUD Data Input-Summary Report'!H7*'HUD Data Input-Summary Report'!J7+'HUD Data Input-Summary Report'!H8*'HUD Data Input-Summary Report'!J8+'HUD Data Input-Summary Report'!H9*'HUD Data Input-Summary Report'!J9+'HUD Data Input-Summary Report'!H10*'HUD Data Input-Summary Report'!J10+'HUD Data Input-Summary Report'!H11*'HUD Data Input-Summary Report'!J11)*(1-'HUD Data Input-Summary Report'!H31)+('HUD Data Input-Summary Report'!G14*'HUD Data Input-Summary Report'!H14+'HUD Data Input-Summary Report'!G15*'HUD Data Input-Summary Report'!H15+'HUD Data Input-Summary Report'!H17+'HUD Data Input-Summary Report'!H18+'HUD Data Input-Summary Report'!H19+'HUD Data Input-Summary Report'!H20+'HUD Data Input-Summary Report'!H21)*(1-'HUD Data Input-Summary Report'!H22))+D27)</f>
        <v>#DIV/0!</v>
      </c>
      <c r="F27" s="234" t="s">
        <v>848</v>
      </c>
      <c r="G27" s="234">
        <f>+'Output- HUD Summary Report'!L25</f>
        <v>0</v>
      </c>
      <c r="H27" s="600">
        <f>+'Output- HUD Summary Report'!Q25</f>
        <v>0</v>
      </c>
      <c r="I27" s="234"/>
      <c r="J27" s="35"/>
      <c r="K27" s="1"/>
    </row>
    <row r="28" spans="1:11" ht="15.75">
      <c r="A28" s="1"/>
      <c r="B28" s="35"/>
      <c r="C28" s="101" t="s">
        <v>838</v>
      </c>
      <c r="D28" s="234"/>
      <c r="E28" s="234"/>
      <c r="F28" s="234"/>
      <c r="G28" s="234"/>
      <c r="H28" s="234"/>
      <c r="I28" s="234"/>
      <c r="J28" s="35"/>
      <c r="K28" s="1"/>
    </row>
    <row r="29" spans="1:11" ht="15.75">
      <c r="A29" s="1"/>
      <c r="B29" s="35"/>
      <c r="C29" s="101" t="s">
        <v>839</v>
      </c>
      <c r="D29" s="234"/>
      <c r="E29" s="234"/>
      <c r="F29" s="234"/>
      <c r="G29" s="234"/>
      <c r="H29" s="234"/>
      <c r="I29" s="234"/>
      <c r="J29" s="35"/>
      <c r="K29" s="1"/>
    </row>
    <row r="30" spans="1:11" ht="15.75">
      <c r="A30" s="1"/>
      <c r="B30" s="35"/>
      <c r="C30" s="101" t="s">
        <v>840</v>
      </c>
      <c r="D30" s="234"/>
      <c r="E30" s="234"/>
      <c r="F30" s="234"/>
      <c r="G30" s="234"/>
      <c r="H30" s="234"/>
      <c r="I30" s="234"/>
      <c r="J30" s="35"/>
      <c r="K30" s="1"/>
    </row>
    <row r="31" spans="1:11" ht="26.25">
      <c r="A31" s="1"/>
      <c r="B31" s="35"/>
      <c r="C31" s="101" t="s">
        <v>841</v>
      </c>
      <c r="D31" s="234"/>
      <c r="E31" s="234"/>
      <c r="F31" s="234"/>
      <c r="G31" s="234"/>
      <c r="H31" s="234"/>
      <c r="I31" s="234"/>
      <c r="J31" s="35"/>
      <c r="K31" s="1"/>
    </row>
    <row r="32" spans="1:11" ht="26.25">
      <c r="A32" s="1"/>
      <c r="B32" s="35"/>
      <c r="C32" s="101" t="s">
        <v>842</v>
      </c>
      <c r="D32" s="234"/>
      <c r="E32" s="234"/>
      <c r="F32" s="101" t="s">
        <v>850</v>
      </c>
      <c r="G32" s="234" t="str">
        <f>+'Output- HUD Summary Report'!AJ30</f>
        <v>Initial Operating Deficit:</v>
      </c>
      <c r="H32" s="234">
        <f>+'Output- HUD Summary Report'!AK30</f>
        <v>0</v>
      </c>
      <c r="I32" s="234">
        <f>+E13</f>
        <v>0</v>
      </c>
      <c r="J32" s="35"/>
      <c r="K32" s="1"/>
    </row>
    <row r="33" spans="1:11" ht="26.25">
      <c r="A33" s="1"/>
      <c r="B33" s="1"/>
      <c r="C33" s="101" t="s">
        <v>843</v>
      </c>
      <c r="D33" s="234"/>
      <c r="E33" s="234"/>
      <c r="F33" s="101" t="s">
        <v>850</v>
      </c>
      <c r="G33" s="234"/>
      <c r="H33" s="234"/>
      <c r="I33" s="234"/>
      <c r="J33" s="1"/>
      <c r="K33" s="1"/>
    </row>
    <row r="34" spans="1:11">
      <c r="C34" s="101" t="s">
        <v>844</v>
      </c>
      <c r="D34" s="234"/>
      <c r="E34" s="234"/>
      <c r="F34" s="234"/>
      <c r="G34" s="234"/>
      <c r="H34" s="234"/>
      <c r="I34" s="234"/>
    </row>
    <row r="35" spans="1:11">
      <c r="C35" s="101" t="s">
        <v>845</v>
      </c>
      <c r="D35" s="234"/>
      <c r="E35" s="234"/>
      <c r="F35" s="234"/>
      <c r="G35" s="234"/>
      <c r="H35" s="234"/>
      <c r="I35" s="234"/>
    </row>
    <row r="36" spans="1:11">
      <c r="C36" s="101" t="s">
        <v>846</v>
      </c>
      <c r="D36" s="234"/>
      <c r="E36" s="234"/>
      <c r="F36" s="234"/>
      <c r="G36" s="234"/>
      <c r="H36" s="234"/>
      <c r="I36" s="234"/>
    </row>
    <row r="37" spans="1:11">
      <c r="D37" s="234"/>
      <c r="E37" s="234"/>
      <c r="F37" s="234"/>
      <c r="G37" s="234"/>
      <c r="H37" s="234"/>
      <c r="I37" s="234"/>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BD9AF779A7854E9BFEAB0BC793332B" ma:contentTypeVersion="0" ma:contentTypeDescription="Create a new document." ma:contentTypeScope="" ma:versionID="8ce4e4da3fefe3d768b4a0d66493811d">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F141E96-B13F-4774-810B-DC17240B97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2A075D99-CCAD-4B0D-B214-3B3FB3020651}">
  <ds:schemaRefs>
    <ds:schemaRef ds:uri="http://schemas.microsoft.com/sharepoint/v3/contenttype/forms"/>
  </ds:schemaRefs>
</ds:datastoreItem>
</file>

<file path=customXml/itemProps3.xml><?xml version="1.0" encoding="utf-8"?>
<ds:datastoreItem xmlns:ds="http://schemas.openxmlformats.org/officeDocument/2006/customXml" ds:itemID="{1EF0464C-1250-45B4-8E53-F9896703521B}">
  <ds:schemaRefs>
    <ds:schemaRef ds:uri="http://schemas.openxmlformats.org/package/2006/metadata/core-properties"/>
    <ds:schemaRef ds:uri="http://purl.org/dc/terms/"/>
    <ds:schemaRef ds:uri="http://schemas.microsoft.com/office/2006/metadata/properties"/>
    <ds:schemaRef ds:uri="http://purl.org/dc/elements/1.1/"/>
    <ds:schemaRef ds:uri="http://www.w3.org/XML/1998/namespace"/>
    <ds:schemaRef ds:uri="http://schemas.microsoft.com/office/2006/documentManagement/typ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HUD Data Input-Summary Report</vt:lpstr>
      <vt:lpstr>Output- HUD Summary Report</vt:lpstr>
      <vt:lpstr>HUD Data Input-Lender Docs Rpt</vt:lpstr>
      <vt:lpstr>Output-HUD Lender Docs Report</vt:lpstr>
      <vt:lpstr>Sheet1</vt:lpstr>
      <vt:lpstr>'HUD Data Input-Lender Docs Rpt'!Print_Area</vt:lpstr>
      <vt:lpstr>'HUD Data Input-Summary Report'!Print_Area</vt:lpstr>
      <vt:lpstr>Instructions!Print_Area</vt:lpstr>
      <vt:lpstr>'Output- HUD Summary Report'!Print_Area</vt:lpstr>
      <vt:lpstr>'Output-HUD Lender Docs Report'!Print_Area</vt:lpstr>
    </vt:vector>
  </TitlesOfParts>
  <Company>Housing and Urban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h46460</dc:creator>
  <cp:lastModifiedBy>atpotts</cp:lastModifiedBy>
  <cp:lastPrinted>2011-12-13T17:47:31Z</cp:lastPrinted>
  <dcterms:created xsi:type="dcterms:W3CDTF">2011-01-11T22:34:01Z</dcterms:created>
  <dcterms:modified xsi:type="dcterms:W3CDTF">2013-02-22T18:31:44Z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0x01010070BD9AF779A7854E9BFEAB0BC793332B</vt:lpwstr>
  </property>
  <property fmtid="{D5CDD505-2E9C-101B-9397-08002B2CF9AE}" pid="3" name="_AdHocReviewCycleID">
    <vt:i4>-425630172</vt:i4>
  </property>
  <property fmtid="{D5CDD505-2E9C-101B-9397-08002B2CF9AE}" pid="4" name="_NewReviewCycle">
    <vt:lpwstr/>
  </property>
  <property fmtid="{D5CDD505-2E9C-101B-9397-08002B2CF9AE}" pid="5" name="_EmailSubject">
    <vt:lpwstr>Submission of the Revised OMB Collection 2502-0029</vt:lpwstr>
  </property>
  <property fmtid="{D5CDD505-2E9C-101B-9397-08002B2CF9AE}" pid="6" name="_AuthorEmail">
    <vt:lpwstr>Linda.Albro@hud.gov</vt:lpwstr>
  </property>
  <property fmtid="{D5CDD505-2E9C-101B-9397-08002B2CF9AE}" pid="7" name="_AuthorEmailDisplayName">
    <vt:lpwstr>Albro, Linda</vt:lpwstr>
  </property>
  <property fmtid="{D5CDD505-2E9C-101B-9397-08002B2CF9AE}" pid="8" name="_PreviousAdHocReviewCycleID">
    <vt:i4>715744156</vt:i4>
  </property>
</Properties>
</file>