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
    </mc:Choice>
  </mc:AlternateContent>
  <bookViews>
    <workbookView xWindow="0" yWindow="0" windowWidth="28800" windowHeight="12135"/>
  </bookViews>
  <sheets>
    <sheet name="Respondent" sheetId="1" r:id="rId1"/>
    <sheet name="EPA" sheetId="2" r:id="rId2"/>
  </sheets>
  <calcPr calcId="152511"/>
</workbook>
</file>

<file path=xl/calcChain.xml><?xml version="1.0" encoding="utf-8"?>
<calcChain xmlns="http://schemas.openxmlformats.org/spreadsheetml/2006/main">
  <c r="I17" i="2" l="1"/>
  <c r="I48" i="1"/>
  <c r="I46" i="1"/>
  <c r="I44" i="1"/>
  <c r="F44" i="1"/>
  <c r="I45" i="1"/>
  <c r="D16" i="2" l="1"/>
  <c r="F16" i="2" s="1"/>
  <c r="D15" i="2"/>
  <c r="F15" i="2" s="1"/>
  <c r="D11" i="2"/>
  <c r="D12" i="2"/>
  <c r="D13" i="2"/>
  <c r="D10" i="2"/>
  <c r="D7" i="2"/>
  <c r="D6" i="2"/>
  <c r="D39" i="1"/>
  <c r="F39" i="1" s="1"/>
  <c r="D40" i="1"/>
  <c r="F40" i="1" s="1"/>
  <c r="D34" i="1"/>
  <c r="F34" i="1" s="1"/>
  <c r="D35" i="1"/>
  <c r="F35" i="1" s="1"/>
  <c r="D36" i="1"/>
  <c r="F36" i="1" s="1"/>
  <c r="D37" i="1"/>
  <c r="F37" i="1" s="1"/>
  <c r="D38" i="1"/>
  <c r="F38" i="1" s="1"/>
  <c r="D33" i="1"/>
  <c r="F33" i="1" s="1"/>
  <c r="D31" i="1"/>
  <c r="F31" i="1" s="1"/>
  <c r="D25" i="1"/>
  <c r="F25" i="1" s="1"/>
  <c r="D24" i="1"/>
  <c r="F24" i="1" s="1"/>
  <c r="D20" i="1"/>
  <c r="F20" i="1" s="1"/>
  <c r="D21" i="1"/>
  <c r="F21" i="1" s="1"/>
  <c r="D22" i="1"/>
  <c r="F22" i="1" s="1"/>
  <c r="D19" i="1"/>
  <c r="F19" i="1" s="1"/>
  <c r="D10" i="1"/>
  <c r="F10" i="1" s="1"/>
  <c r="D11" i="1"/>
  <c r="F11" i="1" s="1"/>
  <c r="D12" i="1"/>
  <c r="F12" i="1" s="1"/>
  <c r="D13" i="1"/>
  <c r="F13" i="1" s="1"/>
  <c r="D14" i="1"/>
  <c r="F14" i="1" s="1"/>
  <c r="D9" i="1"/>
  <c r="F9" i="1" s="1"/>
  <c r="D7" i="1"/>
  <c r="F7" i="1" s="1"/>
  <c r="I11" i="1" l="1"/>
  <c r="I31" i="1"/>
  <c r="H15" i="2"/>
  <c r="G15" i="2"/>
  <c r="F17" i="2" s="1"/>
  <c r="H16" i="2"/>
  <c r="G16" i="2"/>
  <c r="H7" i="1"/>
  <c r="G7" i="1"/>
  <c r="I7" i="1" s="1"/>
  <c r="G14" i="1"/>
  <c r="H14" i="1"/>
  <c r="G12" i="1"/>
  <c r="H12" i="1"/>
  <c r="G10" i="1"/>
  <c r="H10" i="1"/>
  <c r="H22" i="1"/>
  <c r="G22" i="1"/>
  <c r="I22" i="1" s="1"/>
  <c r="H20" i="1"/>
  <c r="G20" i="1"/>
  <c r="I20" i="1" s="1"/>
  <c r="G25" i="1"/>
  <c r="H25" i="1"/>
  <c r="H33" i="1"/>
  <c r="G33" i="1"/>
  <c r="I33" i="1" s="1"/>
  <c r="G37" i="1"/>
  <c r="I37" i="1" s="1"/>
  <c r="H37" i="1"/>
  <c r="G35" i="1"/>
  <c r="H35" i="1"/>
  <c r="H40" i="1"/>
  <c r="G40" i="1"/>
  <c r="I40" i="1" s="1"/>
  <c r="H9" i="1"/>
  <c r="G9" i="1"/>
  <c r="I9" i="1" s="1"/>
  <c r="H13" i="1"/>
  <c r="G13" i="1"/>
  <c r="I13" i="1" s="1"/>
  <c r="H11" i="1"/>
  <c r="G11" i="1"/>
  <c r="H19" i="1"/>
  <c r="G19" i="1"/>
  <c r="I19" i="1" s="1"/>
  <c r="G21" i="1"/>
  <c r="H21" i="1"/>
  <c r="I21" i="1" s="1"/>
  <c r="H24" i="1"/>
  <c r="G24" i="1"/>
  <c r="I24" i="1" s="1"/>
  <c r="H31" i="1"/>
  <c r="G31" i="1"/>
  <c r="H38" i="1"/>
  <c r="G38" i="1"/>
  <c r="I38" i="1" s="1"/>
  <c r="H36" i="1"/>
  <c r="G36" i="1"/>
  <c r="I36" i="1" s="1"/>
  <c r="H34" i="1"/>
  <c r="G34" i="1"/>
  <c r="I34" i="1" s="1"/>
  <c r="G39" i="1"/>
  <c r="I39" i="1" s="1"/>
  <c r="H39" i="1"/>
  <c r="I10" i="1" l="1"/>
  <c r="I16" i="2"/>
  <c r="I25" i="1"/>
  <c r="I12" i="1"/>
  <c r="I35" i="1"/>
  <c r="I43" i="1" s="1"/>
  <c r="I14" i="1"/>
  <c r="I15" i="2"/>
  <c r="F43" i="1"/>
  <c r="F26" i="1"/>
  <c r="I26" i="1" l="1"/>
</calcChain>
</file>

<file path=xl/sharedStrings.xml><?xml version="1.0" encoding="utf-8"?>
<sst xmlns="http://schemas.openxmlformats.org/spreadsheetml/2006/main" count="141" uniqueCount="117">
  <si>
    <t>Burden item</t>
  </si>
  <si>
    <t>(A)</t>
  </si>
  <si>
    <t>Person hours per occurrence</t>
  </si>
  <si>
    <t>(B)</t>
  </si>
  <si>
    <t>No. of occurrences per respondent per year</t>
  </si>
  <si>
    <t>(C)</t>
  </si>
  <si>
    <t>Person hours per respondent per year</t>
  </si>
  <si>
    <t>(C=AxB)</t>
  </si>
  <si>
    <t>(D)</t>
  </si>
  <si>
    <t>(E)</t>
  </si>
  <si>
    <t>Technical person- hours per year</t>
  </si>
  <si>
    <t>(E=CxD)</t>
  </si>
  <si>
    <t>(F)</t>
  </si>
  <si>
    <t>Management person hours per year</t>
  </si>
  <si>
    <t>(Ex0.05)</t>
  </si>
  <si>
    <t>(G)</t>
  </si>
  <si>
    <t>Clerical person hours per year</t>
  </si>
  <si>
    <t>(Ex0.1)</t>
  </si>
  <si>
    <t>(H)</t>
  </si>
  <si>
    <t xml:space="preserve">Total Cost </t>
  </si>
  <si>
    <r>
      <t>Per year</t>
    </r>
    <r>
      <rPr>
        <b/>
        <vertAlign val="superscript"/>
        <sz val="10"/>
        <color theme="1"/>
        <rFont val="Times New Roman"/>
        <family val="1"/>
      </rPr>
      <t xml:space="preserve"> b</t>
    </r>
  </si>
  <si>
    <t>1.  Applications</t>
  </si>
  <si>
    <t>N/A</t>
  </si>
  <si>
    <t>2.  Surveys and studies</t>
  </si>
  <si>
    <t>3.  Reporting requirements</t>
  </si>
  <si>
    <t xml:space="preserve">    b.  Required activities</t>
  </si>
  <si>
    <r>
      <t xml:space="preserve">         Initial performance test </t>
    </r>
    <r>
      <rPr>
        <vertAlign val="superscript"/>
        <sz val="10"/>
        <color theme="1"/>
        <rFont val="Times New Roman"/>
        <family val="1"/>
      </rPr>
      <t>d</t>
    </r>
  </si>
  <si>
    <r>
      <t xml:space="preserve">         Repeat performance tests </t>
    </r>
    <r>
      <rPr>
        <vertAlign val="superscript"/>
        <sz val="10"/>
        <color theme="1"/>
        <rFont val="Times New Roman"/>
        <family val="1"/>
      </rPr>
      <t>d</t>
    </r>
  </si>
  <si>
    <r>
      <t xml:space="preserve">         Install CMS </t>
    </r>
    <r>
      <rPr>
        <vertAlign val="superscript"/>
        <sz val="10"/>
        <color theme="1"/>
        <rFont val="Times New Roman"/>
        <family val="1"/>
      </rPr>
      <t>d</t>
    </r>
  </si>
  <si>
    <r>
      <t xml:space="preserve">         Develop CMS/QC program and test plan </t>
    </r>
    <r>
      <rPr>
        <vertAlign val="superscript"/>
        <sz val="10"/>
        <color theme="1"/>
        <rFont val="Times New Roman"/>
        <family val="1"/>
      </rPr>
      <t xml:space="preserve">d </t>
    </r>
  </si>
  <si>
    <r>
      <t xml:space="preserve">         Conduct CMS performance evaluation </t>
    </r>
    <r>
      <rPr>
        <vertAlign val="superscript"/>
        <sz val="10"/>
        <color theme="1"/>
        <rFont val="Times New Roman"/>
        <family val="1"/>
      </rPr>
      <t>d</t>
    </r>
  </si>
  <si>
    <r>
      <t xml:space="preserve">         Maintain, adjust, and calibrate CMS </t>
    </r>
    <r>
      <rPr>
        <vertAlign val="superscript"/>
        <sz val="10"/>
        <color theme="1"/>
        <rFont val="Times New Roman"/>
        <family val="1"/>
      </rPr>
      <t>e</t>
    </r>
  </si>
  <si>
    <t xml:space="preserve">    c.  Create information</t>
  </si>
  <si>
    <t>See 3B</t>
  </si>
  <si>
    <t xml:space="preserve">    d.  Gather existing information</t>
  </si>
  <si>
    <t>See 3E</t>
  </si>
  <si>
    <t xml:space="preserve">    e.  Write report</t>
  </si>
  <si>
    <t xml:space="preserve">         New Sources</t>
  </si>
  <si>
    <r>
      <t xml:space="preserve">            Notification of initial and HAP usage </t>
    </r>
    <r>
      <rPr>
        <vertAlign val="superscript"/>
        <sz val="10"/>
        <color theme="1"/>
        <rFont val="Times New Roman"/>
        <family val="1"/>
      </rPr>
      <t>d</t>
    </r>
  </si>
  <si>
    <r>
      <t xml:space="preserve">            Notification of compliance status </t>
    </r>
    <r>
      <rPr>
        <vertAlign val="superscript"/>
        <sz val="10"/>
        <color theme="1"/>
        <rFont val="Times New Roman"/>
        <family val="1"/>
      </rPr>
      <t>d</t>
    </r>
  </si>
  <si>
    <r>
      <t xml:space="preserve">            Notification of performance test </t>
    </r>
    <r>
      <rPr>
        <vertAlign val="superscript"/>
        <sz val="10"/>
        <color theme="1"/>
        <rFont val="Times New Roman"/>
        <family val="1"/>
      </rPr>
      <t>d</t>
    </r>
  </si>
  <si>
    <r>
      <t xml:space="preserve">            Report of performance test </t>
    </r>
    <r>
      <rPr>
        <vertAlign val="superscript"/>
        <sz val="10"/>
        <color theme="1"/>
        <rFont val="Times New Roman"/>
        <family val="1"/>
      </rPr>
      <t>d</t>
    </r>
  </si>
  <si>
    <t xml:space="preserve">         Existing Sources</t>
  </si>
  <si>
    <r>
      <t xml:space="preserve">            Startup, shutdown, malfunction report </t>
    </r>
    <r>
      <rPr>
        <vertAlign val="superscript"/>
        <sz val="10"/>
        <color theme="1"/>
        <rFont val="Times New Roman"/>
        <family val="1"/>
      </rPr>
      <t>f</t>
    </r>
  </si>
  <si>
    <t>Subtotal  for Reporting  Requirements</t>
  </si>
  <si>
    <t>4  Recordkeeping requirements</t>
  </si>
  <si>
    <t>See 3A</t>
  </si>
  <si>
    <t xml:space="preserve">     b.  Plan activities </t>
  </si>
  <si>
    <t xml:space="preserve">     c.  Implement activities</t>
  </si>
  <si>
    <r>
      <t xml:space="preserve">     d.  Develop record system </t>
    </r>
    <r>
      <rPr>
        <vertAlign val="superscript"/>
        <sz val="10"/>
        <color theme="1"/>
        <rFont val="Times New Roman"/>
        <family val="1"/>
      </rPr>
      <t>d</t>
    </r>
  </si>
  <si>
    <t xml:space="preserve">     e.  Time to enter information </t>
  </si>
  <si>
    <r>
      <t xml:space="preserve">          Records of maintenance </t>
    </r>
    <r>
      <rPr>
        <vertAlign val="superscript"/>
        <sz val="10"/>
        <color theme="1"/>
        <rFont val="Times New Roman"/>
        <family val="1"/>
      </rPr>
      <t>h</t>
    </r>
  </si>
  <si>
    <r>
      <t xml:space="preserve">          Records of malfunction or inoperative CMS </t>
    </r>
    <r>
      <rPr>
        <vertAlign val="superscript"/>
        <sz val="10"/>
        <color theme="1"/>
        <rFont val="Times New Roman"/>
        <family val="1"/>
      </rPr>
      <t>i</t>
    </r>
  </si>
  <si>
    <r>
      <t xml:space="preserve">          Records of applicability determination </t>
    </r>
    <r>
      <rPr>
        <vertAlign val="superscript"/>
        <sz val="10"/>
        <color theme="1"/>
        <rFont val="Times New Roman"/>
        <family val="1"/>
      </rPr>
      <t>d</t>
    </r>
  </si>
  <si>
    <r>
      <t xml:space="preserve">          Records of CMS operation </t>
    </r>
    <r>
      <rPr>
        <vertAlign val="superscript"/>
        <sz val="10"/>
        <color theme="1"/>
        <rFont val="Times New Roman"/>
        <family val="1"/>
      </rPr>
      <t>j</t>
    </r>
  </si>
  <si>
    <r>
      <t xml:space="preserve">          Records of HAP usage (area sources) </t>
    </r>
    <r>
      <rPr>
        <vertAlign val="superscript"/>
        <sz val="10"/>
        <color theme="1"/>
        <rFont val="Times New Roman"/>
        <family val="1"/>
      </rPr>
      <t>m &amp; n</t>
    </r>
  </si>
  <si>
    <t xml:space="preserve">     f.  Time to train personnel</t>
  </si>
  <si>
    <t xml:space="preserve">     g.  Time for audits</t>
  </si>
  <si>
    <t xml:space="preserve">Subtotal  for Recordkeeping Requirements  </t>
  </si>
  <si>
    <t>Activity</t>
  </si>
  <si>
    <t>EPA person- hours per occurrence</t>
  </si>
  <si>
    <t>No. of occurrences per plant per year</t>
  </si>
  <si>
    <t>EPA person- hours per plant per year</t>
  </si>
  <si>
    <r>
      <t xml:space="preserve">Plants per year  </t>
    </r>
    <r>
      <rPr>
        <b/>
        <vertAlign val="superscript"/>
        <sz val="12"/>
        <color theme="1"/>
        <rFont val="Times New Roman"/>
        <family val="1"/>
      </rPr>
      <t>a</t>
    </r>
  </si>
  <si>
    <t>Management person-hours per year</t>
  </si>
  <si>
    <r>
      <t xml:space="preserve">Cost, $ </t>
    </r>
    <r>
      <rPr>
        <b/>
        <vertAlign val="superscript"/>
        <sz val="12"/>
        <color theme="1"/>
        <rFont val="Times New Roman"/>
        <family val="1"/>
      </rPr>
      <t>b</t>
    </r>
  </si>
  <si>
    <t>Required activities</t>
  </si>
  <si>
    <t xml:space="preserve">    New sources</t>
  </si>
  <si>
    <r>
      <t xml:space="preserve">         Initial performance tests </t>
    </r>
    <r>
      <rPr>
        <vertAlign val="superscript"/>
        <sz val="10"/>
        <color theme="1"/>
        <rFont val="Times New Roman"/>
        <family val="1"/>
      </rPr>
      <t>c</t>
    </r>
  </si>
  <si>
    <r>
      <t xml:space="preserve">         Repeat performance tests </t>
    </r>
    <r>
      <rPr>
        <vertAlign val="superscript"/>
        <sz val="10"/>
        <color theme="1"/>
        <rFont val="Times New Roman"/>
        <family val="1"/>
      </rPr>
      <t>c</t>
    </r>
  </si>
  <si>
    <t>Report review</t>
  </si>
  <si>
    <r>
      <t xml:space="preserve">        Notification of initial startup </t>
    </r>
    <r>
      <rPr>
        <vertAlign val="superscript"/>
        <sz val="10"/>
        <color theme="1"/>
        <rFont val="Times New Roman"/>
        <family val="1"/>
      </rPr>
      <t>c</t>
    </r>
  </si>
  <si>
    <r>
      <t xml:space="preserve">        Notification of compliance status </t>
    </r>
    <r>
      <rPr>
        <vertAlign val="superscript"/>
        <sz val="10"/>
        <color theme="1"/>
        <rFont val="Times New Roman"/>
        <family val="1"/>
      </rPr>
      <t>c</t>
    </r>
  </si>
  <si>
    <r>
      <t xml:space="preserve">        Notification of performance test </t>
    </r>
    <r>
      <rPr>
        <vertAlign val="superscript"/>
        <sz val="10"/>
        <color theme="1"/>
        <rFont val="Times New Roman"/>
        <family val="1"/>
      </rPr>
      <t>c</t>
    </r>
  </si>
  <si>
    <r>
      <t xml:space="preserve">        Review test results </t>
    </r>
    <r>
      <rPr>
        <vertAlign val="superscript"/>
        <sz val="10"/>
        <color theme="1"/>
        <rFont val="Times New Roman"/>
        <family val="1"/>
      </rPr>
      <t>c</t>
    </r>
  </si>
  <si>
    <t xml:space="preserve">    Existing sources</t>
  </si>
  <si>
    <t>Clerical person-hours per year</t>
  </si>
  <si>
    <r>
      <t xml:space="preserve">         Semiannual excess emissions and CMS performance report </t>
    </r>
    <r>
      <rPr>
        <vertAlign val="superscript"/>
        <sz val="10"/>
        <color theme="1"/>
        <rFont val="Times New Roman"/>
        <family val="1"/>
      </rPr>
      <t>d</t>
    </r>
  </si>
  <si>
    <r>
      <t xml:space="preserve">        Periodic startup, shutdown, malfunction report </t>
    </r>
    <r>
      <rPr>
        <vertAlign val="superscript"/>
        <sz val="10"/>
        <color theme="1"/>
        <rFont val="Times New Roman"/>
        <family val="1"/>
      </rPr>
      <t>e</t>
    </r>
  </si>
  <si>
    <r>
      <t xml:space="preserve">          Records of materials used by incidental  printers </t>
    </r>
    <r>
      <rPr>
        <vertAlign val="superscript"/>
        <sz val="10"/>
        <color theme="1"/>
        <rFont val="Times New Roman"/>
        <family val="1"/>
      </rPr>
      <t>l</t>
    </r>
  </si>
  <si>
    <r>
      <t xml:space="preserve">         Records of liquid-liquid material balances; HAP, volatile material, solids and materials applied, operating parameters </t>
    </r>
    <r>
      <rPr>
        <vertAlign val="superscript"/>
        <sz val="10"/>
        <color theme="1"/>
        <rFont val="Times New Roman"/>
        <family val="1"/>
      </rPr>
      <t>k</t>
    </r>
  </si>
  <si>
    <r>
      <t xml:space="preserve">          Records of startup, shutdown, and malfunction </t>
    </r>
    <r>
      <rPr>
        <vertAlign val="superscript"/>
        <sz val="10"/>
        <color theme="1"/>
        <rFont val="Times New Roman"/>
        <family val="1"/>
      </rPr>
      <t>i</t>
    </r>
  </si>
  <si>
    <r>
      <t xml:space="preserve">            Semiannual excess emission and CMS performance report </t>
    </r>
    <r>
      <rPr>
        <vertAlign val="superscript"/>
        <sz val="10"/>
        <color theme="1"/>
        <rFont val="Times New Roman"/>
        <family val="1"/>
      </rPr>
      <t>g</t>
    </r>
  </si>
  <si>
    <t>Technical</t>
  </si>
  <si>
    <t>Managerial</t>
  </si>
  <si>
    <t>Clerical</t>
  </si>
  <si>
    <r>
      <t xml:space="preserve">Respondents per year  </t>
    </r>
    <r>
      <rPr>
        <b/>
        <vertAlign val="superscript"/>
        <sz val="10"/>
        <color theme="1"/>
        <rFont val="Times New Roman"/>
        <family val="1"/>
      </rPr>
      <t>a</t>
    </r>
  </si>
  <si>
    <r>
      <t xml:space="preserve">    a.  Familiarization with the regulatory requirements </t>
    </r>
    <r>
      <rPr>
        <vertAlign val="superscript"/>
        <sz val="10"/>
        <color theme="1"/>
        <rFont val="Times New Roman"/>
        <family val="1"/>
      </rPr>
      <t xml:space="preserve">c </t>
    </r>
  </si>
  <si>
    <t xml:space="preserve">     a.  Familiarization with the regulatory requirements</t>
  </si>
  <si>
    <t>all respondents must refamiliarize</t>
  </si>
  <si>
    <t>hr/resp</t>
  </si>
  <si>
    <t>Assumptions:</t>
  </si>
  <si>
    <r>
      <t>a</t>
    </r>
    <r>
      <rPr>
        <sz val="10"/>
        <color theme="1"/>
        <rFont val="Times New Roman"/>
        <family val="1"/>
      </rPr>
      <t xml:space="preserve">  We have assumed that the average number of respondents potentially subject to this rule is 352.  Of the 352 facilities, 152 are major sources, and 200 are area sources.  There will be no additional new sources over the three-year period of this ICR.</t>
    </r>
  </si>
  <si>
    <r>
      <t>c</t>
    </r>
    <r>
      <rPr>
        <sz val="10"/>
        <color theme="1"/>
        <rFont val="Times New Roman"/>
        <family val="1"/>
      </rPr>
      <t xml:space="preserve">  We have assumed that two existing facilities will need to read and review instructions.</t>
    </r>
  </si>
  <si>
    <r>
      <t>d</t>
    </r>
    <r>
      <rPr>
        <sz val="10"/>
        <color theme="1"/>
        <rFont val="Times New Roman"/>
        <family val="1"/>
      </rPr>
      <t xml:space="preserve">  We have assumed that there will be no new sources during the three-year period of this ICR.</t>
    </r>
  </si>
  <si>
    <r>
      <t>e</t>
    </r>
    <r>
      <rPr>
        <sz val="10"/>
        <color theme="1"/>
        <rFont val="Times New Roman"/>
        <family val="1"/>
      </rPr>
      <t xml:space="preserve">  We have assumed that 30 percent of respondents (major source) will be required to maintain, adjust, and calibrate CMS.</t>
    </r>
  </si>
  <si>
    <r>
      <t>f</t>
    </r>
    <r>
      <rPr>
        <sz val="10"/>
        <color theme="1"/>
        <rFont val="Times New Roman"/>
        <family val="1"/>
      </rPr>
      <t xml:space="preserve">  We have assumed that 20 percent of the respondents (major source) will have startup, shutdown, malfunction incidents with equipment or inoperative CMS reports to complete.</t>
    </r>
  </si>
  <si>
    <r>
      <t>g</t>
    </r>
    <r>
      <rPr>
        <sz val="10"/>
        <color theme="1"/>
        <rFont val="Times New Roman"/>
        <family val="1"/>
      </rPr>
      <t xml:space="preserve">  We have assumed that 46 facilities are fitted with CMS control, and an additional 30 facilities that may encounter excess emissions.</t>
    </r>
  </si>
  <si>
    <r>
      <t>h</t>
    </r>
    <r>
      <rPr>
        <sz val="10"/>
        <color theme="1"/>
        <rFont val="Times New Roman"/>
        <family val="1"/>
      </rPr>
      <t xml:space="preserve">  We have assumed that these facilities do not have CMS installed in them.</t>
    </r>
  </si>
  <si>
    <r>
      <t>i</t>
    </r>
    <r>
      <rPr>
        <sz val="10"/>
        <color theme="1"/>
        <rFont val="Times New Roman"/>
        <family val="1"/>
      </rPr>
      <t xml:space="preserve">  We have assumed that 20 percent of respondents will enter information on startup, shutdown, malfunction problems with equipment or inoperative CMS.</t>
    </r>
  </si>
  <si>
    <r>
      <t>j</t>
    </r>
    <r>
      <rPr>
        <sz val="10"/>
        <color theme="1"/>
        <rFont val="Times New Roman"/>
        <family val="1"/>
      </rPr>
      <t xml:space="preserve">  We have assumed that 46 respondents (major source) will enter information on CMS operations.</t>
    </r>
  </si>
  <si>
    <r>
      <t>k</t>
    </r>
    <r>
      <rPr>
        <sz val="10"/>
        <color theme="1"/>
        <rFont val="Times New Roman"/>
        <family val="1"/>
      </rPr>
      <t xml:space="preserve">  We have assumed that these facilities do not have CMS installed in them.</t>
    </r>
  </si>
  <si>
    <r>
      <t>l</t>
    </r>
    <r>
      <rPr>
        <sz val="10"/>
        <color theme="1"/>
        <rFont val="Times New Roman"/>
        <family val="1"/>
      </rPr>
      <t xml:space="preserve">  We have assumed that 2 existing facilities will be required to enter information on records of materials used by incidental printers.</t>
    </r>
  </si>
  <si>
    <r>
      <t>m</t>
    </r>
    <r>
      <rPr>
        <sz val="10"/>
        <color theme="1"/>
        <rFont val="Times New Roman"/>
        <family val="1"/>
      </rPr>
      <t xml:space="preserve">  We have assumed that 200 area sources, which includes products and packaging rotogravure and wide-web flexographic printing presses, are subject to recordkeeping requirements, and are required to keep a monthly record of HAP usage to show that they are meeting the limit.</t>
    </r>
  </si>
  <si>
    <r>
      <t>n</t>
    </r>
    <r>
      <rPr>
        <sz val="10"/>
        <color theme="1"/>
        <rFont val="Times New Roman"/>
        <family val="1"/>
      </rPr>
      <t xml:space="preserve">  We have assumed that it will take each respondent 0.5 hours to record HAP usage.</t>
    </r>
  </si>
  <si>
    <r>
      <rPr>
        <vertAlign val="superscript"/>
        <sz val="10"/>
        <color theme="1"/>
        <rFont val="Times New Roman"/>
        <family val="1"/>
      </rPr>
      <t>o</t>
    </r>
    <r>
      <rPr>
        <sz val="10"/>
        <color theme="1"/>
        <rFont val="Times New Roman"/>
        <family val="1"/>
      </rPr>
      <t xml:space="preserve"> Totals have been rounded to 3 significant figures. Figures may not add exactly due to rounding.</t>
    </r>
  </si>
  <si>
    <r>
      <t xml:space="preserve">Capital and O&amp;M Cost (see Section 6(b)(iii)): </t>
    </r>
    <r>
      <rPr>
        <b/>
        <vertAlign val="superscript"/>
        <sz val="10"/>
        <color theme="1"/>
        <rFont val="Times New Roman"/>
        <family val="1"/>
      </rPr>
      <t>o</t>
    </r>
  </si>
  <si>
    <r>
      <t xml:space="preserve">TOTAL COST: </t>
    </r>
    <r>
      <rPr>
        <b/>
        <vertAlign val="superscript"/>
        <sz val="10"/>
        <color theme="1"/>
        <rFont val="Times New Roman"/>
        <family val="1"/>
      </rPr>
      <t>o</t>
    </r>
  </si>
  <si>
    <r>
      <t xml:space="preserve">TOTAL LABOR BURDEN AND COST (rounded) </t>
    </r>
    <r>
      <rPr>
        <b/>
        <vertAlign val="superscript"/>
        <sz val="10"/>
        <color theme="1"/>
        <rFont val="Times New Roman"/>
        <family val="1"/>
      </rPr>
      <t>o</t>
    </r>
  </si>
  <si>
    <r>
      <t>b</t>
    </r>
    <r>
      <rPr>
        <sz val="10"/>
        <color theme="1"/>
        <rFont val="Times New Roman"/>
        <family val="1"/>
      </rPr>
      <t xml:space="preserve">  This ICR uses the following labor rates:  $129.93 ($61.87+ 110%)   per hour for Executive, Administrative, and Managerial labor;$103.97 ($49.51 + 110%) per hour for Technical labor, and $51.79 ($24.66 + 110%) </t>
    </r>
  </si>
  <si>
    <t>per hour for Clerical labor.  These rates are from the United States Department of Labor, Bureau of Labor Statistics, June 2014, Table 2. Civilian Workers, by occupational and industry group.  The rates are from column 1, Total compensation.  The rates have been increased by 110 percent to account for the benefit packages available to those employed by private industry.</t>
  </si>
  <si>
    <r>
      <t>c</t>
    </r>
    <r>
      <rPr>
        <sz val="10"/>
        <color theme="1"/>
        <rFont val="Times New Roman"/>
        <family val="1"/>
      </rPr>
      <t xml:space="preserve">  We have assumed that there will be no new sources during the three-year period of this ICR.</t>
    </r>
  </si>
  <si>
    <r>
      <t>d</t>
    </r>
    <r>
      <rPr>
        <sz val="10"/>
        <color theme="1"/>
        <rFont val="Times New Roman"/>
        <family val="1"/>
      </rPr>
      <t xml:space="preserve">  We have assumed that 46 facilities are fitted with CMS control, and an additional 30 facilities that may encounter excess emissions.</t>
    </r>
  </si>
  <si>
    <r>
      <t>e</t>
    </r>
    <r>
      <rPr>
        <sz val="10"/>
        <color theme="1"/>
        <rFont val="Times New Roman"/>
        <family val="1"/>
      </rPr>
      <t xml:space="preserve">  We have assumed that 20 percent of sources will be required to submit periodic startup, shutdown, malfunction report.</t>
    </r>
  </si>
  <si>
    <r>
      <t>b</t>
    </r>
    <r>
      <rPr>
        <sz val="10"/>
        <color theme="1"/>
        <rFont val="Times New Roman"/>
        <family val="1"/>
      </rPr>
      <t xml:space="preserve">  This cost is based on the following labor rates which incorporates a 1.6 benefits multiplication factor to account for government overhead expenses: $62.90 Managerial rate, $46.67 Technical rate, and $25.25 Clerical rate.  These rates are from the Office of Personnel Management (OPM) 2015 General Schedule, which excludes locality rates of pay.</t>
    </r>
  </si>
  <si>
    <r>
      <rPr>
        <vertAlign val="superscript"/>
        <sz val="10"/>
        <color theme="1"/>
        <rFont val="Times New Roman"/>
        <family val="1"/>
      </rPr>
      <t>f</t>
    </r>
    <r>
      <rPr>
        <sz val="10"/>
        <color theme="1"/>
        <rFont val="Times New Roman"/>
        <family val="1"/>
      </rPr>
      <t xml:space="preserve"> Totals have been rounded to 3 significant figures. Figures may not add exactly due to rounding.</t>
    </r>
  </si>
  <si>
    <r>
      <t xml:space="preserve">TOTAL ANNUAL BURDEN AND COST (rounded) </t>
    </r>
    <r>
      <rPr>
        <b/>
        <vertAlign val="superscript"/>
        <sz val="10"/>
        <color theme="1"/>
        <rFont val="Times New Roman"/>
        <family val="1"/>
      </rPr>
      <t>f</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</si>
</sst>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8" formatCode="&quot;$&quot;#,##0.00_);[Red]\(&quot;$&quot;#,##0.00\)"/>
    <numFmt numFmtId="164" formatCode="#,##0.0"/>
    <numFmt numFmtId="165" formatCode="&quot;$&quot;#,##0.00"/>
    <numFmt numFmtId="166" formatCode="&quot;$&quot;#,##0"/>
  </numFmts>
  <fonts count="9" x14ac:knownFonts="1">
    <font>
      <sz val="11"/>
      <color theme="1"/>
      <name val="Calibri"/>
      <family val="2"/>
      <scheme val="minor"/>
    </font>
    <font>
      <b/>
      <sz val="10"/>
      <color theme="1"/>
      <name val="Times New Roman"/>
      <family val="1"/>
    </font>
    <font>
      <b/>
      <vertAlign val="superscript"/>
      <sz val="12"/>
      <color theme="1"/>
      <name val="Times New Roman"/>
      <family val="1"/>
    </font>
    <font>
      <b/>
      <vertAlign val="superscript"/>
      <sz val="10"/>
      <color theme="1"/>
      <name val="Times New Roman"/>
      <family val="1"/>
    </font>
    <font>
      <sz val="10"/>
      <color theme="1"/>
      <name val="Times New Roman"/>
      <family val="1"/>
    </font>
    <font>
      <vertAlign val="superscript"/>
      <sz val="10"/>
      <color theme="1"/>
      <name val="Times New Roman"/>
      <family val="1"/>
    </font>
    <font>
      <sz val="10"/>
      <color rgb="FFFF0000"/>
      <name val="Times New Roman"/>
      <family val="1"/>
    </font>
    <font>
      <b/>
      <i/>
      <sz val="10"/>
      <color theme="1"/>
      <name val="Times New Roman"/>
      <family val="1"/>
    </font>
    <font>
      <vertAlign val="superscript"/>
      <sz val="12"/>
      <color theme="1"/>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50">
    <xf numFmtId="0" fontId="0" fillId="0" borderId="0" xfId="0"/>
    <xf numFmtId="0" fontId="4" fillId="0" borderId="0" xfId="0" applyFont="1"/>
    <xf numFmtId="0" fontId="1" fillId="0" borderId="1" xfId="0" applyFont="1" applyBorder="1" applyAlignment="1">
      <alignment horizontal="center" vertical="top" wrapText="1"/>
    </xf>
    <xf numFmtId="0" fontId="0" fillId="0" borderId="1" xfId="0" applyBorder="1" applyAlignment="1">
      <alignment vertical="top" wrapText="1" indent="1"/>
    </xf>
    <xf numFmtId="0" fontId="4" fillId="0" borderId="1" xfId="0" applyFont="1" applyBorder="1" applyAlignment="1">
      <alignment horizontal="left" vertical="top" wrapText="1" indent="1"/>
    </xf>
    <xf numFmtId="0" fontId="4" fillId="0" borderId="1" xfId="0" applyFont="1" applyBorder="1" applyAlignment="1">
      <alignment horizontal="right" vertical="top" wrapText="1" indent="1"/>
    </xf>
    <xf numFmtId="8" fontId="4" fillId="0" borderId="1" xfId="0" applyNumberFormat="1" applyFont="1" applyBorder="1" applyAlignment="1">
      <alignment horizontal="right" vertical="top" wrapText="1" indent="1"/>
    </xf>
    <xf numFmtId="6" fontId="4" fillId="0" borderId="1" xfId="0" applyNumberFormat="1" applyFont="1" applyBorder="1" applyAlignment="1">
      <alignment horizontal="right" vertical="top" wrapText="1" indent="1"/>
    </xf>
    <xf numFmtId="0" fontId="4" fillId="0" borderId="1" xfId="0" applyFont="1" applyBorder="1" applyAlignment="1">
      <alignment horizontal="center" wrapText="1"/>
    </xf>
    <xf numFmtId="0" fontId="4" fillId="0" borderId="1" xfId="0" applyFont="1" applyBorder="1" applyAlignment="1">
      <alignment horizontal="right" wrapText="1" indent="1"/>
    </xf>
    <xf numFmtId="6" fontId="4" fillId="0" borderId="1" xfId="0" applyNumberFormat="1" applyFont="1" applyBorder="1" applyAlignment="1">
      <alignment horizontal="right" wrapText="1" indent="1"/>
    </xf>
    <xf numFmtId="8" fontId="4" fillId="0" borderId="2" xfId="0" applyNumberFormat="1" applyFont="1" applyBorder="1" applyAlignment="1">
      <alignment vertical="top"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3"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6" fontId="1" fillId="0" borderId="1" xfId="0" applyNumberFormat="1" applyFont="1" applyBorder="1" applyAlignment="1">
      <alignment vertical="top" wrapText="1"/>
    </xf>
    <xf numFmtId="0" fontId="4" fillId="0" borderId="1" xfId="0" applyFont="1" applyBorder="1" applyAlignment="1">
      <alignment vertical="top" wrapText="1" indent="1"/>
    </xf>
    <xf numFmtId="0" fontId="1" fillId="0" borderId="1" xfId="0" applyFont="1" applyBorder="1" applyAlignment="1">
      <alignment vertical="top" wrapText="1"/>
    </xf>
    <xf numFmtId="0" fontId="4" fillId="0" borderId="6" xfId="0" applyFont="1" applyFill="1" applyBorder="1" applyAlignment="1">
      <alignment horizontal="center" vertical="top" wrapText="1"/>
    </xf>
    <xf numFmtId="0" fontId="4" fillId="0" borderId="0" xfId="0" applyFont="1" applyBorder="1"/>
    <xf numFmtId="0" fontId="4" fillId="0" borderId="0" xfId="0" applyFont="1" applyAlignment="1">
      <alignment horizontal="center"/>
    </xf>
    <xf numFmtId="0" fontId="1" fillId="0" borderId="1" xfId="0" applyFont="1" applyBorder="1" applyAlignment="1">
      <alignment wrapText="1"/>
    </xf>
    <xf numFmtId="6" fontId="1" fillId="0" borderId="1" xfId="0" applyNumberFormat="1" applyFont="1" applyBorder="1" applyAlignment="1">
      <alignment wrapText="1"/>
    </xf>
    <xf numFmtId="0" fontId="4" fillId="0" borderId="1" xfId="0" applyFont="1" applyBorder="1" applyAlignment="1">
      <alignment horizontal="left" wrapText="1" indent="1"/>
    </xf>
    <xf numFmtId="2" fontId="4" fillId="0" borderId="6" xfId="0" applyNumberFormat="1" applyFont="1" applyFill="1" applyBorder="1" applyAlignment="1">
      <alignment horizontal="right" wrapText="1"/>
    </xf>
    <xf numFmtId="0" fontId="6" fillId="0" borderId="0" xfId="0" applyFont="1"/>
    <xf numFmtId="0" fontId="1" fillId="0" borderId="1" xfId="0" applyFont="1" applyFill="1" applyBorder="1"/>
    <xf numFmtId="0" fontId="4" fillId="0" borderId="1" xfId="0" applyFont="1" applyBorder="1"/>
    <xf numFmtId="166" fontId="1" fillId="0" borderId="1" xfId="0" applyNumberFormat="1" applyFont="1" applyBorder="1"/>
    <xf numFmtId="0" fontId="1" fillId="0" borderId="1" xfId="0" applyFont="1" applyBorder="1" applyAlignment="1">
      <alignment horizontal="center" vertical="center" wrapText="1"/>
    </xf>
    <xf numFmtId="0" fontId="7" fillId="0" borderId="1" xfId="0" applyFont="1" applyBorder="1" applyAlignment="1">
      <alignment horizontal="left" vertical="top" wrapText="1" indent="1"/>
    </xf>
    <xf numFmtId="0" fontId="7" fillId="0" borderId="1" xfId="0" applyFont="1" applyBorder="1" applyAlignment="1">
      <alignment horizontal="center" vertical="center" wrapText="1"/>
    </xf>
    <xf numFmtId="165" fontId="7" fillId="0" borderId="1" xfId="0" applyNumberFormat="1" applyFont="1" applyBorder="1" applyAlignment="1">
      <alignment horizontal="right" vertical="top" wrapText="1" indent="1"/>
    </xf>
    <xf numFmtId="0" fontId="7" fillId="0" borderId="0" xfId="0" applyFont="1"/>
    <xf numFmtId="8" fontId="7" fillId="0" borderId="1" xfId="0" applyNumberFormat="1" applyFont="1" applyBorder="1" applyAlignment="1">
      <alignment vertical="top" wrapText="1"/>
    </xf>
    <xf numFmtId="0" fontId="1" fillId="0" borderId="0" xfId="0" applyFont="1" applyAlignment="1">
      <alignment vertical="center"/>
    </xf>
    <xf numFmtId="0" fontId="8"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38" fontId="4" fillId="0" borderId="0" xfId="0" applyNumberFormat="1" applyFont="1"/>
    <xf numFmtId="3" fontId="7" fillId="0" borderId="3" xfId="0" applyNumberFormat="1" applyFont="1" applyBorder="1" applyAlignment="1">
      <alignment horizontal="center" vertical="center" wrapText="1"/>
    </xf>
    <xf numFmtId="3" fontId="7" fillId="0" borderId="4" xfId="0" applyNumberFormat="1" applyFont="1" applyBorder="1" applyAlignment="1">
      <alignment horizontal="center" vertical="center" wrapText="1"/>
    </xf>
    <xf numFmtId="3" fontId="7" fillId="0" borderId="5" xfId="0" applyNumberFormat="1" applyFont="1" applyBorder="1" applyAlignment="1">
      <alignment horizontal="center" vertical="center" wrapText="1"/>
    </xf>
    <xf numFmtId="3" fontId="1" fillId="0" borderId="1" xfId="0" applyNumberFormat="1" applyFont="1" applyBorder="1" applyAlignment="1">
      <alignment horizontal="center" vertical="top" wrapText="1"/>
    </xf>
    <xf numFmtId="0" fontId="1" fillId="0" borderId="1" xfId="0" applyFont="1" applyBorder="1" applyAlignment="1">
      <alignment horizontal="center" wrapText="1"/>
    </xf>
    <xf numFmtId="1" fontId="1" fillId="0" borderId="3" xfId="0" applyNumberFormat="1" applyFont="1" applyBorder="1" applyAlignment="1">
      <alignment horizontal="center" vertical="center" wrapText="1"/>
    </xf>
    <xf numFmtId="1" fontId="1" fillId="0" borderId="4" xfId="0" applyNumberFormat="1" applyFont="1" applyBorder="1" applyAlignment="1">
      <alignment horizontal="center" vertical="center" wrapText="1"/>
    </xf>
    <xf numFmtId="1" fontId="1" fillId="0" borderId="5" xfId="0" applyNumberFormat="1" applyFont="1" applyBorder="1" applyAlignment="1">
      <alignment horizontal="center" vertical="center" wrapText="1"/>
    </xf>
    <xf numFmtId="0" fontId="1"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tabSelected="1" topLeftCell="A31" workbookViewId="0">
      <selection activeCell="I48" sqref="I48"/>
    </sheetView>
  </sheetViews>
  <sheetFormatPr defaultRowHeight="12.75" x14ac:dyDescent="0.2"/>
  <cols>
    <col min="1" max="1" width="49.28515625" style="1" customWidth="1"/>
    <col min="2" max="8" width="12.7109375" style="1" customWidth="1"/>
    <col min="9" max="9" width="13.7109375" style="1" bestFit="1" customWidth="1"/>
    <col min="10" max="16384" width="9.140625" style="1"/>
  </cols>
  <sheetData>
    <row r="1" spans="1:11" x14ac:dyDescent="0.2">
      <c r="A1" s="45" t="s">
        <v>0</v>
      </c>
      <c r="B1" s="2" t="s">
        <v>1</v>
      </c>
      <c r="C1" s="2" t="s">
        <v>3</v>
      </c>
      <c r="D1" s="2" t="s">
        <v>5</v>
      </c>
      <c r="E1" s="2" t="s">
        <v>8</v>
      </c>
      <c r="F1" s="2" t="s">
        <v>9</v>
      </c>
      <c r="G1" s="2" t="s">
        <v>12</v>
      </c>
      <c r="H1" s="2" t="s">
        <v>15</v>
      </c>
      <c r="I1" s="2" t="s">
        <v>18</v>
      </c>
    </row>
    <row r="2" spans="1:11" ht="51" x14ac:dyDescent="0.2">
      <c r="A2" s="45"/>
      <c r="B2" s="2" t="s">
        <v>2</v>
      </c>
      <c r="C2" s="2" t="s">
        <v>4</v>
      </c>
      <c r="D2" s="2" t="s">
        <v>6</v>
      </c>
      <c r="E2" s="2" t="s">
        <v>86</v>
      </c>
      <c r="F2" s="2" t="s">
        <v>10</v>
      </c>
      <c r="G2" s="2" t="s">
        <v>13</v>
      </c>
      <c r="H2" s="2" t="s">
        <v>16</v>
      </c>
      <c r="I2" s="2" t="s">
        <v>19</v>
      </c>
    </row>
    <row r="3" spans="1:11" ht="15.75" x14ac:dyDescent="0.2">
      <c r="A3" s="45"/>
      <c r="B3" s="17"/>
      <c r="C3" s="17"/>
      <c r="D3" s="2" t="s">
        <v>7</v>
      </c>
      <c r="E3" s="17"/>
      <c r="F3" s="2" t="s">
        <v>11</v>
      </c>
      <c r="G3" s="2" t="s">
        <v>14</v>
      </c>
      <c r="H3" s="2" t="s">
        <v>17</v>
      </c>
      <c r="I3" s="2" t="s">
        <v>20</v>
      </c>
      <c r="J3" s="19" t="s">
        <v>83</v>
      </c>
      <c r="K3" s="20">
        <v>103.97</v>
      </c>
    </row>
    <row r="4" spans="1:11" x14ac:dyDescent="0.2">
      <c r="A4" s="4" t="s">
        <v>21</v>
      </c>
      <c r="B4" s="12" t="s">
        <v>22</v>
      </c>
      <c r="C4" s="12"/>
      <c r="D4" s="12"/>
      <c r="E4" s="12"/>
      <c r="F4" s="12"/>
      <c r="G4" s="12"/>
      <c r="H4" s="12"/>
      <c r="I4" s="5"/>
      <c r="J4" s="21" t="s">
        <v>84</v>
      </c>
      <c r="K4" s="1">
        <v>129.93</v>
      </c>
    </row>
    <row r="5" spans="1:11" x14ac:dyDescent="0.2">
      <c r="A5" s="4" t="s">
        <v>23</v>
      </c>
      <c r="B5" s="12" t="s">
        <v>22</v>
      </c>
      <c r="C5" s="12"/>
      <c r="D5" s="12"/>
      <c r="E5" s="12"/>
      <c r="F5" s="12"/>
      <c r="G5" s="12"/>
      <c r="H5" s="12"/>
      <c r="I5" s="5"/>
      <c r="J5" s="21" t="s">
        <v>85</v>
      </c>
      <c r="K5" s="1">
        <v>51.79</v>
      </c>
    </row>
    <row r="6" spans="1:11" x14ac:dyDescent="0.2">
      <c r="A6" s="4" t="s">
        <v>24</v>
      </c>
      <c r="B6" s="12"/>
      <c r="C6" s="12"/>
      <c r="D6" s="12"/>
      <c r="E6" s="12"/>
      <c r="F6" s="12"/>
      <c r="G6" s="12"/>
      <c r="H6" s="12"/>
      <c r="I6" s="5"/>
    </row>
    <row r="7" spans="1:11" ht="15.75" x14ac:dyDescent="0.2">
      <c r="A7" s="4" t="s">
        <v>87</v>
      </c>
      <c r="B7" s="12">
        <v>4</v>
      </c>
      <c r="C7" s="12">
        <v>1</v>
      </c>
      <c r="D7" s="12">
        <f>B7*C7</f>
        <v>4</v>
      </c>
      <c r="E7" s="12">
        <v>352</v>
      </c>
      <c r="F7" s="14">
        <f>D7*E7</f>
        <v>1408</v>
      </c>
      <c r="G7" s="12">
        <f>F7*0.05</f>
        <v>70.400000000000006</v>
      </c>
      <c r="H7" s="12">
        <f>F7*0.1</f>
        <v>140.80000000000001</v>
      </c>
      <c r="I7" s="6">
        <f>F7*$K$3+G7*$K$4+H7*$K$5</f>
        <v>162828.86400000003</v>
      </c>
      <c r="J7" s="26" t="s">
        <v>89</v>
      </c>
    </row>
    <row r="8" spans="1:11" x14ac:dyDescent="0.2">
      <c r="A8" s="4" t="s">
        <v>25</v>
      </c>
      <c r="B8" s="12"/>
      <c r="C8" s="12"/>
      <c r="D8" s="12"/>
      <c r="E8" s="12"/>
      <c r="F8" s="12"/>
      <c r="G8" s="12"/>
      <c r="H8" s="12"/>
      <c r="I8" s="5"/>
    </row>
    <row r="9" spans="1:11" ht="15.75" x14ac:dyDescent="0.2">
      <c r="A9" s="4" t="s">
        <v>26</v>
      </c>
      <c r="B9" s="12">
        <v>240</v>
      </c>
      <c r="C9" s="12">
        <v>1</v>
      </c>
      <c r="D9" s="12">
        <f>B9*C9</f>
        <v>240</v>
      </c>
      <c r="E9" s="12">
        <v>0</v>
      </c>
      <c r="F9" s="12">
        <f>D9*E9</f>
        <v>0</v>
      </c>
      <c r="G9" s="12">
        <f>F9*0.05</f>
        <v>0</v>
      </c>
      <c r="H9" s="12">
        <f>F9*0.1</f>
        <v>0</v>
      </c>
      <c r="I9" s="7">
        <f>F9*$K$3+G9*$K$4+H9*$K$5</f>
        <v>0</v>
      </c>
    </row>
    <row r="10" spans="1:11" ht="15.75" x14ac:dyDescent="0.2">
      <c r="A10" s="4" t="s">
        <v>27</v>
      </c>
      <c r="B10" s="12">
        <v>240</v>
      </c>
      <c r="C10" s="12">
        <v>1</v>
      </c>
      <c r="D10" s="12">
        <f t="shared" ref="D10:D14" si="0">B10*C10</f>
        <v>240</v>
      </c>
      <c r="E10" s="12">
        <v>0</v>
      </c>
      <c r="F10" s="12">
        <f t="shared" ref="F10:F14" si="1">D10*E10</f>
        <v>0</v>
      </c>
      <c r="G10" s="12">
        <f t="shared" ref="G10:G14" si="2">F10*0.05</f>
        <v>0</v>
      </c>
      <c r="H10" s="12">
        <f t="shared" ref="H10:H14" si="3">F10*0.1</f>
        <v>0</v>
      </c>
      <c r="I10" s="7">
        <f t="shared" ref="I10:I14" si="4">F10*$K$3+G10*$K$4+H10*$K$5</f>
        <v>0</v>
      </c>
    </row>
    <row r="11" spans="1:11" ht="15.75" x14ac:dyDescent="0.2">
      <c r="A11" s="4" t="s">
        <v>28</v>
      </c>
      <c r="B11" s="12">
        <v>100</v>
      </c>
      <c r="C11" s="12">
        <v>1</v>
      </c>
      <c r="D11" s="12">
        <f t="shared" si="0"/>
        <v>100</v>
      </c>
      <c r="E11" s="12">
        <v>0</v>
      </c>
      <c r="F11" s="12">
        <f t="shared" si="1"/>
        <v>0</v>
      </c>
      <c r="G11" s="12">
        <f t="shared" si="2"/>
        <v>0</v>
      </c>
      <c r="H11" s="12">
        <f t="shared" si="3"/>
        <v>0</v>
      </c>
      <c r="I11" s="7">
        <f t="shared" si="4"/>
        <v>0</v>
      </c>
    </row>
    <row r="12" spans="1:11" ht="15.75" x14ac:dyDescent="0.2">
      <c r="A12" s="4" t="s">
        <v>29</v>
      </c>
      <c r="B12" s="12">
        <v>100</v>
      </c>
      <c r="C12" s="12">
        <v>1</v>
      </c>
      <c r="D12" s="12">
        <f t="shared" si="0"/>
        <v>100</v>
      </c>
      <c r="E12" s="12">
        <v>0</v>
      </c>
      <c r="F12" s="12">
        <f t="shared" si="1"/>
        <v>0</v>
      </c>
      <c r="G12" s="12">
        <f t="shared" si="2"/>
        <v>0</v>
      </c>
      <c r="H12" s="12">
        <f t="shared" si="3"/>
        <v>0</v>
      </c>
      <c r="I12" s="7">
        <f t="shared" si="4"/>
        <v>0</v>
      </c>
    </row>
    <row r="13" spans="1:11" ht="15.75" x14ac:dyDescent="0.2">
      <c r="A13" s="4" t="s">
        <v>30</v>
      </c>
      <c r="B13" s="12">
        <v>300</v>
      </c>
      <c r="C13" s="12">
        <v>1</v>
      </c>
      <c r="D13" s="12">
        <f t="shared" si="0"/>
        <v>300</v>
      </c>
      <c r="E13" s="12">
        <v>0</v>
      </c>
      <c r="F13" s="12">
        <f t="shared" si="1"/>
        <v>0</v>
      </c>
      <c r="G13" s="12">
        <f t="shared" si="2"/>
        <v>0</v>
      </c>
      <c r="H13" s="12">
        <f t="shared" si="3"/>
        <v>0</v>
      </c>
      <c r="I13" s="7">
        <f t="shared" si="4"/>
        <v>0</v>
      </c>
    </row>
    <row r="14" spans="1:11" ht="15.75" x14ac:dyDescent="0.2">
      <c r="A14" s="4" t="s">
        <v>31</v>
      </c>
      <c r="B14" s="12">
        <v>6</v>
      </c>
      <c r="C14" s="12">
        <v>52</v>
      </c>
      <c r="D14" s="12">
        <f t="shared" si="0"/>
        <v>312</v>
      </c>
      <c r="E14" s="12">
        <v>46</v>
      </c>
      <c r="F14" s="14">
        <f t="shared" si="1"/>
        <v>14352</v>
      </c>
      <c r="G14" s="12">
        <f t="shared" si="2"/>
        <v>717.6</v>
      </c>
      <c r="H14" s="15">
        <f t="shared" si="3"/>
        <v>1435.2</v>
      </c>
      <c r="I14" s="6">
        <f t="shared" si="4"/>
        <v>1659744.2159999998</v>
      </c>
    </row>
    <row r="15" spans="1:11" x14ac:dyDescent="0.2">
      <c r="A15" s="4" t="s">
        <v>32</v>
      </c>
      <c r="B15" s="12" t="s">
        <v>33</v>
      </c>
      <c r="C15" s="12"/>
      <c r="D15" s="12"/>
      <c r="E15" s="12"/>
      <c r="F15" s="12"/>
      <c r="G15" s="12"/>
      <c r="H15" s="12"/>
      <c r="I15" s="5"/>
    </row>
    <row r="16" spans="1:11" x14ac:dyDescent="0.2">
      <c r="A16" s="4" t="s">
        <v>34</v>
      </c>
      <c r="B16" s="12" t="s">
        <v>35</v>
      </c>
      <c r="C16" s="12"/>
      <c r="D16" s="12"/>
      <c r="E16" s="12"/>
      <c r="F16" s="12"/>
      <c r="G16" s="12"/>
      <c r="H16" s="12"/>
      <c r="I16" s="5"/>
    </row>
    <row r="17" spans="1:9" x14ac:dyDescent="0.2">
      <c r="A17" s="4" t="s">
        <v>36</v>
      </c>
      <c r="B17" s="12"/>
      <c r="C17" s="12"/>
      <c r="D17" s="12"/>
      <c r="E17" s="12"/>
      <c r="F17" s="12"/>
      <c r="G17" s="12"/>
      <c r="H17" s="12"/>
      <c r="I17" s="5"/>
    </row>
    <row r="18" spans="1:9" x14ac:dyDescent="0.2">
      <c r="A18" s="4" t="s">
        <v>37</v>
      </c>
      <c r="B18" s="12"/>
      <c r="C18" s="12"/>
      <c r="D18" s="12"/>
      <c r="E18" s="12"/>
      <c r="F18" s="12"/>
      <c r="G18" s="12"/>
      <c r="H18" s="12"/>
      <c r="I18" s="5"/>
    </row>
    <row r="19" spans="1:9" ht="15.75" x14ac:dyDescent="0.2">
      <c r="A19" s="4" t="s">
        <v>38</v>
      </c>
      <c r="B19" s="12">
        <v>4</v>
      </c>
      <c r="C19" s="12">
        <v>1</v>
      </c>
      <c r="D19" s="12">
        <f t="shared" ref="D19:D25" si="5">B19*C19</f>
        <v>4</v>
      </c>
      <c r="E19" s="12">
        <v>0</v>
      </c>
      <c r="F19" s="14">
        <f t="shared" ref="F19:F22" si="6">D19*E19</f>
        <v>0</v>
      </c>
      <c r="G19" s="12">
        <f t="shared" ref="G19:G25" si="7">F19*0.05</f>
        <v>0</v>
      </c>
      <c r="H19" s="12">
        <f t="shared" ref="H19:H22" si="8">F19*0.1</f>
        <v>0</v>
      </c>
      <c r="I19" s="7">
        <f t="shared" ref="I19:I22" si="9">F19*$K$3+G19*$K$4+H19*$K$5</f>
        <v>0</v>
      </c>
    </row>
    <row r="20" spans="1:9" ht="15.75" x14ac:dyDescent="0.2">
      <c r="A20" s="4" t="s">
        <v>39</v>
      </c>
      <c r="B20" s="12">
        <v>4</v>
      </c>
      <c r="C20" s="12">
        <v>1</v>
      </c>
      <c r="D20" s="12">
        <f t="shared" si="5"/>
        <v>4</v>
      </c>
      <c r="E20" s="12">
        <v>0</v>
      </c>
      <c r="F20" s="14">
        <f t="shared" si="6"/>
        <v>0</v>
      </c>
      <c r="G20" s="12">
        <f t="shared" si="7"/>
        <v>0</v>
      </c>
      <c r="H20" s="12">
        <f t="shared" si="8"/>
        <v>0</v>
      </c>
      <c r="I20" s="7">
        <f t="shared" si="9"/>
        <v>0</v>
      </c>
    </row>
    <row r="21" spans="1:9" ht="15.75" x14ac:dyDescent="0.2">
      <c r="A21" s="4" t="s">
        <v>40</v>
      </c>
      <c r="B21" s="12">
        <v>2</v>
      </c>
      <c r="C21" s="12">
        <v>1</v>
      </c>
      <c r="D21" s="12">
        <f t="shared" si="5"/>
        <v>2</v>
      </c>
      <c r="E21" s="12">
        <v>0</v>
      </c>
      <c r="F21" s="14">
        <f t="shared" si="6"/>
        <v>0</v>
      </c>
      <c r="G21" s="12">
        <f t="shared" si="7"/>
        <v>0</v>
      </c>
      <c r="H21" s="12">
        <f t="shared" si="8"/>
        <v>0</v>
      </c>
      <c r="I21" s="7">
        <f t="shared" si="9"/>
        <v>0</v>
      </c>
    </row>
    <row r="22" spans="1:9" ht="15.75" x14ac:dyDescent="0.2">
      <c r="A22" s="4" t="s">
        <v>41</v>
      </c>
      <c r="B22" s="12">
        <v>40</v>
      </c>
      <c r="C22" s="12">
        <v>1</v>
      </c>
      <c r="D22" s="12">
        <f t="shared" si="5"/>
        <v>40</v>
      </c>
      <c r="E22" s="12">
        <v>0</v>
      </c>
      <c r="F22" s="14">
        <f t="shared" si="6"/>
        <v>0</v>
      </c>
      <c r="G22" s="12">
        <f t="shared" si="7"/>
        <v>0</v>
      </c>
      <c r="H22" s="12">
        <f t="shared" si="8"/>
        <v>0</v>
      </c>
      <c r="I22" s="7">
        <f t="shared" si="9"/>
        <v>0</v>
      </c>
    </row>
    <row r="23" spans="1:9" x14ac:dyDescent="0.2">
      <c r="A23" s="4" t="s">
        <v>42</v>
      </c>
      <c r="B23" s="12"/>
      <c r="C23" s="12"/>
      <c r="D23" s="12"/>
      <c r="E23" s="12"/>
      <c r="F23" s="12"/>
      <c r="G23" s="12"/>
      <c r="H23" s="12"/>
      <c r="I23" s="5"/>
    </row>
    <row r="24" spans="1:9" ht="15.75" x14ac:dyDescent="0.2">
      <c r="A24" s="4" t="s">
        <v>43</v>
      </c>
      <c r="B24" s="12">
        <v>2</v>
      </c>
      <c r="C24" s="12">
        <v>2</v>
      </c>
      <c r="D24" s="12">
        <f t="shared" si="5"/>
        <v>4</v>
      </c>
      <c r="E24" s="12">
        <v>30</v>
      </c>
      <c r="F24" s="14">
        <f t="shared" ref="F24:F25" si="10">D24*E24</f>
        <v>120</v>
      </c>
      <c r="G24" s="12">
        <f t="shared" si="7"/>
        <v>6</v>
      </c>
      <c r="H24" s="12">
        <f t="shared" ref="H24:H25" si="11">F24*0.1</f>
        <v>12</v>
      </c>
      <c r="I24" s="6">
        <f t="shared" ref="I24:I25" si="12">F24*$K$3+G24*$K$4+H24*$K$5</f>
        <v>13877.46</v>
      </c>
    </row>
    <row r="25" spans="1:9" ht="28.5" x14ac:dyDescent="0.2">
      <c r="A25" s="4" t="s">
        <v>82</v>
      </c>
      <c r="B25" s="13">
        <v>16</v>
      </c>
      <c r="C25" s="13">
        <v>2</v>
      </c>
      <c r="D25" s="12">
        <f t="shared" si="5"/>
        <v>32</v>
      </c>
      <c r="E25" s="13">
        <v>76</v>
      </c>
      <c r="F25" s="14">
        <f t="shared" si="10"/>
        <v>2432</v>
      </c>
      <c r="G25" s="12">
        <f t="shared" si="7"/>
        <v>121.60000000000001</v>
      </c>
      <c r="H25" s="12">
        <f t="shared" si="11"/>
        <v>243.20000000000002</v>
      </c>
      <c r="I25" s="6">
        <f t="shared" si="12"/>
        <v>281249.85599999997</v>
      </c>
    </row>
    <row r="26" spans="1:9" s="34" customFormat="1" ht="13.5" x14ac:dyDescent="0.25">
      <c r="A26" s="31" t="s">
        <v>44</v>
      </c>
      <c r="B26" s="32"/>
      <c r="C26" s="32"/>
      <c r="D26" s="32"/>
      <c r="E26" s="32"/>
      <c r="F26" s="41">
        <f>SUM(F7:H25)</f>
        <v>21058.799999999999</v>
      </c>
      <c r="G26" s="42"/>
      <c r="H26" s="43"/>
      <c r="I26" s="35">
        <f>SUM(I7:I25)</f>
        <v>2117700.3959999997</v>
      </c>
    </row>
    <row r="27" spans="1:9" x14ac:dyDescent="0.2">
      <c r="A27" s="4" t="s">
        <v>45</v>
      </c>
      <c r="B27" s="12"/>
      <c r="C27" s="12"/>
      <c r="D27" s="12"/>
      <c r="E27" s="12"/>
      <c r="F27" s="12"/>
      <c r="G27" s="12"/>
      <c r="H27" s="12"/>
      <c r="I27" s="5"/>
    </row>
    <row r="28" spans="1:9" x14ac:dyDescent="0.2">
      <c r="A28" s="4" t="s">
        <v>88</v>
      </c>
      <c r="B28" s="12" t="s">
        <v>46</v>
      </c>
      <c r="C28" s="12"/>
      <c r="D28" s="12"/>
      <c r="E28" s="12"/>
      <c r="F28" s="12"/>
      <c r="G28" s="12"/>
      <c r="H28" s="12"/>
      <c r="I28" s="5"/>
    </row>
    <row r="29" spans="1:9" x14ac:dyDescent="0.2">
      <c r="A29" s="4" t="s">
        <v>47</v>
      </c>
      <c r="B29" s="12" t="s">
        <v>22</v>
      </c>
      <c r="C29" s="12"/>
      <c r="D29" s="12"/>
      <c r="E29" s="12"/>
      <c r="F29" s="12"/>
      <c r="G29" s="12"/>
      <c r="H29" s="12"/>
      <c r="I29" s="5"/>
    </row>
    <row r="30" spans="1:9" x14ac:dyDescent="0.2">
      <c r="A30" s="4" t="s">
        <v>48</v>
      </c>
      <c r="B30" s="12" t="s">
        <v>22</v>
      </c>
      <c r="C30" s="12"/>
      <c r="D30" s="12"/>
      <c r="E30" s="12"/>
      <c r="F30" s="12"/>
      <c r="G30" s="12"/>
      <c r="H30" s="12"/>
      <c r="I30" s="5"/>
    </row>
    <row r="31" spans="1:9" ht="15.75" x14ac:dyDescent="0.2">
      <c r="A31" s="4" t="s">
        <v>49</v>
      </c>
      <c r="B31" s="12">
        <v>40</v>
      </c>
      <c r="C31" s="12">
        <v>1</v>
      </c>
      <c r="D31" s="12">
        <f t="shared" ref="D31" si="13">B31*C31</f>
        <v>40</v>
      </c>
      <c r="E31" s="12">
        <v>0</v>
      </c>
      <c r="F31" s="14">
        <f t="shared" ref="F31" si="14">D31*E31</f>
        <v>0</v>
      </c>
      <c r="G31" s="12">
        <f t="shared" ref="G31" si="15">F31*0.05</f>
        <v>0</v>
      </c>
      <c r="H31" s="12">
        <f t="shared" ref="H31" si="16">F31*0.1</f>
        <v>0</v>
      </c>
      <c r="I31" s="7">
        <f t="shared" ref="I31" si="17">F31*$K$3+G31*$K$4+H31*$K$5</f>
        <v>0</v>
      </c>
    </row>
    <row r="32" spans="1:9" x14ac:dyDescent="0.2">
      <c r="A32" s="4" t="s">
        <v>50</v>
      </c>
      <c r="B32" s="12"/>
      <c r="C32" s="12"/>
      <c r="D32" s="12"/>
      <c r="E32" s="12"/>
      <c r="F32" s="12"/>
      <c r="G32" s="12"/>
      <c r="H32" s="12"/>
      <c r="I32" s="5"/>
    </row>
    <row r="33" spans="1:10" ht="15.75" x14ac:dyDescent="0.2">
      <c r="A33" s="4" t="s">
        <v>51</v>
      </c>
      <c r="B33" s="12">
        <v>4</v>
      </c>
      <c r="C33" s="12">
        <v>52</v>
      </c>
      <c r="D33" s="12">
        <f t="shared" ref="D33:D40" si="18">B33*C33</f>
        <v>208</v>
      </c>
      <c r="E33" s="12">
        <v>105</v>
      </c>
      <c r="F33" s="14">
        <f t="shared" ref="F33:F40" si="19">D33*E33</f>
        <v>21840</v>
      </c>
      <c r="G33" s="14">
        <f t="shared" ref="G33:G40" si="20">F33*0.05</f>
        <v>1092</v>
      </c>
      <c r="H33" s="14">
        <f t="shared" ref="H33:H40" si="21">F33*0.1</f>
        <v>2184</v>
      </c>
      <c r="I33" s="6">
        <f t="shared" ref="I33:I40" si="22">F33*$K$3+G33*$K$4+H33*$K$5</f>
        <v>2525697.7199999997</v>
      </c>
    </row>
    <row r="34" spans="1:10" ht="15.75" x14ac:dyDescent="0.2">
      <c r="A34" s="4" t="s">
        <v>81</v>
      </c>
      <c r="B34" s="13">
        <v>2</v>
      </c>
      <c r="C34" s="13">
        <v>52</v>
      </c>
      <c r="D34" s="12">
        <f t="shared" si="18"/>
        <v>104</v>
      </c>
      <c r="E34" s="13">
        <v>30</v>
      </c>
      <c r="F34" s="14">
        <f t="shared" si="19"/>
        <v>3120</v>
      </c>
      <c r="G34" s="14">
        <f t="shared" si="20"/>
        <v>156</v>
      </c>
      <c r="H34" s="14">
        <f t="shared" si="21"/>
        <v>312</v>
      </c>
      <c r="I34" s="6">
        <f t="shared" si="22"/>
        <v>360813.96</v>
      </c>
    </row>
    <row r="35" spans="1:10" ht="15.75" x14ac:dyDescent="0.2">
      <c r="A35" s="4" t="s">
        <v>52</v>
      </c>
      <c r="B35" s="12">
        <v>2</v>
      </c>
      <c r="C35" s="12">
        <v>2</v>
      </c>
      <c r="D35" s="12">
        <f t="shared" si="18"/>
        <v>4</v>
      </c>
      <c r="E35" s="12">
        <v>30</v>
      </c>
      <c r="F35" s="14">
        <f t="shared" si="19"/>
        <v>120</v>
      </c>
      <c r="G35" s="14">
        <f t="shared" si="20"/>
        <v>6</v>
      </c>
      <c r="H35" s="14">
        <f t="shared" si="21"/>
        <v>12</v>
      </c>
      <c r="I35" s="6">
        <f t="shared" si="22"/>
        <v>13877.46</v>
      </c>
    </row>
    <row r="36" spans="1:10" ht="15.75" x14ac:dyDescent="0.2">
      <c r="A36" s="4" t="s">
        <v>53</v>
      </c>
      <c r="B36" s="12">
        <v>2</v>
      </c>
      <c r="C36" s="12">
        <v>1</v>
      </c>
      <c r="D36" s="12">
        <f t="shared" si="18"/>
        <v>2</v>
      </c>
      <c r="E36" s="12">
        <v>0</v>
      </c>
      <c r="F36" s="14">
        <f t="shared" si="19"/>
        <v>0</v>
      </c>
      <c r="G36" s="14">
        <f t="shared" si="20"/>
        <v>0</v>
      </c>
      <c r="H36" s="14">
        <f t="shared" si="21"/>
        <v>0</v>
      </c>
      <c r="I36" s="7">
        <f t="shared" si="22"/>
        <v>0</v>
      </c>
    </row>
    <row r="37" spans="1:10" ht="15.75" x14ac:dyDescent="0.2">
      <c r="A37" s="4" t="s">
        <v>54</v>
      </c>
      <c r="B37" s="12">
        <v>2</v>
      </c>
      <c r="C37" s="12">
        <v>52</v>
      </c>
      <c r="D37" s="12">
        <f t="shared" si="18"/>
        <v>104</v>
      </c>
      <c r="E37" s="12">
        <v>46</v>
      </c>
      <c r="F37" s="14">
        <f t="shared" si="19"/>
        <v>4784</v>
      </c>
      <c r="G37" s="15">
        <f t="shared" si="20"/>
        <v>239.20000000000002</v>
      </c>
      <c r="H37" s="15">
        <f t="shared" si="21"/>
        <v>478.40000000000003</v>
      </c>
      <c r="I37" s="6">
        <f t="shared" si="22"/>
        <v>553248.07200000004</v>
      </c>
    </row>
    <row r="38" spans="1:10" ht="41.25" x14ac:dyDescent="0.2">
      <c r="A38" s="4" t="s">
        <v>80</v>
      </c>
      <c r="B38" s="13">
        <v>2</v>
      </c>
      <c r="C38" s="13">
        <v>12</v>
      </c>
      <c r="D38" s="12">
        <f t="shared" si="18"/>
        <v>24</v>
      </c>
      <c r="E38" s="13">
        <v>105</v>
      </c>
      <c r="F38" s="14">
        <f t="shared" si="19"/>
        <v>2520</v>
      </c>
      <c r="G38" s="14">
        <f t="shared" si="20"/>
        <v>126</v>
      </c>
      <c r="H38" s="14">
        <f t="shared" si="21"/>
        <v>252</v>
      </c>
      <c r="I38" s="6">
        <f t="shared" si="22"/>
        <v>291426.66000000003</v>
      </c>
    </row>
    <row r="39" spans="1:10" ht="15.75" x14ac:dyDescent="0.2">
      <c r="A39" s="4" t="s">
        <v>79</v>
      </c>
      <c r="B39" s="13">
        <v>40</v>
      </c>
      <c r="C39" s="13">
        <v>1</v>
      </c>
      <c r="D39" s="12">
        <f t="shared" si="18"/>
        <v>40</v>
      </c>
      <c r="E39" s="13">
        <v>2</v>
      </c>
      <c r="F39" s="14">
        <f t="shared" si="19"/>
        <v>80</v>
      </c>
      <c r="G39" s="14">
        <f t="shared" si="20"/>
        <v>4</v>
      </c>
      <c r="H39" s="14">
        <f t="shared" si="21"/>
        <v>8</v>
      </c>
      <c r="I39" s="6">
        <f t="shared" si="22"/>
        <v>9251.64</v>
      </c>
    </row>
    <row r="40" spans="1:10" ht="15.75" x14ac:dyDescent="0.2">
      <c r="A40" s="4" t="s">
        <v>55</v>
      </c>
      <c r="B40" s="12">
        <v>0.5</v>
      </c>
      <c r="C40" s="12">
        <v>12</v>
      </c>
      <c r="D40" s="12">
        <f t="shared" si="18"/>
        <v>6</v>
      </c>
      <c r="E40" s="12">
        <v>200</v>
      </c>
      <c r="F40" s="14">
        <f t="shared" si="19"/>
        <v>1200</v>
      </c>
      <c r="G40" s="14">
        <f t="shared" si="20"/>
        <v>60</v>
      </c>
      <c r="H40" s="14">
        <f t="shared" si="21"/>
        <v>120</v>
      </c>
      <c r="I40" s="6">
        <f t="shared" si="22"/>
        <v>138774.59999999998</v>
      </c>
    </row>
    <row r="41" spans="1:10" x14ac:dyDescent="0.2">
      <c r="A41" s="4" t="s">
        <v>56</v>
      </c>
      <c r="B41" s="12" t="s">
        <v>46</v>
      </c>
      <c r="C41" s="12"/>
      <c r="D41" s="12"/>
      <c r="E41" s="12"/>
      <c r="F41" s="12"/>
      <c r="G41" s="12"/>
      <c r="H41" s="12"/>
      <c r="I41" s="5"/>
    </row>
    <row r="42" spans="1:10" x14ac:dyDescent="0.2">
      <c r="A42" s="4" t="s">
        <v>57</v>
      </c>
      <c r="B42" s="12" t="s">
        <v>22</v>
      </c>
      <c r="C42" s="12"/>
      <c r="D42" s="12"/>
      <c r="E42" s="12"/>
      <c r="F42" s="12"/>
      <c r="G42" s="12"/>
      <c r="H42" s="12"/>
      <c r="I42" s="5"/>
    </row>
    <row r="43" spans="1:10" s="34" customFormat="1" ht="13.5" x14ac:dyDescent="0.25">
      <c r="A43" s="31" t="s">
        <v>58</v>
      </c>
      <c r="B43" s="32"/>
      <c r="C43" s="32"/>
      <c r="D43" s="32"/>
      <c r="E43" s="32"/>
      <c r="F43" s="41">
        <f>SUM(F28:H42)</f>
        <v>38713.599999999999</v>
      </c>
      <c r="G43" s="42"/>
      <c r="H43" s="43"/>
      <c r="I43" s="33">
        <f>SUM(I28:I42)</f>
        <v>3893090.1120000002</v>
      </c>
    </row>
    <row r="44" spans="1:10" ht="15.75" x14ac:dyDescent="0.2">
      <c r="A44" s="18" t="s">
        <v>108</v>
      </c>
      <c r="B44" s="4"/>
      <c r="C44" s="4"/>
      <c r="D44" s="4"/>
      <c r="E44" s="4"/>
      <c r="F44" s="44">
        <f>ROUND(F26+F43,-2)</f>
        <v>59800</v>
      </c>
      <c r="G44" s="44"/>
      <c r="H44" s="44"/>
      <c r="I44" s="16">
        <f>ROUND(I26+I43, -4)</f>
        <v>6010000</v>
      </c>
    </row>
    <row r="45" spans="1:10" ht="15.75" x14ac:dyDescent="0.2">
      <c r="A45" s="27" t="s">
        <v>106</v>
      </c>
      <c r="B45" s="28"/>
      <c r="C45" s="28"/>
      <c r="D45" s="28"/>
      <c r="E45" s="28"/>
      <c r="F45" s="28"/>
      <c r="G45" s="28"/>
      <c r="H45" s="28"/>
      <c r="I45" s="29">
        <f>9000*46</f>
        <v>414000</v>
      </c>
    </row>
    <row r="46" spans="1:10" ht="15.75" x14ac:dyDescent="0.2">
      <c r="A46" s="27" t="s">
        <v>107</v>
      </c>
      <c r="B46" s="28"/>
      <c r="C46" s="28"/>
      <c r="D46" s="28"/>
      <c r="E46" s="28"/>
      <c r="F46" s="28"/>
      <c r="G46" s="28"/>
      <c r="H46" s="28"/>
      <c r="I46" s="29">
        <f>ROUND(I45+I44,-4)</f>
        <v>6420000</v>
      </c>
    </row>
    <row r="48" spans="1:10" x14ac:dyDescent="0.2">
      <c r="I48" s="40">
        <f>F44/612</f>
        <v>97.712418300653596</v>
      </c>
      <c r="J48" s="1" t="s">
        <v>90</v>
      </c>
    </row>
    <row r="50" spans="1:1" x14ac:dyDescent="0.2">
      <c r="A50" s="36" t="s">
        <v>91</v>
      </c>
    </row>
    <row r="51" spans="1:1" ht="18.75" x14ac:dyDescent="0.2">
      <c r="A51" s="37" t="s">
        <v>92</v>
      </c>
    </row>
    <row r="52" spans="1:1" ht="18.75" x14ac:dyDescent="0.2">
      <c r="A52" s="37" t="s">
        <v>109</v>
      </c>
    </row>
    <row r="53" spans="1:1" x14ac:dyDescent="0.2">
      <c r="A53" s="38" t="s">
        <v>110</v>
      </c>
    </row>
    <row r="54" spans="1:1" ht="15.75" x14ac:dyDescent="0.2">
      <c r="A54" s="39" t="s">
        <v>93</v>
      </c>
    </row>
    <row r="55" spans="1:1" ht="18.75" x14ac:dyDescent="0.2">
      <c r="A55" s="37" t="s">
        <v>94</v>
      </c>
    </row>
    <row r="56" spans="1:1" ht="18.75" x14ac:dyDescent="0.2">
      <c r="A56" s="37" t="s">
        <v>95</v>
      </c>
    </row>
    <row r="57" spans="1:1" ht="18.75" x14ac:dyDescent="0.2">
      <c r="A57" s="37" t="s">
        <v>96</v>
      </c>
    </row>
    <row r="58" spans="1:1" ht="15.75" x14ac:dyDescent="0.2">
      <c r="A58" s="39" t="s">
        <v>97</v>
      </c>
    </row>
    <row r="59" spans="1:1" ht="15.75" x14ac:dyDescent="0.2">
      <c r="A59" s="39" t="s">
        <v>98</v>
      </c>
    </row>
    <row r="60" spans="1:1" ht="15.75" x14ac:dyDescent="0.2">
      <c r="A60" s="39" t="s">
        <v>99</v>
      </c>
    </row>
    <row r="61" spans="1:1" ht="15.75" x14ac:dyDescent="0.2">
      <c r="A61" s="39" t="s">
        <v>100</v>
      </c>
    </row>
    <row r="62" spans="1:1" ht="15.75" x14ac:dyDescent="0.2">
      <c r="A62" s="39" t="s">
        <v>101</v>
      </c>
    </row>
    <row r="63" spans="1:1" ht="15.75" x14ac:dyDescent="0.2">
      <c r="A63" s="39" t="s">
        <v>102</v>
      </c>
    </row>
    <row r="64" spans="1:1" ht="15.75" x14ac:dyDescent="0.2">
      <c r="A64" s="39" t="s">
        <v>103</v>
      </c>
    </row>
    <row r="65" spans="1:1" ht="15.75" x14ac:dyDescent="0.2">
      <c r="A65" s="39" t="s">
        <v>104</v>
      </c>
    </row>
    <row r="66" spans="1:1" ht="15.75" x14ac:dyDescent="0.2">
      <c r="A66" s="1" t="s">
        <v>105</v>
      </c>
    </row>
  </sheetData>
  <mergeCells count="4">
    <mergeCell ref="F43:H43"/>
    <mergeCell ref="F44:H44"/>
    <mergeCell ref="A1:A3"/>
    <mergeCell ref="F26:H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I15" sqref="I15"/>
    </sheetView>
  </sheetViews>
  <sheetFormatPr defaultRowHeight="15" x14ac:dyDescent="0.25"/>
  <cols>
    <col min="1" max="1" width="50.140625" customWidth="1"/>
    <col min="2" max="9" width="12.42578125" customWidth="1"/>
  </cols>
  <sheetData>
    <row r="1" spans="1:11" x14ac:dyDescent="0.25">
      <c r="A1" s="49" t="s">
        <v>59</v>
      </c>
      <c r="B1" s="2" t="s">
        <v>1</v>
      </c>
      <c r="C1" s="2" t="s">
        <v>3</v>
      </c>
      <c r="D1" s="2" t="s">
        <v>5</v>
      </c>
      <c r="E1" s="2" t="s">
        <v>8</v>
      </c>
      <c r="F1" s="2" t="s">
        <v>9</v>
      </c>
      <c r="G1" s="2" t="s">
        <v>12</v>
      </c>
      <c r="H1" s="2" t="s">
        <v>15</v>
      </c>
      <c r="I1" s="2" t="s">
        <v>18</v>
      </c>
    </row>
    <row r="2" spans="1:11" ht="51" x14ac:dyDescent="0.25">
      <c r="A2" s="49"/>
      <c r="B2" s="30" t="s">
        <v>60</v>
      </c>
      <c r="C2" s="30" t="s">
        <v>61</v>
      </c>
      <c r="D2" s="30" t="s">
        <v>62</v>
      </c>
      <c r="E2" s="30" t="s">
        <v>63</v>
      </c>
      <c r="F2" s="30" t="s">
        <v>10</v>
      </c>
      <c r="G2" s="30" t="s">
        <v>64</v>
      </c>
      <c r="H2" s="30" t="s">
        <v>76</v>
      </c>
      <c r="I2" s="30" t="s">
        <v>65</v>
      </c>
    </row>
    <row r="3" spans="1:11" x14ac:dyDescent="0.25">
      <c r="A3" s="49"/>
      <c r="B3" s="3"/>
      <c r="C3" s="3"/>
      <c r="D3" s="2" t="s">
        <v>7</v>
      </c>
      <c r="E3" s="3"/>
      <c r="F3" s="2" t="s">
        <v>11</v>
      </c>
      <c r="G3" s="2" t="s">
        <v>14</v>
      </c>
      <c r="H3" s="2" t="s">
        <v>17</v>
      </c>
      <c r="I3" s="3"/>
    </row>
    <row r="4" spans="1:11" x14ac:dyDescent="0.25">
      <c r="A4" s="4" t="s">
        <v>66</v>
      </c>
      <c r="B4" s="8"/>
      <c r="C4" s="8"/>
      <c r="D4" s="8"/>
      <c r="E4" s="8"/>
      <c r="F4" s="8"/>
      <c r="G4" s="8"/>
      <c r="H4" s="8"/>
      <c r="I4" s="9"/>
      <c r="J4" s="19" t="s">
        <v>83</v>
      </c>
      <c r="K4">
        <v>46.67</v>
      </c>
    </row>
    <row r="5" spans="1:11" x14ac:dyDescent="0.25">
      <c r="A5" s="4" t="s">
        <v>67</v>
      </c>
      <c r="B5" s="8"/>
      <c r="C5" s="8"/>
      <c r="D5" s="8"/>
      <c r="E5" s="8"/>
      <c r="F5" s="8"/>
      <c r="G5" s="8"/>
      <c r="H5" s="8"/>
      <c r="I5" s="9"/>
      <c r="J5" s="21" t="s">
        <v>84</v>
      </c>
      <c r="K5">
        <v>62.9</v>
      </c>
    </row>
    <row r="6" spans="1:11" ht="15.75" x14ac:dyDescent="0.25">
      <c r="A6" s="4" t="s">
        <v>68</v>
      </c>
      <c r="B6" s="12">
        <v>24</v>
      </c>
      <c r="C6" s="12">
        <v>1</v>
      </c>
      <c r="D6" s="12">
        <f>B6*C6</f>
        <v>24</v>
      </c>
      <c r="E6" s="12">
        <v>0</v>
      </c>
      <c r="F6" s="12">
        <v>0</v>
      </c>
      <c r="G6" s="12">
        <v>0</v>
      </c>
      <c r="H6" s="12">
        <v>0</v>
      </c>
      <c r="I6" s="10">
        <v>0</v>
      </c>
      <c r="J6" s="21" t="s">
        <v>85</v>
      </c>
      <c r="K6" s="25">
        <v>25.25</v>
      </c>
    </row>
    <row r="7" spans="1:11" ht="15.75" x14ac:dyDescent="0.25">
      <c r="A7" s="4" t="s">
        <v>69</v>
      </c>
      <c r="B7" s="12">
        <v>24</v>
      </c>
      <c r="C7" s="12">
        <v>1</v>
      </c>
      <c r="D7" s="12">
        <f>B7*C7</f>
        <v>24</v>
      </c>
      <c r="E7" s="12">
        <v>0</v>
      </c>
      <c r="F7" s="12">
        <v>0</v>
      </c>
      <c r="G7" s="12">
        <v>0</v>
      </c>
      <c r="H7" s="12">
        <v>0</v>
      </c>
      <c r="I7" s="10">
        <v>0</v>
      </c>
    </row>
    <row r="8" spans="1:11" x14ac:dyDescent="0.25">
      <c r="A8" s="4" t="s">
        <v>70</v>
      </c>
      <c r="B8" s="12"/>
      <c r="C8" s="12"/>
      <c r="D8" s="12"/>
      <c r="E8" s="12"/>
      <c r="F8" s="12"/>
      <c r="G8" s="12"/>
      <c r="H8" s="12"/>
      <c r="I8" s="5"/>
    </row>
    <row r="9" spans="1:11" x14ac:dyDescent="0.25">
      <c r="A9" s="4" t="s">
        <v>67</v>
      </c>
      <c r="B9" s="12"/>
      <c r="C9" s="12"/>
      <c r="D9" s="12"/>
      <c r="E9" s="12"/>
      <c r="F9" s="12"/>
      <c r="G9" s="12"/>
      <c r="H9" s="12"/>
      <c r="I9" s="5"/>
    </row>
    <row r="10" spans="1:11" ht="15.75" x14ac:dyDescent="0.25">
      <c r="A10" s="4" t="s">
        <v>71</v>
      </c>
      <c r="B10" s="12">
        <v>2</v>
      </c>
      <c r="C10" s="12">
        <v>1</v>
      </c>
      <c r="D10" s="12">
        <f>B10*C10</f>
        <v>2</v>
      </c>
      <c r="E10" s="12">
        <v>0</v>
      </c>
      <c r="F10" s="12">
        <v>0</v>
      </c>
      <c r="G10" s="12">
        <v>0</v>
      </c>
      <c r="H10" s="12">
        <v>0</v>
      </c>
      <c r="I10" s="7">
        <v>0</v>
      </c>
    </row>
    <row r="11" spans="1:11" ht="15.75" x14ac:dyDescent="0.25">
      <c r="A11" s="4" t="s">
        <v>72</v>
      </c>
      <c r="B11" s="12">
        <v>4</v>
      </c>
      <c r="C11" s="12">
        <v>1</v>
      </c>
      <c r="D11" s="12">
        <f t="shared" ref="D11:D16" si="0">B11*C11</f>
        <v>4</v>
      </c>
      <c r="E11" s="12">
        <v>0</v>
      </c>
      <c r="F11" s="12">
        <v>0</v>
      </c>
      <c r="G11" s="12">
        <v>0</v>
      </c>
      <c r="H11" s="12">
        <v>0</v>
      </c>
      <c r="I11" s="7">
        <v>0</v>
      </c>
    </row>
    <row r="12" spans="1:11" ht="15.75" x14ac:dyDescent="0.25">
      <c r="A12" s="4" t="s">
        <v>73</v>
      </c>
      <c r="B12" s="12">
        <v>1</v>
      </c>
      <c r="C12" s="12">
        <v>1</v>
      </c>
      <c r="D12" s="12">
        <f t="shared" si="0"/>
        <v>1</v>
      </c>
      <c r="E12" s="12">
        <v>0</v>
      </c>
      <c r="F12" s="12">
        <v>0</v>
      </c>
      <c r="G12" s="12">
        <v>0</v>
      </c>
      <c r="H12" s="12">
        <v>0</v>
      </c>
      <c r="I12" s="7">
        <v>0</v>
      </c>
    </row>
    <row r="13" spans="1:11" ht="15.75" x14ac:dyDescent="0.25">
      <c r="A13" s="4" t="s">
        <v>74</v>
      </c>
      <c r="B13" s="12">
        <v>8</v>
      </c>
      <c r="C13" s="12">
        <v>1</v>
      </c>
      <c r="D13" s="12">
        <f t="shared" si="0"/>
        <v>8</v>
      </c>
      <c r="E13" s="12">
        <v>0</v>
      </c>
      <c r="F13" s="12">
        <v>0</v>
      </c>
      <c r="G13" s="12">
        <v>0</v>
      </c>
      <c r="H13" s="12">
        <v>0</v>
      </c>
      <c r="I13" s="7">
        <v>0</v>
      </c>
    </row>
    <row r="14" spans="1:11" x14ac:dyDescent="0.25">
      <c r="A14" s="4" t="s">
        <v>75</v>
      </c>
      <c r="B14" s="12"/>
      <c r="C14" s="12"/>
      <c r="D14" s="12"/>
      <c r="E14" s="12"/>
      <c r="F14" s="12"/>
      <c r="G14" s="12"/>
      <c r="H14" s="12"/>
      <c r="I14" s="5"/>
    </row>
    <row r="15" spans="1:11" ht="28.5" x14ac:dyDescent="0.25">
      <c r="A15" s="4" t="s">
        <v>77</v>
      </c>
      <c r="B15" s="13">
        <v>2</v>
      </c>
      <c r="C15" s="13">
        <v>2</v>
      </c>
      <c r="D15" s="12">
        <f t="shared" si="0"/>
        <v>4</v>
      </c>
      <c r="E15" s="13">
        <v>76</v>
      </c>
      <c r="F15" s="13">
        <f>D15*E15</f>
        <v>304</v>
      </c>
      <c r="G15" s="13">
        <f>F15*0.05</f>
        <v>15.200000000000001</v>
      </c>
      <c r="H15" s="13">
        <f>F15*0.1</f>
        <v>30.400000000000002</v>
      </c>
      <c r="I15" s="11">
        <f>F15*$K$4+G15*$K$5+H15*$K$6</f>
        <v>15911.36</v>
      </c>
    </row>
    <row r="16" spans="1:11" ht="15.75" x14ac:dyDescent="0.25">
      <c r="A16" s="4" t="s">
        <v>78</v>
      </c>
      <c r="B16" s="13">
        <v>2</v>
      </c>
      <c r="C16" s="13">
        <v>1</v>
      </c>
      <c r="D16" s="12">
        <f t="shared" si="0"/>
        <v>2</v>
      </c>
      <c r="E16" s="13">
        <v>30</v>
      </c>
      <c r="F16" s="13">
        <f>D16*E16</f>
        <v>60</v>
      </c>
      <c r="G16" s="13">
        <f>F16*0.05</f>
        <v>3</v>
      </c>
      <c r="H16" s="13">
        <f>F16*0.1</f>
        <v>6</v>
      </c>
      <c r="I16" s="11">
        <f>F16*$K$4+G16*$K$5+H16*$K$6</f>
        <v>3140.4</v>
      </c>
    </row>
    <row r="17" spans="1:9" ht="20.25" customHeight="1" x14ac:dyDescent="0.25">
      <c r="A17" s="22" t="s">
        <v>116</v>
      </c>
      <c r="B17" s="24"/>
      <c r="C17" s="24"/>
      <c r="D17" s="24"/>
      <c r="E17" s="24"/>
      <c r="F17" s="46">
        <f>SUM(F4:H16)</f>
        <v>418.59999999999997</v>
      </c>
      <c r="G17" s="47"/>
      <c r="H17" s="48"/>
      <c r="I17" s="23">
        <f>ROUND(SUM(I4:I16), -2)</f>
        <v>19100</v>
      </c>
    </row>
    <row r="19" spans="1:9" x14ac:dyDescent="0.25">
      <c r="A19" s="36" t="s">
        <v>91</v>
      </c>
    </row>
    <row r="20" spans="1:9" ht="18.75" x14ac:dyDescent="0.25">
      <c r="A20" s="37" t="s">
        <v>92</v>
      </c>
    </row>
    <row r="21" spans="1:9" ht="18.75" x14ac:dyDescent="0.25">
      <c r="A21" s="37" t="s">
        <v>114</v>
      </c>
    </row>
    <row r="22" spans="1:9" ht="18.75" x14ac:dyDescent="0.25">
      <c r="A22" s="37" t="s">
        <v>111</v>
      </c>
    </row>
    <row r="23" spans="1:9" ht="18.75" x14ac:dyDescent="0.25">
      <c r="A23" s="37" t="s">
        <v>112</v>
      </c>
    </row>
    <row r="24" spans="1:9" ht="15.75" x14ac:dyDescent="0.25">
      <c r="A24" s="39" t="s">
        <v>113</v>
      </c>
    </row>
    <row r="25" spans="1:9" ht="16.5" x14ac:dyDescent="0.25">
      <c r="A25" s="1" t="s">
        <v>115</v>
      </c>
    </row>
  </sheetData>
  <mergeCells count="2">
    <mergeCell ref="F17:H17"/>
    <mergeCell ref="A1:A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Respondent</vt:lpstr>
      <vt:lpstr>EPA</vt:lpstr>
    </vt:vector>
  </TitlesOfParts>
  <Company>Eastern Research Group,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AHou</dc:creator>
  <cp:lastModifiedBy>wwrigley</cp:lastModifiedBy>
  <cp:lastPrinted>2016-04-05T15:02:52Z</cp:lastPrinted>
  <dcterms:created xsi:type="dcterms:W3CDTF">2012-12-24T16:25:36Z</dcterms:created>
  <dcterms:modified xsi:type="dcterms:W3CDTF">2016-04-05T15:02:59Z</dcterms:modified>
</cp:coreProperties>
</file>