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
    </mc:Choice>
  </mc:AlternateContent>
  <bookViews>
    <workbookView xWindow="0" yWindow="0" windowWidth="20460" windowHeight="7035"/>
  </bookViews>
  <sheets>
    <sheet name="Table 1" sheetId="1" r:id="rId1"/>
    <sheet name="Table 2" sheetId="2"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34" i="1" l="1"/>
  <c r="K33" i="1"/>
  <c r="E11" i="2"/>
  <c r="E16" i="1"/>
  <c r="F5" i="2" l="1"/>
  <c r="D7" i="2"/>
  <c r="F7" i="2" s="1"/>
  <c r="D8" i="2"/>
  <c r="F8" i="2" s="1"/>
  <c r="D9" i="2"/>
  <c r="F9" i="2" s="1"/>
  <c r="D10" i="2"/>
  <c r="F10" i="2" s="1"/>
  <c r="D11" i="2"/>
  <c r="F11" i="2" s="1"/>
  <c r="D12" i="2"/>
  <c r="F12" i="2" s="1"/>
  <c r="D13" i="2"/>
  <c r="F13" i="2" s="1"/>
  <c r="D14" i="2"/>
  <c r="F14" i="2" s="1"/>
  <c r="D15" i="2"/>
  <c r="F15" i="2" s="1"/>
  <c r="D16" i="2"/>
  <c r="F16" i="2" s="1"/>
  <c r="D5" i="2"/>
  <c r="D9" i="1"/>
  <c r="F9" i="1" s="1"/>
  <c r="H9" i="1" s="1"/>
  <c r="D10" i="1"/>
  <c r="F10" i="1" s="1"/>
  <c r="D14" i="1"/>
  <c r="F14" i="1" s="1"/>
  <c r="D15" i="1"/>
  <c r="F15" i="1" s="1"/>
  <c r="D16" i="1"/>
  <c r="F16" i="1" s="1"/>
  <c r="H16" i="1" s="1"/>
  <c r="D17" i="1"/>
  <c r="F17" i="1" s="1"/>
  <c r="D18" i="1"/>
  <c r="F18" i="1" s="1"/>
  <c r="D19" i="1"/>
  <c r="F19" i="1" s="1"/>
  <c r="H19" i="1" s="1"/>
  <c r="D20" i="1"/>
  <c r="F20" i="1" s="1"/>
  <c r="D21" i="1"/>
  <c r="F21" i="1" s="1"/>
  <c r="D22" i="1"/>
  <c r="F22" i="1" s="1"/>
  <c r="D26" i="1"/>
  <c r="F26" i="1" s="1"/>
  <c r="G26" i="1" s="1"/>
  <c r="D27" i="1"/>
  <c r="F27" i="1" s="1"/>
  <c r="D28" i="1"/>
  <c r="F28" i="1" s="1"/>
  <c r="D29" i="1"/>
  <c r="F29" i="1" s="1"/>
  <c r="D7" i="1"/>
  <c r="F7" i="1" s="1"/>
  <c r="H20" i="1" l="1"/>
  <c r="H16" i="2"/>
  <c r="G16" i="2"/>
  <c r="I16" i="2" s="1"/>
  <c r="H12" i="2"/>
  <c r="G12" i="2"/>
  <c r="I12" i="2" s="1"/>
  <c r="H8" i="2"/>
  <c r="G8" i="2"/>
  <c r="H14" i="2"/>
  <c r="G14" i="2"/>
  <c r="I14" i="2" s="1"/>
  <c r="H10" i="2"/>
  <c r="G10" i="2"/>
  <c r="I10" i="2" s="1"/>
  <c r="H13" i="2"/>
  <c r="G13" i="2"/>
  <c r="I13" i="2" s="1"/>
  <c r="H9" i="2"/>
  <c r="G9" i="2"/>
  <c r="H15" i="2"/>
  <c r="G15" i="2"/>
  <c r="I15" i="2" s="1"/>
  <c r="H11" i="2"/>
  <c r="G11" i="2"/>
  <c r="H7" i="2"/>
  <c r="G7" i="2"/>
  <c r="I7" i="2" s="1"/>
  <c r="G5" i="2"/>
  <c r="H5" i="2"/>
  <c r="I8" i="2"/>
  <c r="H15" i="1"/>
  <c r="G15" i="1"/>
  <c r="I15" i="1" s="1"/>
  <c r="G19" i="1"/>
  <c r="I19" i="1" s="1"/>
  <c r="G27" i="1"/>
  <c r="H27" i="1"/>
  <c r="H7" i="1"/>
  <c r="G7" i="1"/>
  <c r="H29" i="1"/>
  <c r="G29" i="1"/>
  <c r="H22" i="1"/>
  <c r="G22" i="1"/>
  <c r="H18" i="1"/>
  <c r="G18" i="1"/>
  <c r="H14" i="1"/>
  <c r="G14" i="1"/>
  <c r="H21" i="1"/>
  <c r="G21" i="1"/>
  <c r="H17" i="1"/>
  <c r="G17" i="1"/>
  <c r="H10" i="1"/>
  <c r="G10" i="1"/>
  <c r="H26" i="1"/>
  <c r="I26" i="1" s="1"/>
  <c r="H28" i="1"/>
  <c r="G20" i="1"/>
  <c r="I20" i="1" s="1"/>
  <c r="G16" i="1"/>
  <c r="I16" i="1" s="1"/>
  <c r="G9" i="1"/>
  <c r="G28" i="1"/>
  <c r="I28" i="1" s="1"/>
  <c r="I9" i="1"/>
  <c r="F23" i="1" l="1"/>
  <c r="I22" i="1"/>
  <c r="I7" i="1"/>
  <c r="I11" i="2"/>
  <c r="I17" i="2" s="1"/>
  <c r="I5" i="2"/>
  <c r="F17" i="2"/>
  <c r="I9" i="2"/>
  <c r="I14" i="1"/>
  <c r="I23" i="1" s="1"/>
  <c r="I32" i="1" s="1"/>
  <c r="I10" i="1"/>
  <c r="I21" i="1"/>
  <c r="I18" i="1"/>
  <c r="I29" i="1"/>
  <c r="I31" i="1" s="1"/>
  <c r="I27" i="1"/>
  <c r="F31" i="1"/>
  <c r="I17" i="1"/>
  <c r="F32" i="1" l="1"/>
</calcChain>
</file>

<file path=xl/sharedStrings.xml><?xml version="1.0" encoding="utf-8"?>
<sst xmlns="http://schemas.openxmlformats.org/spreadsheetml/2006/main" count="92" uniqueCount="87">
  <si>
    <t>1.  Applications</t>
  </si>
  <si>
    <t>N/A</t>
  </si>
  <si>
    <t>2.  Survey and Studies</t>
  </si>
  <si>
    <t>3.  Reporting Requirements</t>
  </si>
  <si>
    <t xml:space="preserve">   B. Required activities</t>
  </si>
  <si>
    <t xml:space="preserve">        Startup , shutdown, and malfunction plan </t>
  </si>
  <si>
    <t xml:space="preserve">   C. Create information</t>
  </si>
  <si>
    <t>See 4B</t>
  </si>
  <si>
    <t xml:space="preserve">   D. Gather existing information</t>
  </si>
  <si>
    <t xml:space="preserve">   E. Write reports</t>
  </si>
  <si>
    <t xml:space="preserve">        Semiannual compliance reports</t>
  </si>
  <si>
    <t xml:space="preserve">        Petition for alternative monitoring requirements</t>
  </si>
  <si>
    <t>Subtotal for Reporting Requirements</t>
  </si>
  <si>
    <t>4.  Recordkeeping requirements</t>
  </si>
  <si>
    <t>See 3A</t>
  </si>
  <si>
    <t xml:space="preserve">   B. Plan activities</t>
  </si>
  <si>
    <t xml:space="preserve">   C. Develop record system </t>
  </si>
  <si>
    <t xml:space="preserve">   D. Time to train personnel</t>
  </si>
  <si>
    <t xml:space="preserve">   E. Time to transmit or disclose information </t>
  </si>
  <si>
    <t xml:space="preserve">   F.  Time for audits</t>
  </si>
  <si>
    <t>Subtotal for Recordkeeping Requirements</t>
  </si>
  <si>
    <t>Burden Item</t>
  </si>
  <si>
    <t xml:space="preserve">Table 1: Annual Respondent Burden and Cost – NESHAP for Taconite Iron Ore Processing (40 CFR Part 63, Subpart RRRRR) (Renewal) </t>
  </si>
  <si>
    <t xml:space="preserve">(B) 
Number of Occurrences per Respondent per Year </t>
  </si>
  <si>
    <r>
      <t xml:space="preserve">(D)          Number of Respondents per Year </t>
    </r>
    <r>
      <rPr>
        <b/>
        <vertAlign val="superscript"/>
        <sz val="10"/>
        <color theme="1"/>
        <rFont val="Times New Roman"/>
        <family val="1"/>
      </rPr>
      <t>a</t>
    </r>
    <r>
      <rPr>
        <b/>
        <sz val="10"/>
        <color theme="1"/>
        <rFont val="Times New Roman"/>
        <family val="1"/>
      </rPr>
      <t xml:space="preserve">                  </t>
    </r>
  </si>
  <si>
    <t>(A) 
Respondent Hours per Occurrence</t>
  </si>
  <si>
    <t xml:space="preserve">(F) 
Management Hours per Year 
(F=Ex0.05)        </t>
  </si>
  <si>
    <t xml:space="preserve">(G) 
Clerical Hours per Year
(G=Ex0.1)           </t>
  </si>
  <si>
    <t xml:space="preserve">(E) 
Technical Hours per Year 
(E=CxD)        </t>
  </si>
  <si>
    <t xml:space="preserve">(C) 
Hours per Respondent per Year 
(C=AxB)          </t>
  </si>
  <si>
    <r>
      <t xml:space="preserve"> (H) 
Total Labor Costs per Year  </t>
    </r>
    <r>
      <rPr>
        <b/>
        <vertAlign val="superscript"/>
        <sz val="10"/>
        <color theme="1"/>
        <rFont val="Times New Roman"/>
        <family val="1"/>
      </rPr>
      <t>b</t>
    </r>
    <r>
      <rPr>
        <b/>
        <sz val="10"/>
        <color theme="1"/>
        <rFont val="Times New Roman"/>
        <family val="1"/>
      </rPr>
      <t xml:space="preserve">                               </t>
    </r>
  </si>
  <si>
    <r>
      <t xml:space="preserve">   A. Familiarize with regulatory requirements </t>
    </r>
    <r>
      <rPr>
        <vertAlign val="superscript"/>
        <sz val="10"/>
        <color theme="1"/>
        <rFont val="Times New Roman"/>
        <family val="1"/>
      </rPr>
      <t>c</t>
    </r>
  </si>
  <si>
    <t>Assumptions:</t>
  </si>
  <si>
    <r>
      <t>a</t>
    </r>
    <r>
      <rPr>
        <b/>
        <sz val="10"/>
        <color theme="1"/>
        <rFont val="Times New Roman"/>
        <family val="1"/>
      </rPr>
      <t xml:space="preserve">  </t>
    </r>
    <r>
      <rPr>
        <sz val="10"/>
        <color theme="1"/>
        <rFont val="Times New Roman"/>
        <family val="1"/>
      </rPr>
      <t>We have assumed that the average number of respondent that will be subject to the rule will be the eight existing respondents.  There will be no additional new sources per year that will become subject to the rule over the three-year period of this ICR.</t>
    </r>
  </si>
  <si>
    <r>
      <t xml:space="preserve">   A. Familiarize with regulatory requirements </t>
    </r>
    <r>
      <rPr>
        <vertAlign val="superscript"/>
        <sz val="10"/>
        <color theme="1"/>
        <rFont val="Times New Roman"/>
        <family val="1"/>
      </rPr>
      <t>c</t>
    </r>
    <r>
      <rPr>
        <sz val="10"/>
        <color theme="1"/>
        <rFont val="Times New Roman"/>
        <family val="1"/>
      </rPr>
      <t xml:space="preserve"> </t>
    </r>
  </si>
  <si>
    <r>
      <t xml:space="preserve">c </t>
    </r>
    <r>
      <rPr>
        <sz val="10"/>
        <color theme="1"/>
        <rFont val="Times New Roman"/>
        <family val="1"/>
      </rPr>
      <t xml:space="preserve"> This ICR assumes all respondents will have to familiarize with the regulatory requirements each year.</t>
    </r>
  </si>
  <si>
    <r>
      <t xml:space="preserve">d  </t>
    </r>
    <r>
      <rPr>
        <sz val="10"/>
        <color theme="1"/>
        <rFont val="Times New Roman"/>
        <family val="1"/>
      </rPr>
      <t>This is a one-time activity.</t>
    </r>
  </si>
  <si>
    <r>
      <t>b</t>
    </r>
    <r>
      <rPr>
        <sz val="10"/>
        <color theme="1"/>
        <rFont val="Times New Roman"/>
        <family val="1"/>
      </rPr>
      <t xml:space="preserve">  This ICR uses the following labor rates: Technical $103.97 ($49.51 + 110%); Managerial $129.93 ($61.87+ 110%); and Clerical $51.79 ($24.66 + 110%).  These rates are from the United States Department of Labor, Bureau of Labor Statistics, June 2014, “Table 2. Civilian Workers, by occupational and industry group.”  The rates are from column 1, “Total compensation.”  The rates have been increased by 110 percent to account for the benefit packages available to those employed by private industry.  This ICR assumes that Managerial hours are 5 percent of Technical hours, and Clerical hours are 10 percent of Technical hours.</t>
    </r>
  </si>
  <si>
    <r>
      <t xml:space="preserve">        Performance test – facility labor </t>
    </r>
    <r>
      <rPr>
        <vertAlign val="superscript"/>
        <sz val="10"/>
        <color theme="1"/>
        <rFont val="Times New Roman"/>
        <family val="1"/>
      </rPr>
      <t>e</t>
    </r>
  </si>
  <si>
    <r>
      <t xml:space="preserve">        Initial notification </t>
    </r>
    <r>
      <rPr>
        <vertAlign val="superscript"/>
        <sz val="10"/>
        <color theme="1"/>
        <rFont val="Times New Roman"/>
        <family val="1"/>
      </rPr>
      <t>d</t>
    </r>
  </si>
  <si>
    <r>
      <t xml:space="preserve">        Compliance extension request </t>
    </r>
    <r>
      <rPr>
        <vertAlign val="superscript"/>
        <sz val="10"/>
        <color theme="1"/>
        <rFont val="Times New Roman"/>
        <family val="1"/>
      </rPr>
      <t>d</t>
    </r>
  </si>
  <si>
    <t>Table 2: Average Annual EPA Burden and Cost – NESHAP for Taconite Iron Ore Processing (40 CFR Part 63, Subpart RRRRR) (Renewal)</t>
  </si>
  <si>
    <r>
      <t xml:space="preserve">Initial performance tests </t>
    </r>
    <r>
      <rPr>
        <vertAlign val="superscript"/>
        <sz val="10"/>
        <color theme="1"/>
        <rFont val="Times New Roman"/>
        <family val="1"/>
      </rPr>
      <t>c, d</t>
    </r>
  </si>
  <si>
    <t>Report Review</t>
  </si>
  <si>
    <r>
      <t xml:space="preserve">   Initial notification </t>
    </r>
    <r>
      <rPr>
        <vertAlign val="superscript"/>
        <sz val="10"/>
        <color theme="1"/>
        <rFont val="Times New Roman"/>
        <family val="1"/>
      </rPr>
      <t>c</t>
    </r>
  </si>
  <si>
    <r>
      <t xml:space="preserve">   Notification of initial performance test </t>
    </r>
    <r>
      <rPr>
        <vertAlign val="superscript"/>
        <sz val="10"/>
        <color theme="1"/>
        <rFont val="Times New Roman"/>
        <family val="1"/>
      </rPr>
      <t>c</t>
    </r>
  </si>
  <si>
    <t xml:space="preserve">   Compliance extension request</t>
  </si>
  <si>
    <r>
      <t xml:space="preserve">   Site-specific test plan </t>
    </r>
    <r>
      <rPr>
        <vertAlign val="superscript"/>
        <sz val="10"/>
        <color theme="1"/>
        <rFont val="Times New Roman"/>
        <family val="1"/>
      </rPr>
      <t>f</t>
    </r>
  </si>
  <si>
    <t xml:space="preserve">   Petition for alternative monitoring requirements</t>
  </si>
  <si>
    <t xml:space="preserve">   Review of semiannual compliance report</t>
  </si>
  <si>
    <r>
      <t xml:space="preserve">   Review of startup, shutdown, and malfunction plan </t>
    </r>
    <r>
      <rPr>
        <vertAlign val="superscript"/>
        <sz val="10"/>
        <color theme="1"/>
        <rFont val="Times New Roman"/>
        <family val="1"/>
      </rPr>
      <t>g</t>
    </r>
  </si>
  <si>
    <t>(A) 
EPA Hours per Occurrence</t>
  </si>
  <si>
    <t>(B) 
Number of Occurrences per Plant per Year</t>
  </si>
  <si>
    <t>(C)
EPA Hours per Plant per Year
(C=AxB)</t>
  </si>
  <si>
    <t xml:space="preserve">(F) 
Management Hours per Year 
(F=Ex0.05) </t>
  </si>
  <si>
    <t>(G) 
Clerical Hoursper Year 
(G=Ex0.1)</t>
  </si>
  <si>
    <r>
      <t xml:space="preserve">(D) 
Plants per Year </t>
    </r>
    <r>
      <rPr>
        <b/>
        <vertAlign val="superscript"/>
        <sz val="10"/>
        <color theme="1"/>
        <rFont val="Times New Roman"/>
        <family val="1"/>
      </rPr>
      <t>a</t>
    </r>
  </si>
  <si>
    <r>
      <t xml:space="preserve">(H)
Costs per Year ($) </t>
    </r>
    <r>
      <rPr>
        <b/>
        <vertAlign val="superscript"/>
        <sz val="10"/>
        <color theme="1"/>
        <rFont val="Times New Roman"/>
        <family val="1"/>
      </rPr>
      <t>b</t>
    </r>
  </si>
  <si>
    <t>(E) 
Technical Hoursper Year 
(E=CxD)</t>
  </si>
  <si>
    <r>
      <t xml:space="preserve">a </t>
    </r>
    <r>
      <rPr>
        <sz val="10"/>
        <color theme="1"/>
        <rFont val="Times New Roman"/>
        <family val="1"/>
      </rPr>
      <t xml:space="preserve"> We have assumed that the average number of respondents that will be subject to the rule will be the eight existing respondents. There will be no additional new sources per year that will become subject to the rule over the three-year period of this ICR.</t>
    </r>
  </si>
  <si>
    <r>
      <t>c</t>
    </r>
    <r>
      <rPr>
        <sz val="10"/>
        <color theme="1"/>
        <rFont val="Times New Roman"/>
        <family val="1"/>
      </rPr>
      <t xml:space="preserve">  This is a one-time only activity.</t>
    </r>
  </si>
  <si>
    <r>
      <t>e</t>
    </r>
    <r>
      <rPr>
        <sz val="10"/>
        <color theme="1"/>
        <rFont val="Times New Roman"/>
        <family val="1"/>
      </rPr>
      <t xml:space="preserve">  We have assumed that each of the fugitive dust emissions control plan will be unchanged.</t>
    </r>
  </si>
  <si>
    <r>
      <t xml:space="preserve">f </t>
    </r>
    <r>
      <rPr>
        <sz val="10"/>
        <color theme="1"/>
        <rFont val="Times New Roman"/>
        <family val="1"/>
      </rPr>
      <t xml:space="preserve"> We have assumed that it will take each respondent 10 hours to review the plan.</t>
    </r>
  </si>
  <si>
    <r>
      <t xml:space="preserve">g </t>
    </r>
    <r>
      <rPr>
        <sz val="10"/>
        <color theme="1"/>
        <rFont val="Times New Roman"/>
        <family val="1"/>
      </rPr>
      <t xml:space="preserve"> We have assumed that 40 percent of respondents will submit startup, shutdown, and malfunction plan/reports. </t>
    </r>
  </si>
  <si>
    <r>
      <t>b</t>
    </r>
    <r>
      <rPr>
        <sz val="10"/>
        <color theme="1"/>
        <rFont val="Times New Roman"/>
        <family val="1"/>
      </rPr>
      <t xml:space="preserve">  This cost is based on the average hourly labor rate as follows: Technical $46.67 (GS-12, Step 1, $29.17 + 60%); Managerial $62.90 (GS-13, Step 5, $39.31 + 60%); and Clerical $25.25 (GS-6, Step 3, $15.78 + 60%).  This ICR assumes that Managerial hours are 5 percent of Technical hours, and Clerical hours are 10 percent of Technical hours.  These rates are from the OPM, 2014 General Schedule, which excludes locality rates of pay.  The rates have been increased by 60 percent to account for the benefit packages available to government employees.</t>
    </r>
  </si>
  <si>
    <r>
      <t xml:space="preserve">   Operation and maintenance plan </t>
    </r>
    <r>
      <rPr>
        <vertAlign val="superscript"/>
        <sz val="10"/>
        <color theme="1"/>
        <rFont val="Times New Roman"/>
        <family val="1"/>
      </rPr>
      <t>c, f</t>
    </r>
  </si>
  <si>
    <r>
      <t xml:space="preserve">   Site-specific monitoring plan </t>
    </r>
    <r>
      <rPr>
        <vertAlign val="superscript"/>
        <sz val="10"/>
        <color theme="1"/>
        <rFont val="Times New Roman"/>
        <family val="1"/>
      </rPr>
      <t>c, f</t>
    </r>
  </si>
  <si>
    <r>
      <t xml:space="preserve">   Fugitive dust emissions control plan</t>
    </r>
    <r>
      <rPr>
        <vertAlign val="superscript"/>
        <sz val="10"/>
        <color theme="1"/>
        <rFont val="Times New Roman"/>
        <family val="1"/>
      </rPr>
      <t xml:space="preserve"> e</t>
    </r>
  </si>
  <si>
    <r>
      <t>h</t>
    </r>
    <r>
      <rPr>
        <sz val="10"/>
        <color theme="1"/>
        <rFont val="Times New Roman"/>
        <family val="1"/>
      </rPr>
      <t xml:space="preserve">  Totals have been rounded to 3 significant figures. Figures may not add exactly due to rounding.</t>
    </r>
  </si>
  <si>
    <r>
      <t xml:space="preserve"> Total Labor Burden and Cost (rounded) </t>
    </r>
    <r>
      <rPr>
        <b/>
        <vertAlign val="superscript"/>
        <sz val="10"/>
        <color theme="1"/>
        <rFont val="Times New Roman"/>
        <family val="1"/>
      </rPr>
      <t>h</t>
    </r>
  </si>
  <si>
    <r>
      <t>e</t>
    </r>
    <r>
      <rPr>
        <sz val="10"/>
        <color theme="1"/>
        <rFont val="Times New Roman"/>
        <family val="1"/>
      </rPr>
      <t xml:space="preserve">  We have assumed that it will take 40 hours for each facility to complete performance test, and that performance tests are repeated every two of five years. Therefore, an average of 1.6 facilities per year will complete performance tests (2 performance test/5 years*4 facilities).</t>
    </r>
  </si>
  <si>
    <r>
      <t>f</t>
    </r>
    <r>
      <rPr>
        <sz val="10"/>
        <color theme="1"/>
        <rFont val="Times New Roman"/>
        <family val="1"/>
      </rPr>
      <t xml:space="preserve">  We have assumed that 20 percent of all sources will send in a site-specific test plan.</t>
    </r>
  </si>
  <si>
    <r>
      <t>g</t>
    </r>
    <r>
      <rPr>
        <sz val="10"/>
        <color theme="1"/>
        <rFont val="Times New Roman"/>
        <family val="1"/>
      </rPr>
      <t xml:space="preserve">  We have assumed that each respondent will take 40 hours to write the operation and maintenance plan.</t>
    </r>
  </si>
  <si>
    <r>
      <t>h</t>
    </r>
    <r>
      <rPr>
        <sz val="10"/>
        <color theme="1"/>
        <rFont val="Times New Roman"/>
        <family val="1"/>
      </rPr>
      <t xml:space="preserve">  We have assumed that each respondent will take 20 hours to write the fugitive dust emission control plan.</t>
    </r>
  </si>
  <si>
    <r>
      <t xml:space="preserve">i </t>
    </r>
    <r>
      <rPr>
        <sz val="10"/>
        <color theme="1"/>
        <rFont val="Times New Roman"/>
        <family val="1"/>
      </rPr>
      <t xml:space="preserve"> We have assumed that each respondent will take 80 hours to complete the site-specific monitoring plan report.</t>
    </r>
  </si>
  <si>
    <r>
      <t xml:space="preserve">j </t>
    </r>
    <r>
      <rPr>
        <sz val="10"/>
        <color theme="1"/>
        <rFont val="Times New Roman"/>
        <family val="1"/>
      </rPr>
      <t xml:space="preserve"> We have assumed that each respondent will take 4 hours to complete the notification of performance test report.</t>
    </r>
  </si>
  <si>
    <r>
      <t xml:space="preserve">k  </t>
    </r>
    <r>
      <rPr>
        <sz val="10"/>
        <color theme="1"/>
        <rFont val="Times New Roman"/>
        <family val="1"/>
      </rPr>
      <t>Totals have been rounded to 3 significant figures. Figures may not add exactly due to rounding.</t>
    </r>
  </si>
  <si>
    <r>
      <t xml:space="preserve">Grand Total (rounded) </t>
    </r>
    <r>
      <rPr>
        <b/>
        <vertAlign val="superscript"/>
        <sz val="10"/>
        <color theme="1"/>
        <rFont val="Times New Roman"/>
        <family val="1"/>
      </rPr>
      <t>k</t>
    </r>
  </si>
  <si>
    <r>
      <t xml:space="preserve">Total Capital and O&amp;M Costs (rounded) </t>
    </r>
    <r>
      <rPr>
        <b/>
        <vertAlign val="superscript"/>
        <sz val="10"/>
        <color theme="1"/>
        <rFont val="Times New Roman"/>
        <family val="1"/>
      </rPr>
      <t>k</t>
    </r>
  </si>
  <si>
    <r>
      <t xml:space="preserve">Total Labor Burden and Cost (rounded) </t>
    </r>
    <r>
      <rPr>
        <b/>
        <vertAlign val="superscript"/>
        <sz val="10"/>
        <color theme="1"/>
        <rFont val="Times New Roman"/>
        <family val="1"/>
      </rPr>
      <t>k</t>
    </r>
  </si>
  <si>
    <r>
      <t xml:space="preserve">        Site-specific test plan </t>
    </r>
    <r>
      <rPr>
        <vertAlign val="superscript"/>
        <sz val="10"/>
        <color theme="1"/>
        <rFont val="Times New Roman"/>
        <family val="1"/>
      </rPr>
      <t>f</t>
    </r>
  </si>
  <si>
    <r>
      <t xml:space="preserve">        Operation and maintenance plan </t>
    </r>
    <r>
      <rPr>
        <vertAlign val="superscript"/>
        <sz val="10"/>
        <color theme="1"/>
        <rFont val="Times New Roman"/>
        <family val="1"/>
      </rPr>
      <t>d, g</t>
    </r>
  </si>
  <si>
    <r>
      <t xml:space="preserve">        Fugitive dust emission control plan </t>
    </r>
    <r>
      <rPr>
        <vertAlign val="superscript"/>
        <sz val="10"/>
        <color theme="1"/>
        <rFont val="Times New Roman"/>
        <family val="1"/>
      </rPr>
      <t>d, h</t>
    </r>
  </si>
  <si>
    <r>
      <t xml:space="preserve">        Site-specific monitoring plan </t>
    </r>
    <r>
      <rPr>
        <vertAlign val="superscript"/>
        <sz val="10"/>
        <color theme="1"/>
        <rFont val="Times New Roman"/>
        <family val="1"/>
      </rPr>
      <t>d, i</t>
    </r>
  </si>
  <si>
    <r>
      <t xml:space="preserve">        Notification of performance test </t>
    </r>
    <r>
      <rPr>
        <vertAlign val="superscript"/>
        <sz val="10"/>
        <color theme="1"/>
        <rFont val="Times New Roman"/>
        <family val="1"/>
      </rPr>
      <t>j</t>
    </r>
  </si>
  <si>
    <r>
      <t xml:space="preserve">d  </t>
    </r>
    <r>
      <rPr>
        <sz val="10"/>
        <color theme="1"/>
        <rFont val="Times New Roman"/>
        <family val="1"/>
      </rPr>
      <t>We have assumed that the initial performance test/occurrences per respondent are based on the following: (27 indurating furnaces and ore dryer Method 5 PM
tests + 58 OCH and PH Method 5 PM tests) for a total of 85 Method 5 PM tests for three years. 85tests/3 years = 28 Method 5 PM tests/year. (28 Method 5
PM tests/year)/(4 plants) = 7 Method 5 PM tests per year per plant.</t>
    </r>
  </si>
  <si>
    <t>hr/response</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</si>
</sst>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6" formatCode="&quot;$&quot;#,##0_);[Red]\(&quot;$&quot;#,##0\)"/>
    <numFmt numFmtId="8" formatCode="&quot;$&quot;#,##0.00_);[Red]\(&quot;$&quot;#,##0.00\)"/>
    <numFmt numFmtId="44" formatCode="_(&quot;$&quot;* #,##0.00_);_(&quot;$&quot;* \(#,##0.00\);_(&quot;$&quot;* &quot;-&quot;??_);_(@_)"/>
    <numFmt numFmtId="164" formatCode="_(&quot;$&quot;* #,##0_);_(&quot;$&quot;* \(#,##0\);_(&quot;$&quot;* &quot;-&quot;??_);_(@_)"/>
  </numFmts>
  <fonts count="7" x14ac:knownFonts="1">
    <font>
      <sz val="11"/>
      <color theme="1"/>
      <name val="Calibri"/>
      <family val="2"/>
      <scheme val="minor"/>
    </font>
    <font>
      <b/>
      <sz val="11"/>
      <color theme="1"/>
      <name val="Calibri"/>
      <family val="2"/>
      <scheme val="minor"/>
    </font>
    <font>
      <sz val="10"/>
      <color theme="1"/>
      <name val="Times New Roman"/>
      <family val="1"/>
    </font>
    <font>
      <vertAlign val="superscript"/>
      <sz val="10"/>
      <color theme="1"/>
      <name val="Times New Roman"/>
      <family val="1"/>
    </font>
    <font>
      <b/>
      <sz val="10"/>
      <color theme="1"/>
      <name val="Times New Roman"/>
      <family val="1"/>
    </font>
    <font>
      <b/>
      <vertAlign val="superscript"/>
      <sz val="10"/>
      <color theme="1"/>
      <name val="Times New Roman"/>
      <family val="1"/>
    </font>
    <font>
      <sz val="11"/>
      <color theme="1"/>
      <name val="Calibri"/>
      <family val="2"/>
      <scheme val="minor"/>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44" fontId="6" fillId="0" borderId="0" applyFont="0" applyFill="0" applyBorder="0" applyAlignment="0" applyProtection="0"/>
  </cellStyleXfs>
  <cellXfs count="24">
    <xf numFmtId="0" fontId="0" fillId="0" borderId="0" xfId="0"/>
    <xf numFmtId="0" fontId="2" fillId="0" borderId="1" xfId="0" applyFont="1" applyBorder="1" applyAlignment="1">
      <alignment vertical="center" wrapText="1"/>
    </xf>
    <xf numFmtId="0" fontId="2" fillId="0" borderId="1" xfId="0" applyFont="1" applyBorder="1" applyAlignment="1">
      <alignment horizontal="center" vertical="center" wrapText="1"/>
    </xf>
    <xf numFmtId="0" fontId="2" fillId="0" borderId="1" xfId="0" applyFont="1" applyBorder="1" applyAlignment="1">
      <alignment horizontal="right" vertical="center" wrapText="1"/>
    </xf>
    <xf numFmtId="6" fontId="2" fillId="0" borderId="1" xfId="0" applyNumberFormat="1" applyFont="1" applyBorder="1" applyAlignment="1">
      <alignment horizontal="right" vertical="center" wrapText="1"/>
    </xf>
    <xf numFmtId="8" fontId="2" fillId="0" borderId="1" xfId="0" applyNumberFormat="1" applyFont="1" applyBorder="1" applyAlignment="1">
      <alignment horizontal="right" vertical="center" wrapText="1"/>
    </xf>
    <xf numFmtId="0" fontId="4" fillId="0" borderId="1" xfId="0" applyFont="1" applyBorder="1" applyAlignment="1">
      <alignment vertical="center" wrapText="1"/>
    </xf>
    <xf numFmtId="6" fontId="4" fillId="0" borderId="1" xfId="0" applyNumberFormat="1" applyFont="1" applyBorder="1" applyAlignment="1">
      <alignment horizontal="right" vertical="center" wrapText="1"/>
    </xf>
    <xf numFmtId="0" fontId="2" fillId="0" borderId="1" xfId="0" applyFont="1" applyFill="1" applyBorder="1" applyAlignment="1">
      <alignment horizontal="center" vertical="center" wrapText="1"/>
    </xf>
    <xf numFmtId="0" fontId="1" fillId="0" borderId="0" xfId="0" applyFont="1"/>
    <xf numFmtId="0" fontId="2" fillId="0" borderId="1" xfId="0" applyFont="1" applyFill="1" applyBorder="1" applyAlignment="1">
      <alignment vertical="center" wrapText="1"/>
    </xf>
    <xf numFmtId="0" fontId="4" fillId="0" borderId="1" xfId="0" applyFont="1" applyFill="1" applyBorder="1" applyAlignment="1">
      <alignment horizontal="center" vertical="center" wrapText="1"/>
    </xf>
    <xf numFmtId="0" fontId="4" fillId="0" borderId="0" xfId="0" applyFont="1" applyAlignment="1">
      <alignment vertical="center"/>
    </xf>
    <xf numFmtId="0" fontId="3" fillId="0" borderId="0" xfId="0" applyFont="1"/>
    <xf numFmtId="0" fontId="3" fillId="0" borderId="0" xfId="0" applyFont="1" applyAlignment="1">
      <alignment vertical="center"/>
    </xf>
    <xf numFmtId="6" fontId="4" fillId="0" borderId="1" xfId="0" applyNumberFormat="1" applyFont="1" applyBorder="1" applyAlignment="1">
      <alignment horizontal="right" vertical="center"/>
    </xf>
    <xf numFmtId="0" fontId="2" fillId="0" borderId="1" xfId="0" applyFont="1" applyBorder="1" applyAlignment="1">
      <alignment horizontal="left" vertical="center" wrapText="1" indent="1"/>
    </xf>
    <xf numFmtId="1" fontId="4" fillId="0" borderId="1" xfId="0" applyNumberFormat="1" applyFont="1" applyBorder="1" applyAlignment="1">
      <alignment horizontal="center" vertical="center" wrapText="1"/>
    </xf>
    <xf numFmtId="44" fontId="0" fillId="0" borderId="0" xfId="1" applyFont="1"/>
    <xf numFmtId="44" fontId="0" fillId="0" borderId="0" xfId="0" applyNumberFormat="1"/>
    <xf numFmtId="164" fontId="0" fillId="0" borderId="0" xfId="1" applyNumberFormat="1" applyFont="1"/>
    <xf numFmtId="1" fontId="0" fillId="0" borderId="0" xfId="0" applyNumberFormat="1"/>
    <xf numFmtId="1" fontId="4" fillId="0" borderId="1" xfId="0" applyNumberFormat="1" applyFont="1" applyBorder="1" applyAlignment="1">
      <alignment horizontal="center" vertical="center"/>
    </xf>
    <xf numFmtId="1" fontId="4" fillId="0" borderId="1" xfId="0" applyNumberFormat="1" applyFont="1" applyBorder="1" applyAlignment="1">
      <alignment horizontal="center" vertical="center" wrapText="1"/>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5"/>
  <sheetViews>
    <sheetView tabSelected="1" zoomScale="85" zoomScaleNormal="85" workbookViewId="0">
      <selection activeCell="E16" sqref="E16"/>
    </sheetView>
  </sheetViews>
  <sheetFormatPr defaultRowHeight="15" x14ac:dyDescent="0.25"/>
  <cols>
    <col min="1" max="1" width="47.5703125" customWidth="1"/>
    <col min="2" max="2" width="12.85546875" customWidth="1"/>
    <col min="3" max="3" width="12" customWidth="1"/>
    <col min="4" max="4" width="10.7109375" customWidth="1"/>
    <col min="5" max="5" width="11" customWidth="1"/>
    <col min="7" max="9" width="12.5703125" bestFit="1" customWidth="1"/>
  </cols>
  <sheetData>
    <row r="1" spans="1:9" x14ac:dyDescent="0.25">
      <c r="A1" s="9" t="s">
        <v>22</v>
      </c>
    </row>
    <row r="2" spans="1:9" x14ac:dyDescent="0.25">
      <c r="F2">
        <v>103.97</v>
      </c>
      <c r="G2">
        <v>129.93</v>
      </c>
      <c r="H2">
        <v>51.79</v>
      </c>
    </row>
    <row r="3" spans="1:9" ht="76.5" x14ac:dyDescent="0.25">
      <c r="A3" s="11" t="s">
        <v>21</v>
      </c>
      <c r="B3" s="11" t="s">
        <v>25</v>
      </c>
      <c r="C3" s="11" t="s">
        <v>23</v>
      </c>
      <c r="D3" s="11" t="s">
        <v>29</v>
      </c>
      <c r="E3" s="11" t="s">
        <v>24</v>
      </c>
      <c r="F3" s="11" t="s">
        <v>28</v>
      </c>
      <c r="G3" s="11" t="s">
        <v>26</v>
      </c>
      <c r="H3" s="11" t="s">
        <v>27</v>
      </c>
      <c r="I3" s="11" t="s">
        <v>30</v>
      </c>
    </row>
    <row r="4" spans="1:9" x14ac:dyDescent="0.25">
      <c r="A4" s="1" t="s">
        <v>0</v>
      </c>
      <c r="B4" s="2" t="s">
        <v>1</v>
      </c>
      <c r="C4" s="1"/>
      <c r="D4" s="2"/>
      <c r="E4" s="2"/>
      <c r="F4" s="2"/>
      <c r="G4" s="2"/>
      <c r="H4" s="2"/>
      <c r="I4" s="3"/>
    </row>
    <row r="5" spans="1:9" x14ac:dyDescent="0.25">
      <c r="A5" s="1" t="s">
        <v>2</v>
      </c>
      <c r="B5" s="2" t="s">
        <v>1</v>
      </c>
      <c r="C5" s="1"/>
      <c r="D5" s="2"/>
      <c r="E5" s="2"/>
      <c r="F5" s="2"/>
      <c r="G5" s="2"/>
      <c r="H5" s="2"/>
      <c r="I5" s="3"/>
    </row>
    <row r="6" spans="1:9" x14ac:dyDescent="0.25">
      <c r="A6" s="1" t="s">
        <v>3</v>
      </c>
      <c r="B6" s="2"/>
      <c r="C6" s="1"/>
      <c r="D6" s="2"/>
      <c r="E6" s="2"/>
      <c r="F6" s="2"/>
      <c r="G6" s="2"/>
      <c r="H6" s="2"/>
      <c r="I6" s="3"/>
    </row>
    <row r="7" spans="1:9" ht="15.75" x14ac:dyDescent="0.25">
      <c r="A7" s="1" t="s">
        <v>31</v>
      </c>
      <c r="B7" s="2">
        <v>2</v>
      </c>
      <c r="C7" s="2">
        <v>1</v>
      </c>
      <c r="D7" s="2">
        <f>B7*C7</f>
        <v>2</v>
      </c>
      <c r="E7" s="2">
        <v>4</v>
      </c>
      <c r="F7" s="2">
        <f>D7*E7</f>
        <v>8</v>
      </c>
      <c r="G7" s="2">
        <f>F7*0.05</f>
        <v>0.4</v>
      </c>
      <c r="H7" s="2">
        <f>F7*0.1</f>
        <v>0.8</v>
      </c>
      <c r="I7" s="5">
        <f>$F$2*F7+$G$2*G7+$H$2*H7</f>
        <v>925.16399999999999</v>
      </c>
    </row>
    <row r="8" spans="1:9" x14ac:dyDescent="0.25">
      <c r="A8" s="1" t="s">
        <v>4</v>
      </c>
      <c r="B8" s="2"/>
      <c r="C8" s="2"/>
      <c r="D8" s="2"/>
      <c r="E8" s="2"/>
      <c r="F8" s="2"/>
      <c r="G8" s="2"/>
      <c r="H8" s="2"/>
      <c r="I8" s="4"/>
    </row>
    <row r="9" spans="1:9" ht="15.75" x14ac:dyDescent="0.25">
      <c r="A9" s="1" t="s">
        <v>38</v>
      </c>
      <c r="B9" s="2">
        <v>40</v>
      </c>
      <c r="C9" s="2">
        <v>1</v>
      </c>
      <c r="D9" s="2">
        <f t="shared" ref="D9:D29" si="0">B9*C9</f>
        <v>40</v>
      </c>
      <c r="E9" s="2">
        <v>1.6</v>
      </c>
      <c r="F9" s="2">
        <f t="shared" ref="F9:F22" si="1">D9*E9</f>
        <v>64</v>
      </c>
      <c r="G9" s="2">
        <f t="shared" ref="G9:G22" si="2">F9*0.05</f>
        <v>3.2</v>
      </c>
      <c r="H9" s="2">
        <f t="shared" ref="H9:H22" si="3">F9*0.1</f>
        <v>6.4</v>
      </c>
      <c r="I9" s="5">
        <f t="shared" ref="I9:I22" si="4">$F$2*F9+$G$2*G9+$H$2*H9</f>
        <v>7401.3119999999999</v>
      </c>
    </row>
    <row r="10" spans="1:9" x14ac:dyDescent="0.25">
      <c r="A10" s="1" t="s">
        <v>5</v>
      </c>
      <c r="B10" s="2">
        <v>40</v>
      </c>
      <c r="C10" s="2">
        <v>1</v>
      </c>
      <c r="D10" s="2">
        <f t="shared" si="0"/>
        <v>40</v>
      </c>
      <c r="E10" s="2">
        <v>1.6</v>
      </c>
      <c r="F10" s="2">
        <f t="shared" si="1"/>
        <v>64</v>
      </c>
      <c r="G10" s="2">
        <f t="shared" si="2"/>
        <v>3.2</v>
      </c>
      <c r="H10" s="2">
        <f t="shared" si="3"/>
        <v>6.4</v>
      </c>
      <c r="I10" s="5">
        <f t="shared" si="4"/>
        <v>7401.3119999999999</v>
      </c>
    </row>
    <row r="11" spans="1:9" x14ac:dyDescent="0.25">
      <c r="A11" s="1" t="s">
        <v>6</v>
      </c>
      <c r="B11" s="2" t="s">
        <v>7</v>
      </c>
      <c r="C11" s="2"/>
      <c r="D11" s="2"/>
      <c r="E11" s="2"/>
      <c r="F11" s="2"/>
      <c r="G11" s="2"/>
      <c r="H11" s="2"/>
      <c r="I11" s="4"/>
    </row>
    <row r="12" spans="1:9" x14ac:dyDescent="0.25">
      <c r="A12" s="1" t="s">
        <v>8</v>
      </c>
      <c r="B12" s="2" t="s">
        <v>7</v>
      </c>
      <c r="C12" s="2"/>
      <c r="D12" s="2"/>
      <c r="E12" s="2"/>
      <c r="F12" s="2"/>
      <c r="G12" s="2"/>
      <c r="H12" s="2"/>
      <c r="I12" s="4"/>
    </row>
    <row r="13" spans="1:9" x14ac:dyDescent="0.25">
      <c r="A13" s="1" t="s">
        <v>9</v>
      </c>
      <c r="B13" s="2"/>
      <c r="C13" s="2"/>
      <c r="D13" s="2"/>
      <c r="E13" s="2"/>
      <c r="F13" s="2"/>
      <c r="G13" s="2"/>
      <c r="H13" s="2"/>
      <c r="I13" s="4"/>
    </row>
    <row r="14" spans="1:9" ht="15.75" x14ac:dyDescent="0.25">
      <c r="A14" s="1" t="s">
        <v>39</v>
      </c>
      <c r="B14" s="2">
        <v>2</v>
      </c>
      <c r="C14" s="2">
        <v>1</v>
      </c>
      <c r="D14" s="2">
        <f t="shared" si="0"/>
        <v>2</v>
      </c>
      <c r="E14" s="2">
        <v>0</v>
      </c>
      <c r="F14" s="2">
        <f t="shared" si="1"/>
        <v>0</v>
      </c>
      <c r="G14" s="2">
        <f t="shared" si="2"/>
        <v>0</v>
      </c>
      <c r="H14" s="2">
        <f t="shared" si="3"/>
        <v>0</v>
      </c>
      <c r="I14" s="4">
        <f t="shared" si="4"/>
        <v>0</v>
      </c>
    </row>
    <row r="15" spans="1:9" ht="15.75" x14ac:dyDescent="0.25">
      <c r="A15" s="1" t="s">
        <v>40</v>
      </c>
      <c r="B15" s="2">
        <v>2</v>
      </c>
      <c r="C15" s="2">
        <v>1</v>
      </c>
      <c r="D15" s="2">
        <f t="shared" si="0"/>
        <v>2</v>
      </c>
      <c r="E15" s="2">
        <v>0</v>
      </c>
      <c r="F15" s="2">
        <f t="shared" si="1"/>
        <v>0</v>
      </c>
      <c r="G15" s="2">
        <f t="shared" si="2"/>
        <v>0</v>
      </c>
      <c r="H15" s="2">
        <f t="shared" si="3"/>
        <v>0</v>
      </c>
      <c r="I15" s="4">
        <f t="shared" si="4"/>
        <v>0</v>
      </c>
    </row>
    <row r="16" spans="1:9" ht="15.75" x14ac:dyDescent="0.25">
      <c r="A16" s="1" t="s">
        <v>80</v>
      </c>
      <c r="B16" s="2">
        <v>40</v>
      </c>
      <c r="C16" s="2">
        <v>1</v>
      </c>
      <c r="D16" s="2">
        <f t="shared" si="0"/>
        <v>40</v>
      </c>
      <c r="E16" s="8">
        <f>0.2*E10</f>
        <v>0.32000000000000006</v>
      </c>
      <c r="F16" s="2">
        <f t="shared" si="1"/>
        <v>12.800000000000002</v>
      </c>
      <c r="G16" s="2">
        <f t="shared" si="2"/>
        <v>0.64000000000000012</v>
      </c>
      <c r="H16" s="2">
        <f t="shared" si="3"/>
        <v>1.2800000000000002</v>
      </c>
      <c r="I16" s="5">
        <f t="shared" si="4"/>
        <v>1480.2624000000003</v>
      </c>
    </row>
    <row r="17" spans="1:9" ht="15.75" x14ac:dyDescent="0.25">
      <c r="A17" s="1" t="s">
        <v>81</v>
      </c>
      <c r="B17" s="2">
        <v>40</v>
      </c>
      <c r="C17" s="2">
        <v>1</v>
      </c>
      <c r="D17" s="2">
        <f t="shared" si="0"/>
        <v>40</v>
      </c>
      <c r="E17" s="2">
        <v>0</v>
      </c>
      <c r="F17" s="2">
        <f t="shared" si="1"/>
        <v>0</v>
      </c>
      <c r="G17" s="2">
        <f t="shared" si="2"/>
        <v>0</v>
      </c>
      <c r="H17" s="2">
        <f t="shared" si="3"/>
        <v>0</v>
      </c>
      <c r="I17" s="4">
        <f t="shared" si="4"/>
        <v>0</v>
      </c>
    </row>
    <row r="18" spans="1:9" ht="15.75" x14ac:dyDescent="0.25">
      <c r="A18" s="1" t="s">
        <v>82</v>
      </c>
      <c r="B18" s="2">
        <v>20</v>
      </c>
      <c r="C18" s="2">
        <v>1</v>
      </c>
      <c r="D18" s="2">
        <f t="shared" si="0"/>
        <v>20</v>
      </c>
      <c r="E18" s="2">
        <v>0</v>
      </c>
      <c r="F18" s="2">
        <f t="shared" si="1"/>
        <v>0</v>
      </c>
      <c r="G18" s="2">
        <f t="shared" si="2"/>
        <v>0</v>
      </c>
      <c r="H18" s="2">
        <f t="shared" si="3"/>
        <v>0</v>
      </c>
      <c r="I18" s="4">
        <f t="shared" si="4"/>
        <v>0</v>
      </c>
    </row>
    <row r="19" spans="1:9" ht="15.75" x14ac:dyDescent="0.25">
      <c r="A19" s="1" t="s">
        <v>83</v>
      </c>
      <c r="B19" s="2">
        <v>80</v>
      </c>
      <c r="C19" s="2">
        <v>1</v>
      </c>
      <c r="D19" s="2">
        <f t="shared" si="0"/>
        <v>80</v>
      </c>
      <c r="E19" s="2">
        <v>0</v>
      </c>
      <c r="F19" s="2">
        <f t="shared" si="1"/>
        <v>0</v>
      </c>
      <c r="G19" s="2">
        <f t="shared" si="2"/>
        <v>0</v>
      </c>
      <c r="H19" s="2">
        <f t="shared" si="3"/>
        <v>0</v>
      </c>
      <c r="I19" s="4">
        <f t="shared" si="4"/>
        <v>0</v>
      </c>
    </row>
    <row r="20" spans="1:9" x14ac:dyDescent="0.25">
      <c r="A20" s="1" t="s">
        <v>10</v>
      </c>
      <c r="B20" s="2">
        <v>8</v>
      </c>
      <c r="C20" s="2">
        <v>2</v>
      </c>
      <c r="D20" s="2">
        <f t="shared" si="0"/>
        <v>16</v>
      </c>
      <c r="E20" s="2">
        <v>4</v>
      </c>
      <c r="F20" s="2">
        <f t="shared" si="1"/>
        <v>64</v>
      </c>
      <c r="G20" s="2">
        <f t="shared" si="2"/>
        <v>3.2</v>
      </c>
      <c r="H20" s="2">
        <f t="shared" si="3"/>
        <v>6.4</v>
      </c>
      <c r="I20" s="5">
        <f t="shared" si="4"/>
        <v>7401.3119999999999</v>
      </c>
    </row>
    <row r="21" spans="1:9" x14ac:dyDescent="0.25">
      <c r="A21" s="1" t="s">
        <v>11</v>
      </c>
      <c r="B21" s="2">
        <v>40</v>
      </c>
      <c r="C21" s="2">
        <v>1</v>
      </c>
      <c r="D21" s="2">
        <f t="shared" si="0"/>
        <v>40</v>
      </c>
      <c r="E21" s="2">
        <v>0</v>
      </c>
      <c r="F21" s="2">
        <f t="shared" si="1"/>
        <v>0</v>
      </c>
      <c r="G21" s="2">
        <f t="shared" si="2"/>
        <v>0</v>
      </c>
      <c r="H21" s="2">
        <f t="shared" si="3"/>
        <v>0</v>
      </c>
      <c r="I21" s="4">
        <f t="shared" si="4"/>
        <v>0</v>
      </c>
    </row>
    <row r="22" spans="1:9" ht="15.75" x14ac:dyDescent="0.25">
      <c r="A22" s="1" t="s">
        <v>84</v>
      </c>
      <c r="B22" s="2">
        <v>4</v>
      </c>
      <c r="C22" s="2">
        <v>3</v>
      </c>
      <c r="D22" s="2">
        <f t="shared" si="0"/>
        <v>12</v>
      </c>
      <c r="E22" s="2">
        <v>1.6</v>
      </c>
      <c r="F22" s="2">
        <f t="shared" si="1"/>
        <v>19.200000000000003</v>
      </c>
      <c r="G22" s="2">
        <f t="shared" si="2"/>
        <v>0.96000000000000019</v>
      </c>
      <c r="H22" s="2">
        <f t="shared" si="3"/>
        <v>1.9200000000000004</v>
      </c>
      <c r="I22" s="5">
        <f t="shared" si="4"/>
        <v>2220.3936000000003</v>
      </c>
    </row>
    <row r="23" spans="1:9" x14ac:dyDescent="0.25">
      <c r="A23" s="6" t="s">
        <v>12</v>
      </c>
      <c r="B23" s="6"/>
      <c r="C23" s="6"/>
      <c r="D23" s="2"/>
      <c r="E23" s="6"/>
      <c r="F23" s="22">
        <f>SUM(F7:H22)</f>
        <v>266.8</v>
      </c>
      <c r="G23" s="22"/>
      <c r="H23" s="22"/>
      <c r="I23" s="15">
        <f>SUM(I7:I22)</f>
        <v>26829.755999999998</v>
      </c>
    </row>
    <row r="24" spans="1:9" x14ac:dyDescent="0.25">
      <c r="A24" s="1" t="s">
        <v>13</v>
      </c>
      <c r="B24" s="2"/>
      <c r="C24" s="2"/>
      <c r="D24" s="2"/>
      <c r="E24" s="2"/>
      <c r="F24" s="2"/>
      <c r="G24" s="2"/>
      <c r="H24" s="2"/>
      <c r="I24" s="3"/>
    </row>
    <row r="25" spans="1:9" ht="15.75" x14ac:dyDescent="0.25">
      <c r="A25" s="1" t="s">
        <v>34</v>
      </c>
      <c r="B25" s="2" t="s">
        <v>14</v>
      </c>
      <c r="C25" s="2"/>
      <c r="D25" s="2"/>
      <c r="E25" s="2"/>
      <c r="F25" s="2"/>
      <c r="G25" s="2"/>
      <c r="H25" s="2"/>
      <c r="I25" s="3"/>
    </row>
    <row r="26" spans="1:9" x14ac:dyDescent="0.25">
      <c r="A26" s="1" t="s">
        <v>15</v>
      </c>
      <c r="B26" s="2">
        <v>3</v>
      </c>
      <c r="C26" s="2">
        <v>1</v>
      </c>
      <c r="D26" s="2">
        <f t="shared" si="0"/>
        <v>3</v>
      </c>
      <c r="E26" s="2">
        <v>0</v>
      </c>
      <c r="F26" s="2">
        <f t="shared" ref="F26" si="5">D26*E26</f>
        <v>0</v>
      </c>
      <c r="G26" s="2">
        <f t="shared" ref="G26:G29" si="6">F26*0.05</f>
        <v>0</v>
      </c>
      <c r="H26" s="2">
        <f t="shared" ref="H26" si="7">F26*0.1</f>
        <v>0</v>
      </c>
      <c r="I26" s="4">
        <f t="shared" ref="I26" si="8">$F$2*F26+$G$2*G26+$H$2*H26</f>
        <v>0</v>
      </c>
    </row>
    <row r="27" spans="1:9" x14ac:dyDescent="0.25">
      <c r="A27" s="1" t="s">
        <v>16</v>
      </c>
      <c r="B27" s="2">
        <v>16</v>
      </c>
      <c r="C27" s="2">
        <v>1</v>
      </c>
      <c r="D27" s="2">
        <f t="shared" si="0"/>
        <v>16</v>
      </c>
      <c r="E27" s="2">
        <v>0</v>
      </c>
      <c r="F27" s="2">
        <f t="shared" ref="F27:F29" si="9">D27*E27</f>
        <v>0</v>
      </c>
      <c r="G27" s="2">
        <f t="shared" si="6"/>
        <v>0</v>
      </c>
      <c r="H27" s="2">
        <f t="shared" ref="H27:H29" si="10">F27*0.1</f>
        <v>0</v>
      </c>
      <c r="I27" s="4">
        <f t="shared" ref="I27:I29" si="11">$F$2*F27+$G$2*G27+$H$2*H27</f>
        <v>0</v>
      </c>
    </row>
    <row r="28" spans="1:9" x14ac:dyDescent="0.25">
      <c r="A28" s="1" t="s">
        <v>17</v>
      </c>
      <c r="B28" s="2">
        <v>3</v>
      </c>
      <c r="C28" s="2">
        <v>1</v>
      </c>
      <c r="D28" s="2">
        <f t="shared" si="0"/>
        <v>3</v>
      </c>
      <c r="E28" s="2">
        <v>0</v>
      </c>
      <c r="F28" s="2">
        <f t="shared" si="9"/>
        <v>0</v>
      </c>
      <c r="G28" s="2">
        <f t="shared" si="6"/>
        <v>0</v>
      </c>
      <c r="H28" s="2">
        <f t="shared" si="10"/>
        <v>0</v>
      </c>
      <c r="I28" s="4">
        <f t="shared" si="11"/>
        <v>0</v>
      </c>
    </row>
    <row r="29" spans="1:9" x14ac:dyDescent="0.25">
      <c r="A29" s="1" t="s">
        <v>18</v>
      </c>
      <c r="B29" s="2">
        <v>1</v>
      </c>
      <c r="C29" s="2">
        <v>2</v>
      </c>
      <c r="D29" s="2">
        <f t="shared" si="0"/>
        <v>2</v>
      </c>
      <c r="E29" s="2">
        <v>4</v>
      </c>
      <c r="F29" s="2">
        <f t="shared" si="9"/>
        <v>8</v>
      </c>
      <c r="G29" s="2">
        <f t="shared" si="6"/>
        <v>0.4</v>
      </c>
      <c r="H29" s="2">
        <f t="shared" si="10"/>
        <v>0.8</v>
      </c>
      <c r="I29" s="5">
        <f t="shared" si="11"/>
        <v>925.16399999999999</v>
      </c>
    </row>
    <row r="30" spans="1:9" x14ac:dyDescent="0.25">
      <c r="A30" s="1" t="s">
        <v>19</v>
      </c>
      <c r="B30" s="2" t="s">
        <v>1</v>
      </c>
      <c r="C30" s="2"/>
      <c r="D30" s="2"/>
      <c r="E30" s="2"/>
      <c r="F30" s="2"/>
      <c r="G30" s="2"/>
      <c r="H30" s="2"/>
      <c r="I30" s="3"/>
    </row>
    <row r="31" spans="1:9" x14ac:dyDescent="0.25">
      <c r="A31" s="6" t="s">
        <v>20</v>
      </c>
      <c r="B31" s="6"/>
      <c r="C31" s="6"/>
      <c r="D31" s="6"/>
      <c r="E31" s="6"/>
      <c r="F31" s="22">
        <f>SUM(F26:H29)</f>
        <v>9.2000000000000011</v>
      </c>
      <c r="G31" s="22"/>
      <c r="H31" s="22"/>
      <c r="I31" s="15">
        <f>SUM(I26:I29)</f>
        <v>925.16399999999999</v>
      </c>
    </row>
    <row r="32" spans="1:9" ht="15.75" x14ac:dyDescent="0.25">
      <c r="A32" s="6" t="s">
        <v>79</v>
      </c>
      <c r="B32" s="2"/>
      <c r="C32" s="2"/>
      <c r="D32" s="2"/>
      <c r="E32" s="2"/>
      <c r="F32" s="23">
        <f>F23+F31</f>
        <v>276</v>
      </c>
      <c r="G32" s="23"/>
      <c r="H32" s="23"/>
      <c r="I32" s="7">
        <f>ROUND(I23+I31,-2)</f>
        <v>27800</v>
      </c>
    </row>
    <row r="33" spans="1:11" ht="15.75" x14ac:dyDescent="0.25">
      <c r="A33" s="6" t="s">
        <v>78</v>
      </c>
      <c r="B33" s="2"/>
      <c r="C33" s="2"/>
      <c r="D33" s="2"/>
      <c r="E33" s="2"/>
      <c r="F33" s="17"/>
      <c r="G33" s="17"/>
      <c r="H33" s="17"/>
      <c r="I33" s="7">
        <v>298000</v>
      </c>
      <c r="K33" s="21">
        <f>F32/13</f>
        <v>21.23076923076923</v>
      </c>
    </row>
    <row r="34" spans="1:11" ht="15.75" x14ac:dyDescent="0.25">
      <c r="A34" s="6" t="s">
        <v>77</v>
      </c>
      <c r="B34" s="2"/>
      <c r="C34" s="2"/>
      <c r="D34" s="2"/>
      <c r="E34" s="2"/>
      <c r="F34" s="17"/>
      <c r="G34" s="17"/>
      <c r="H34" s="17"/>
      <c r="I34" s="7">
        <f>ROUND(I32+I33, -3)</f>
        <v>326000</v>
      </c>
      <c r="K34" t="s">
        <v>86</v>
      </c>
    </row>
    <row r="36" spans="1:11" x14ac:dyDescent="0.25">
      <c r="A36" s="12" t="s">
        <v>32</v>
      </c>
    </row>
    <row r="37" spans="1:11" ht="15.75" x14ac:dyDescent="0.25">
      <c r="A37" s="14" t="s">
        <v>33</v>
      </c>
    </row>
    <row r="38" spans="1:11" ht="15.75" x14ac:dyDescent="0.25">
      <c r="A38" s="14" t="s">
        <v>37</v>
      </c>
    </row>
    <row r="39" spans="1:11" ht="15.75" x14ac:dyDescent="0.25">
      <c r="A39" s="14" t="s">
        <v>35</v>
      </c>
    </row>
    <row r="40" spans="1:11" ht="15.75" x14ac:dyDescent="0.25">
      <c r="A40" s="14" t="s">
        <v>36</v>
      </c>
    </row>
    <row r="41" spans="1:11" ht="15.75" x14ac:dyDescent="0.25">
      <c r="A41" s="14" t="s">
        <v>70</v>
      </c>
    </row>
    <row r="42" spans="1:11" ht="15.75" x14ac:dyDescent="0.25">
      <c r="A42" s="14" t="s">
        <v>71</v>
      </c>
    </row>
    <row r="43" spans="1:11" ht="15.75" x14ac:dyDescent="0.25">
      <c r="A43" s="14" t="s">
        <v>72</v>
      </c>
    </row>
    <row r="44" spans="1:11" ht="15.75" x14ac:dyDescent="0.25">
      <c r="A44" s="14" t="s">
        <v>73</v>
      </c>
    </row>
    <row r="45" spans="1:11" ht="15.75" x14ac:dyDescent="0.25">
      <c r="A45" s="14" t="s">
        <v>74</v>
      </c>
    </row>
    <row r="46" spans="1:11" ht="16.5" x14ac:dyDescent="0.25">
      <c r="A46" s="13" t="s">
        <v>75</v>
      </c>
    </row>
    <row r="47" spans="1:11" ht="15.75" x14ac:dyDescent="0.25">
      <c r="A47" s="14" t="s">
        <v>76</v>
      </c>
    </row>
    <row r="51" spans="5:12" x14ac:dyDescent="0.25">
      <c r="E51" s="18"/>
      <c r="G51" s="19"/>
      <c r="H51" s="18"/>
      <c r="I51" s="20"/>
      <c r="J51" s="21"/>
      <c r="L51" s="18"/>
    </row>
    <row r="52" spans="5:12" x14ac:dyDescent="0.25">
      <c r="E52" s="18"/>
      <c r="G52" s="19"/>
      <c r="H52" s="18"/>
      <c r="I52" s="18"/>
      <c r="L52" s="18"/>
    </row>
    <row r="53" spans="5:12" x14ac:dyDescent="0.25">
      <c r="G53" s="19"/>
      <c r="H53" s="18"/>
      <c r="I53" s="19"/>
      <c r="L53" s="19"/>
    </row>
    <row r="54" spans="5:12" x14ac:dyDescent="0.25">
      <c r="G54" s="18"/>
      <c r="K54" s="18"/>
      <c r="L54" s="18"/>
    </row>
    <row r="55" spans="5:12" x14ac:dyDescent="0.25">
      <c r="G55" s="18"/>
    </row>
  </sheetData>
  <mergeCells count="3">
    <mergeCell ref="F23:H23"/>
    <mergeCell ref="F31:H31"/>
    <mergeCell ref="F32:H32"/>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
  <sheetViews>
    <sheetView workbookViewId="0">
      <selection activeCell="E11" sqref="E11"/>
    </sheetView>
  </sheetViews>
  <sheetFormatPr defaultRowHeight="15" x14ac:dyDescent="0.25"/>
  <cols>
    <col min="1" max="1" width="36.7109375" customWidth="1"/>
    <col min="2" max="2" width="10.140625" customWidth="1"/>
    <col min="3" max="3" width="11.85546875" customWidth="1"/>
    <col min="7" max="7" width="10.85546875" customWidth="1"/>
  </cols>
  <sheetData>
    <row r="1" spans="1:9" x14ac:dyDescent="0.25">
      <c r="A1" s="9" t="s">
        <v>41</v>
      </c>
    </row>
    <row r="2" spans="1:9" x14ac:dyDescent="0.25">
      <c r="F2">
        <v>46.67</v>
      </c>
      <c r="G2">
        <v>62.9</v>
      </c>
      <c r="H2">
        <v>25.25</v>
      </c>
    </row>
    <row r="3" spans="1:9" ht="84" customHeight="1" x14ac:dyDescent="0.25">
      <c r="A3" s="11" t="s">
        <v>21</v>
      </c>
      <c r="B3" s="11" t="s">
        <v>51</v>
      </c>
      <c r="C3" s="11" t="s">
        <v>52</v>
      </c>
      <c r="D3" s="11" t="s">
        <v>53</v>
      </c>
      <c r="E3" s="11" t="s">
        <v>56</v>
      </c>
      <c r="F3" s="11" t="s">
        <v>58</v>
      </c>
      <c r="G3" s="11" t="s">
        <v>54</v>
      </c>
      <c r="H3" s="11" t="s">
        <v>55</v>
      </c>
      <c r="I3" s="11" t="s">
        <v>57</v>
      </c>
    </row>
    <row r="4" spans="1:9" x14ac:dyDescent="0.25">
      <c r="A4" s="10"/>
      <c r="B4" s="10"/>
      <c r="C4" s="10"/>
      <c r="D4" s="10"/>
      <c r="E4" s="10"/>
      <c r="F4" s="8"/>
      <c r="G4" s="8"/>
      <c r="H4" s="8"/>
      <c r="I4" s="8"/>
    </row>
    <row r="5" spans="1:9" ht="15.75" x14ac:dyDescent="0.25">
      <c r="A5" s="1" t="s">
        <v>42</v>
      </c>
      <c r="B5" s="2">
        <v>8</v>
      </c>
      <c r="C5" s="2">
        <v>7</v>
      </c>
      <c r="D5" s="2">
        <f>B5*C5</f>
        <v>56</v>
      </c>
      <c r="E5" s="2">
        <v>0</v>
      </c>
      <c r="F5" s="2">
        <f>D5*E5</f>
        <v>0</v>
      </c>
      <c r="G5" s="2">
        <f>F5*0.05</f>
        <v>0</v>
      </c>
      <c r="H5" s="2">
        <f>F5*0.1</f>
        <v>0</v>
      </c>
      <c r="I5" s="4">
        <f>$F$2*F5+$G$2*G5+$H$2*H5</f>
        <v>0</v>
      </c>
    </row>
    <row r="6" spans="1:9" x14ac:dyDescent="0.25">
      <c r="A6" s="1" t="s">
        <v>43</v>
      </c>
      <c r="B6" s="2"/>
      <c r="C6" s="2"/>
      <c r="D6" s="2"/>
      <c r="E6" s="2"/>
      <c r="F6" s="2"/>
      <c r="G6" s="2"/>
      <c r="H6" s="2"/>
      <c r="I6" s="4"/>
    </row>
    <row r="7" spans="1:9" ht="15.75" x14ac:dyDescent="0.25">
      <c r="A7" s="16" t="s">
        <v>44</v>
      </c>
      <c r="B7" s="2">
        <v>2</v>
      </c>
      <c r="C7" s="2">
        <v>1</v>
      </c>
      <c r="D7" s="2">
        <f t="shared" ref="D7:D16" si="0">B7*C7</f>
        <v>2</v>
      </c>
      <c r="E7" s="2">
        <v>0</v>
      </c>
      <c r="F7" s="2">
        <f t="shared" ref="F7:F16" si="1">D7*E7</f>
        <v>0</v>
      </c>
      <c r="G7" s="2">
        <f t="shared" ref="G7:G16" si="2">F7*0.05</f>
        <v>0</v>
      </c>
      <c r="H7" s="2">
        <f t="shared" ref="H7:H16" si="3">F7*0.1</f>
        <v>0</v>
      </c>
      <c r="I7" s="4">
        <f t="shared" ref="I7:I16" si="4">$F$2*F7+$G$2*G7+$H$2*H7</f>
        <v>0</v>
      </c>
    </row>
    <row r="8" spans="1:9" ht="15.75" x14ac:dyDescent="0.25">
      <c r="A8" s="16" t="s">
        <v>45</v>
      </c>
      <c r="B8" s="2">
        <v>2</v>
      </c>
      <c r="C8" s="2">
        <v>3</v>
      </c>
      <c r="D8" s="2">
        <f t="shared" si="0"/>
        <v>6</v>
      </c>
      <c r="E8" s="2">
        <v>0</v>
      </c>
      <c r="F8" s="2">
        <f t="shared" si="1"/>
        <v>0</v>
      </c>
      <c r="G8" s="2">
        <f t="shared" si="2"/>
        <v>0</v>
      </c>
      <c r="H8" s="2">
        <f t="shared" si="3"/>
        <v>0</v>
      </c>
      <c r="I8" s="4">
        <f t="shared" si="4"/>
        <v>0</v>
      </c>
    </row>
    <row r="9" spans="1:9" ht="15.75" x14ac:dyDescent="0.25">
      <c r="A9" s="16" t="s">
        <v>67</v>
      </c>
      <c r="B9" s="2">
        <v>10</v>
      </c>
      <c r="C9" s="2">
        <v>1</v>
      </c>
      <c r="D9" s="2">
        <f t="shared" si="0"/>
        <v>10</v>
      </c>
      <c r="E9" s="2">
        <v>0</v>
      </c>
      <c r="F9" s="2">
        <f t="shared" si="1"/>
        <v>0</v>
      </c>
      <c r="G9" s="2">
        <f t="shared" si="2"/>
        <v>0</v>
      </c>
      <c r="H9" s="2">
        <f t="shared" si="3"/>
        <v>0</v>
      </c>
      <c r="I9" s="4">
        <f t="shared" si="4"/>
        <v>0</v>
      </c>
    </row>
    <row r="10" spans="1:9" x14ac:dyDescent="0.25">
      <c r="A10" s="16" t="s">
        <v>46</v>
      </c>
      <c r="B10" s="2">
        <v>2</v>
      </c>
      <c r="C10" s="2">
        <v>1</v>
      </c>
      <c r="D10" s="2">
        <f t="shared" si="0"/>
        <v>2</v>
      </c>
      <c r="E10" s="2">
        <v>0</v>
      </c>
      <c r="F10" s="2">
        <f t="shared" si="1"/>
        <v>0</v>
      </c>
      <c r="G10" s="2">
        <f t="shared" si="2"/>
        <v>0</v>
      </c>
      <c r="H10" s="2">
        <f t="shared" si="3"/>
        <v>0</v>
      </c>
      <c r="I10" s="4">
        <f t="shared" si="4"/>
        <v>0</v>
      </c>
    </row>
    <row r="11" spans="1:9" ht="15.75" x14ac:dyDescent="0.25">
      <c r="A11" s="16" t="s">
        <v>47</v>
      </c>
      <c r="B11" s="2">
        <v>10</v>
      </c>
      <c r="C11" s="2">
        <v>1</v>
      </c>
      <c r="D11" s="2">
        <f t="shared" si="0"/>
        <v>10</v>
      </c>
      <c r="E11" s="8">
        <f>'Table 1'!E16</f>
        <v>0.32000000000000006</v>
      </c>
      <c r="F11" s="2">
        <f t="shared" si="1"/>
        <v>3.2000000000000006</v>
      </c>
      <c r="G11" s="2">
        <f t="shared" si="2"/>
        <v>0.16000000000000003</v>
      </c>
      <c r="H11" s="2">
        <f t="shared" si="3"/>
        <v>0.32000000000000006</v>
      </c>
      <c r="I11" s="5">
        <f t="shared" si="4"/>
        <v>167.48800000000003</v>
      </c>
    </row>
    <row r="12" spans="1:9" ht="15.75" x14ac:dyDescent="0.25">
      <c r="A12" s="16" t="s">
        <v>65</v>
      </c>
      <c r="B12" s="2">
        <v>10</v>
      </c>
      <c r="C12" s="2">
        <v>1</v>
      </c>
      <c r="D12" s="2">
        <f t="shared" si="0"/>
        <v>10</v>
      </c>
      <c r="E12" s="2">
        <v>0</v>
      </c>
      <c r="F12" s="2">
        <f t="shared" si="1"/>
        <v>0</v>
      </c>
      <c r="G12" s="2">
        <f t="shared" si="2"/>
        <v>0</v>
      </c>
      <c r="H12" s="2">
        <f t="shared" si="3"/>
        <v>0</v>
      </c>
      <c r="I12" s="4">
        <f t="shared" si="4"/>
        <v>0</v>
      </c>
    </row>
    <row r="13" spans="1:9" ht="15.75" x14ac:dyDescent="0.25">
      <c r="A13" s="16" t="s">
        <v>66</v>
      </c>
      <c r="B13" s="2">
        <v>10</v>
      </c>
      <c r="C13" s="2">
        <v>1</v>
      </c>
      <c r="D13" s="2">
        <f t="shared" si="0"/>
        <v>10</v>
      </c>
      <c r="E13" s="2">
        <v>0</v>
      </c>
      <c r="F13" s="2">
        <f t="shared" si="1"/>
        <v>0</v>
      </c>
      <c r="G13" s="2">
        <f t="shared" si="2"/>
        <v>0</v>
      </c>
      <c r="H13" s="2">
        <f t="shared" si="3"/>
        <v>0</v>
      </c>
      <c r="I13" s="4">
        <f t="shared" si="4"/>
        <v>0</v>
      </c>
    </row>
    <row r="14" spans="1:9" ht="25.5" x14ac:dyDescent="0.25">
      <c r="A14" s="16" t="s">
        <v>48</v>
      </c>
      <c r="B14" s="2">
        <v>5</v>
      </c>
      <c r="C14" s="2">
        <v>1</v>
      </c>
      <c r="D14" s="2">
        <f t="shared" si="0"/>
        <v>5</v>
      </c>
      <c r="E14" s="2">
        <v>0</v>
      </c>
      <c r="F14" s="2">
        <f t="shared" si="1"/>
        <v>0</v>
      </c>
      <c r="G14" s="2">
        <f t="shared" si="2"/>
        <v>0</v>
      </c>
      <c r="H14" s="2">
        <f t="shared" si="3"/>
        <v>0</v>
      </c>
      <c r="I14" s="4">
        <f t="shared" si="4"/>
        <v>0</v>
      </c>
    </row>
    <row r="15" spans="1:9" x14ac:dyDescent="0.25">
      <c r="A15" s="16" t="s">
        <v>49</v>
      </c>
      <c r="B15" s="2">
        <v>4</v>
      </c>
      <c r="C15" s="2">
        <v>2</v>
      </c>
      <c r="D15" s="2">
        <f t="shared" si="0"/>
        <v>8</v>
      </c>
      <c r="E15" s="2">
        <v>4</v>
      </c>
      <c r="F15" s="2">
        <f t="shared" si="1"/>
        <v>32</v>
      </c>
      <c r="G15" s="2">
        <f t="shared" si="2"/>
        <v>1.6</v>
      </c>
      <c r="H15" s="2">
        <f t="shared" si="3"/>
        <v>3.2</v>
      </c>
      <c r="I15" s="5">
        <f t="shared" si="4"/>
        <v>1674.88</v>
      </c>
    </row>
    <row r="16" spans="1:9" ht="28.5" x14ac:dyDescent="0.25">
      <c r="A16" s="16" t="s">
        <v>50</v>
      </c>
      <c r="B16" s="2">
        <v>10</v>
      </c>
      <c r="C16" s="2">
        <v>1</v>
      </c>
      <c r="D16" s="2">
        <f t="shared" si="0"/>
        <v>10</v>
      </c>
      <c r="E16" s="2">
        <v>1.6</v>
      </c>
      <c r="F16" s="2">
        <f t="shared" si="1"/>
        <v>16</v>
      </c>
      <c r="G16" s="2">
        <f t="shared" si="2"/>
        <v>0.8</v>
      </c>
      <c r="H16" s="2">
        <f t="shared" si="3"/>
        <v>1.6</v>
      </c>
      <c r="I16" s="5">
        <f t="shared" si="4"/>
        <v>837.44</v>
      </c>
    </row>
    <row r="17" spans="1:9" ht="15.75" x14ac:dyDescent="0.25">
      <c r="A17" s="6" t="s">
        <v>69</v>
      </c>
      <c r="B17" s="2"/>
      <c r="C17" s="2"/>
      <c r="D17" s="2"/>
      <c r="E17" s="2"/>
      <c r="F17" s="23">
        <f>SUM(F5:H16)</f>
        <v>58.88</v>
      </c>
      <c r="G17" s="23"/>
      <c r="H17" s="23"/>
      <c r="I17" s="7">
        <f>ROUND(SUM(I5:I16),-1)</f>
        <v>2680</v>
      </c>
    </row>
    <row r="19" spans="1:9" x14ac:dyDescent="0.25">
      <c r="A19" s="12" t="s">
        <v>32</v>
      </c>
    </row>
    <row r="20" spans="1:9" ht="15.75" x14ac:dyDescent="0.25">
      <c r="A20" s="14" t="s">
        <v>59</v>
      </c>
    </row>
    <row r="21" spans="1:9" ht="15.75" x14ac:dyDescent="0.25">
      <c r="A21" s="14" t="s">
        <v>64</v>
      </c>
    </row>
    <row r="22" spans="1:9" ht="15.75" x14ac:dyDescent="0.25">
      <c r="A22" s="14" t="s">
        <v>60</v>
      </c>
    </row>
    <row r="23" spans="1:9" ht="15.75" x14ac:dyDescent="0.25">
      <c r="A23" s="14" t="s">
        <v>85</v>
      </c>
    </row>
    <row r="24" spans="1:9" ht="15.75" x14ac:dyDescent="0.25">
      <c r="A24" s="14" t="s">
        <v>61</v>
      </c>
    </row>
    <row r="25" spans="1:9" ht="15.75" x14ac:dyDescent="0.25">
      <c r="A25" s="14" t="s">
        <v>62</v>
      </c>
    </row>
    <row r="26" spans="1:9" ht="15.75" x14ac:dyDescent="0.25">
      <c r="A26" s="14" t="s">
        <v>63</v>
      </c>
    </row>
    <row r="27" spans="1:9" ht="15.75" x14ac:dyDescent="0.25">
      <c r="A27" s="14" t="s">
        <v>68</v>
      </c>
    </row>
  </sheetData>
  <mergeCells count="1">
    <mergeCell ref="F17:H17"/>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Table 1</vt:lpstr>
      <vt:lpstr>Table 2</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Sean Layton</dc:creator>
  <cp:lastModifiedBy>wwrigley</cp:lastModifiedBy>
  <dcterms:created xsi:type="dcterms:W3CDTF">2016-01-04T13:47:16Z</dcterms:created>
  <dcterms:modified xsi:type="dcterms:W3CDTF">2016-04-15T16:59:42Z</dcterms:modified>
</cp:coreProperties>
</file>