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8800" windowHeight="1183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 l="1"/>
  <c r="D18" i="1" l="1"/>
  <c r="F18" i="1"/>
  <c r="G18" i="1" s="1"/>
  <c r="H18" i="1" l="1"/>
  <c r="I18" i="1"/>
  <c r="F5" i="2"/>
  <c r="G5" i="2" s="1"/>
  <c r="F6" i="2"/>
  <c r="G6" i="2" s="1"/>
  <c r="F9" i="2"/>
  <c r="G9" i="2" s="1"/>
  <c r="F13" i="2"/>
  <c r="G13" i="2" s="1"/>
  <c r="I4" i="2"/>
  <c r="H4" i="2"/>
  <c r="G4" i="2"/>
  <c r="F4" i="2"/>
  <c r="D5" i="2"/>
  <c r="D7" i="2"/>
  <c r="F7" i="2" s="1"/>
  <c r="G7" i="2" s="1"/>
  <c r="D8" i="2"/>
  <c r="F8" i="2" s="1"/>
  <c r="G8" i="2" s="1"/>
  <c r="D9" i="2"/>
  <c r="D10" i="2"/>
  <c r="F10" i="2" s="1"/>
  <c r="G10" i="2" s="1"/>
  <c r="D11" i="2"/>
  <c r="F11" i="2" s="1"/>
  <c r="G11" i="2" s="1"/>
  <c r="D12" i="2"/>
  <c r="F12" i="2" s="1"/>
  <c r="G12" i="2" s="1"/>
  <c r="D13" i="2"/>
  <c r="D14" i="2"/>
  <c r="F14" i="2" s="1"/>
  <c r="G14" i="2" s="1"/>
  <c r="D4" i="2"/>
  <c r="I16" i="1"/>
  <c r="F16" i="1"/>
  <c r="F24" i="1"/>
  <c r="G24" i="1"/>
  <c r="H24" i="1"/>
  <c r="I24" i="1"/>
  <c r="F23" i="1"/>
  <c r="H23" i="1" s="1"/>
  <c r="F19" i="1"/>
  <c r="G19" i="1"/>
  <c r="H19" i="1"/>
  <c r="I19" i="1"/>
  <c r="F20" i="1"/>
  <c r="G20" i="1"/>
  <c r="H20" i="1"/>
  <c r="I20" i="1"/>
  <c r="F21" i="1"/>
  <c r="G21" i="1"/>
  <c r="H21" i="1"/>
  <c r="I21" i="1"/>
  <c r="F6" i="1"/>
  <c r="G6" i="1" s="1"/>
  <c r="I6" i="1" s="1"/>
  <c r="H6" i="1"/>
  <c r="F8" i="1"/>
  <c r="H8" i="1" s="1"/>
  <c r="G8" i="1"/>
  <c r="F9" i="1"/>
  <c r="G9" i="1"/>
  <c r="I9" i="1" s="1"/>
  <c r="H9" i="1"/>
  <c r="F10" i="1"/>
  <c r="G10" i="1" s="1"/>
  <c r="I10" i="1" s="1"/>
  <c r="H10" i="1"/>
  <c r="F11" i="1"/>
  <c r="G11" i="1" s="1"/>
  <c r="F12" i="1"/>
  <c r="H12" i="1" s="1"/>
  <c r="G12" i="1"/>
  <c r="F13" i="1"/>
  <c r="G13" i="1"/>
  <c r="I13" i="1" s="1"/>
  <c r="H13" i="1"/>
  <c r="F14" i="1"/>
  <c r="G14" i="1" s="1"/>
  <c r="I14" i="1" s="1"/>
  <c r="H14" i="1"/>
  <c r="F15" i="1"/>
  <c r="G15" i="1" s="1"/>
  <c r="I5" i="1"/>
  <c r="H5" i="1"/>
  <c r="G5" i="1"/>
  <c r="F5" i="1"/>
  <c r="D6" i="1"/>
  <c r="D8" i="1"/>
  <c r="D9" i="1"/>
  <c r="D10" i="1"/>
  <c r="D11" i="1"/>
  <c r="D12" i="1"/>
  <c r="D13" i="1"/>
  <c r="D14" i="1"/>
  <c r="D15" i="1"/>
  <c r="D19" i="1"/>
  <c r="D20" i="1"/>
  <c r="D21" i="1"/>
  <c r="D23" i="1"/>
  <c r="D24" i="1"/>
  <c r="D5" i="1"/>
  <c r="I12" i="2" l="1"/>
  <c r="H14" i="2"/>
  <c r="I14" i="2" s="1"/>
  <c r="H13" i="2"/>
  <c r="I13" i="2" s="1"/>
  <c r="H12" i="2"/>
  <c r="H11" i="2"/>
  <c r="I11" i="2" s="1"/>
  <c r="H10" i="2"/>
  <c r="I10" i="2" s="1"/>
  <c r="H9" i="2"/>
  <c r="I9" i="2" s="1"/>
  <c r="H8" i="2"/>
  <c r="I8" i="2" s="1"/>
  <c r="H7" i="2"/>
  <c r="I7" i="2" s="1"/>
  <c r="H6" i="2"/>
  <c r="I6" i="2" s="1"/>
  <c r="H5" i="2"/>
  <c r="F15" i="2" s="1"/>
  <c r="G23" i="1"/>
  <c r="I23" i="1" s="1"/>
  <c r="I15" i="1"/>
  <c r="H15" i="1"/>
  <c r="H11" i="1"/>
  <c r="I11" i="1" s="1"/>
  <c r="I12" i="1"/>
  <c r="I8" i="1"/>
  <c r="F25" i="1" l="1"/>
  <c r="F26" i="1" s="1"/>
  <c r="I25" i="1"/>
  <c r="I5" i="2"/>
  <c r="I15" i="2" s="1"/>
  <c r="I26" i="1" l="1"/>
  <c r="I28" i="1" s="1"/>
</calcChain>
</file>

<file path=xl/sharedStrings.xml><?xml version="1.0" encoding="utf-8"?>
<sst xmlns="http://schemas.openxmlformats.org/spreadsheetml/2006/main" count="82" uniqueCount="71">
  <si>
    <t>Burden Item</t>
  </si>
  <si>
    <t>b. Process/review information</t>
  </si>
  <si>
    <t>c. Write reports</t>
  </si>
  <si>
    <t xml:space="preserve"> i. Initial notification</t>
  </si>
  <si>
    <r>
      <t xml:space="preserve">        ii. Notification of compliance status  </t>
    </r>
    <r>
      <rPr>
        <vertAlign val="superscript"/>
        <sz val="10"/>
        <color rgb="FF000000"/>
        <rFont val="Times New Roman"/>
        <family val="1"/>
      </rPr>
      <t>c</t>
    </r>
  </si>
  <si>
    <t xml:space="preserve">       iii. Notification of construction/reconstruction</t>
  </si>
  <si>
    <t xml:space="preserve">       iv. Notification of actual startup</t>
  </si>
  <si>
    <r>
      <t xml:space="preserve">       v. Notification of performance test </t>
    </r>
    <r>
      <rPr>
        <vertAlign val="superscript"/>
        <sz val="10"/>
        <color rgb="FF000000"/>
        <rFont val="Times New Roman"/>
        <family val="1"/>
      </rPr>
      <t>c</t>
    </r>
  </si>
  <si>
    <r>
      <t xml:space="preserve">      vi. Report of performance test</t>
    </r>
    <r>
      <rPr>
        <vertAlign val="superscript"/>
        <sz val="10"/>
        <color rgb="FF000000"/>
        <rFont val="Times New Roman"/>
        <family val="1"/>
      </rPr>
      <t xml:space="preserve"> c, d</t>
    </r>
  </si>
  <si>
    <r>
      <t xml:space="preserve">     vii. Semiannual report </t>
    </r>
    <r>
      <rPr>
        <vertAlign val="superscript"/>
        <sz val="10"/>
        <color rgb="FF000000"/>
        <rFont val="Times New Roman"/>
        <family val="1"/>
      </rPr>
      <t>e</t>
    </r>
  </si>
  <si>
    <t xml:space="preserve">    viii. Startup, shutdown, malfunction report</t>
  </si>
  <si>
    <t>Subtotal for Reporting Requirements</t>
  </si>
  <si>
    <t>2. Recordkeeping requirements</t>
  </si>
  <si>
    <t>b. Plan activities</t>
  </si>
  <si>
    <t>c. Implement activities</t>
  </si>
  <si>
    <t>d. Time to train personnel</t>
  </si>
  <si>
    <t>e. Time to enter information</t>
  </si>
  <si>
    <t>-</t>
  </si>
  <si>
    <r>
      <t xml:space="preserve">f.  Store, file, and maintain records </t>
    </r>
    <r>
      <rPr>
        <vertAlign val="superscript"/>
        <sz val="10"/>
        <color rgb="FF000000"/>
        <rFont val="Times New Roman"/>
        <family val="1"/>
      </rPr>
      <t>f</t>
    </r>
  </si>
  <si>
    <r>
      <t xml:space="preserve">g. Retrieve records/reports </t>
    </r>
    <r>
      <rPr>
        <vertAlign val="superscript"/>
        <sz val="10"/>
        <color rgb="FF000000"/>
        <rFont val="Times New Roman"/>
        <family val="1"/>
      </rPr>
      <t>g</t>
    </r>
  </si>
  <si>
    <t>Subtotal for Recordkeeping Requirements</t>
  </si>
  <si>
    <t>Table 1: Annual Respondent Burden and Cost – NESHAP for Primary Magnesium Refining (40 CFR Part 63, Subpart TTTTT) (Renewal)</t>
  </si>
  <si>
    <t>(A)
Person hours per occurrence</t>
  </si>
  <si>
    <t>(C)
Person hours per respondent per year
(C=AxB)</t>
  </si>
  <si>
    <t>(E) 
Technical person hours per year
(E=CxD)</t>
  </si>
  <si>
    <t>(F) 
Management person hours per year 
(F=Ex0.05)</t>
  </si>
  <si>
    <t>(G) 
Clerical person hours per year 
(G=Ex0.1)</t>
  </si>
  <si>
    <r>
      <t xml:space="preserve">(H) 
Annual costs ($) </t>
    </r>
    <r>
      <rPr>
        <vertAlign val="superscript"/>
        <sz val="10"/>
        <color rgb="FF000000"/>
        <rFont val="Times New Roman"/>
        <family val="1"/>
      </rPr>
      <t>b</t>
    </r>
  </si>
  <si>
    <t>(B) 
Number of occurrences per year</t>
  </si>
  <si>
    <r>
      <t xml:space="preserve">(D) 
Respondents per year </t>
    </r>
    <r>
      <rPr>
        <vertAlign val="superscript"/>
        <sz val="10"/>
        <color rgb="FF000000"/>
        <rFont val="Times New Roman"/>
        <family val="1"/>
      </rPr>
      <t>a</t>
    </r>
  </si>
  <si>
    <t>a. Familiarize with regulatory requirements</t>
  </si>
  <si>
    <t>1. Reporting requirements</t>
  </si>
  <si>
    <t>Assumptions:</t>
  </si>
  <si>
    <r>
      <t>a</t>
    </r>
    <r>
      <rPr>
        <sz val="10"/>
        <color rgb="FF000000"/>
        <rFont val="Times New Roman"/>
        <family val="1"/>
      </rPr>
      <t xml:space="preserve">  We have assumed that there are approximately one respondents subject to the rule, with no new sources expected over the next three-years of this ICR.</t>
    </r>
  </si>
  <si>
    <r>
      <rPr>
        <vertAlign val="superscript"/>
        <sz val="10"/>
        <color theme="1"/>
        <rFont val="Times New Roman"/>
        <family val="1"/>
      </rPr>
      <t>c</t>
    </r>
    <r>
      <rPr>
        <sz val="10"/>
        <color theme="1"/>
        <rFont val="Times New Roman"/>
        <family val="1"/>
      </rPr>
      <t xml:space="preserve">  We have assumed that performance test will be repeated once in three years.</t>
    </r>
  </si>
  <si>
    <r>
      <t>d</t>
    </r>
    <r>
      <rPr>
        <sz val="10"/>
        <color theme="1"/>
        <rFont val="Times New Roman"/>
        <family val="1"/>
      </rPr>
      <t xml:space="preserve">  We assume that this includes Method 23 test.</t>
    </r>
  </si>
  <si>
    <r>
      <rPr>
        <vertAlign val="superscript"/>
        <sz val="10"/>
        <color theme="1"/>
        <rFont val="Times New Roman"/>
        <family val="1"/>
      </rPr>
      <t>e</t>
    </r>
    <r>
      <rPr>
        <sz val="10"/>
        <color theme="1"/>
        <rFont val="Times New Roman"/>
        <family val="1"/>
      </rPr>
      <t xml:space="preserve">  We assumed that it will take respondent ten hours two times per year to complete semiannual report.</t>
    </r>
  </si>
  <si>
    <r>
      <rPr>
        <vertAlign val="superscript"/>
        <sz val="10"/>
        <color theme="1"/>
        <rFont val="Times New Roman"/>
        <family val="1"/>
      </rPr>
      <t>f</t>
    </r>
    <r>
      <rPr>
        <sz val="10"/>
        <color theme="1"/>
        <rFont val="Times New Roman"/>
        <family val="1"/>
      </rPr>
      <t xml:space="preserve">  This includes inspection of unpaved areas.</t>
    </r>
  </si>
  <si>
    <r>
      <rPr>
        <vertAlign val="superscript"/>
        <sz val="10"/>
        <color theme="1"/>
        <rFont val="Times New Roman"/>
        <family val="1"/>
      </rPr>
      <t>g</t>
    </r>
    <r>
      <rPr>
        <sz val="10"/>
        <color theme="1"/>
        <rFont val="Times New Roman"/>
        <family val="1"/>
      </rPr>
      <t xml:space="preserve">  We assume that it will take 1 hour once per month to retrieve records/reports.</t>
    </r>
  </si>
  <si>
    <r>
      <t xml:space="preserve">b </t>
    </r>
    <r>
      <rPr>
        <sz val="10"/>
        <color theme="1"/>
        <rFont val="Times New Roman"/>
        <family val="1"/>
      </rPr>
      <t xml:space="preserve"> This ICR uses the following labor rates: Technical $103.97 ($49.51 + 110%); Managerial $129.93 ($61.87+ 110%); and Clerical $51.79 ($24.66 + 110%).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r>
  </si>
  <si>
    <t>Table 2: Average Annual EPA Burden and Cost – NESHAP for Primary Magnesium Refining (40 CFR Part 63, Subpart TTTTT) (Renewal)</t>
  </si>
  <si>
    <t xml:space="preserve">3. Report review </t>
  </si>
  <si>
    <t xml:space="preserve">  a) Initial notification</t>
  </si>
  <si>
    <t xml:space="preserve">  d) Notification of construction/reconstruction</t>
  </si>
  <si>
    <t xml:space="preserve">  e)  Notification of actual startup</t>
  </si>
  <si>
    <t>(B)
Number of occurrences per year</t>
  </si>
  <si>
    <t>(C)
Person hours per respondent per year 
(C=AxB)</t>
  </si>
  <si>
    <r>
      <t xml:space="preserve">(D)
Respondents per Year </t>
    </r>
    <r>
      <rPr>
        <vertAlign val="superscript"/>
        <sz val="10"/>
        <color rgb="FF000000"/>
        <rFont val="Times New Roman"/>
        <family val="1"/>
      </rPr>
      <t>a</t>
    </r>
  </si>
  <si>
    <t>(F)
Management person hours per year
(F=Ex0.05)</t>
  </si>
  <si>
    <t>(G)
Clerical person hours per year
(G=Ex0.1)</t>
  </si>
  <si>
    <t>(E)
Technical person hours per year
(E=CxD)</t>
  </si>
  <si>
    <r>
      <t xml:space="preserve">(H)
Annual costs ($) </t>
    </r>
    <r>
      <rPr>
        <vertAlign val="superscript"/>
        <sz val="10"/>
        <color rgb="FF000000"/>
        <rFont val="Times New Roman"/>
        <family val="1"/>
      </rPr>
      <t>b</t>
    </r>
  </si>
  <si>
    <t>Assumption:</t>
  </si>
  <si>
    <r>
      <t>a</t>
    </r>
    <r>
      <rPr>
        <sz val="10"/>
        <color rgb="FF000000"/>
        <rFont val="Times New Roman"/>
        <family val="1"/>
      </rPr>
      <t xml:space="preserve">  We have assumed that there are approximately one respondents subject to the rule, with no new sources expected over the next three-years of this ICR.  </t>
    </r>
  </si>
  <si>
    <r>
      <t>b</t>
    </r>
    <r>
      <rPr>
        <sz val="10"/>
        <color rgb="FF000000"/>
        <rFont val="Times New Roman"/>
        <family val="1"/>
      </rPr>
      <t xml:space="preserve">  </t>
    </r>
    <r>
      <rPr>
        <sz val="10"/>
        <color theme="1"/>
        <rFont val="Times New Roman"/>
        <family val="1"/>
      </rPr>
      <t>This cost is based on the average hourly labor rate as follows: Technical $46.67 (GS-12, Step 1, $29.17 + 60%); Managerial $62.90 (GS-13, Step 5, $39.31 + 60%); and Clerical $25.25 (GS-6, Step 3, $15.78 + 60%).  This ICR assumes that Managerial hours are 5 percent of Technical hours, and Clerical hours are 10 percent of Technical hours.  These rates are from the OPM, 2014 General Schedule, which excludes locality rates of pay.  The rates have been increased by 60 percent to account for the benefit packages available to government employees.</t>
    </r>
  </si>
  <si>
    <r>
      <t xml:space="preserve">1. Initial performance test </t>
    </r>
    <r>
      <rPr>
        <vertAlign val="superscript"/>
        <sz val="10"/>
        <color rgb="FF000000"/>
        <rFont val="Times New Roman"/>
        <family val="1"/>
      </rPr>
      <t>c</t>
    </r>
  </si>
  <si>
    <r>
      <t xml:space="preserve">2. Repeat performance test </t>
    </r>
    <r>
      <rPr>
        <vertAlign val="superscript"/>
        <sz val="10"/>
        <color rgb="FF000000"/>
        <rFont val="Times New Roman"/>
        <family val="1"/>
      </rPr>
      <t>c</t>
    </r>
  </si>
  <si>
    <r>
      <t xml:space="preserve">  b) Notification of performance test </t>
    </r>
    <r>
      <rPr>
        <vertAlign val="superscript"/>
        <sz val="10"/>
        <color rgb="FF000000"/>
        <rFont val="Times New Roman"/>
        <family val="1"/>
      </rPr>
      <t>c</t>
    </r>
  </si>
  <si>
    <r>
      <t xml:space="preserve">  c) Notification of compliance status </t>
    </r>
    <r>
      <rPr>
        <vertAlign val="superscript"/>
        <sz val="10"/>
        <color rgb="FF000000"/>
        <rFont val="Times New Roman"/>
        <family val="1"/>
      </rPr>
      <t>c</t>
    </r>
  </si>
  <si>
    <r>
      <t xml:space="preserve">  f) Report of performance test </t>
    </r>
    <r>
      <rPr>
        <vertAlign val="superscript"/>
        <sz val="10"/>
        <color rgb="FF000000"/>
        <rFont val="Times New Roman"/>
        <family val="1"/>
      </rPr>
      <t>c</t>
    </r>
  </si>
  <si>
    <r>
      <t>d</t>
    </r>
    <r>
      <rPr>
        <sz val="10"/>
        <color theme="1"/>
        <rFont val="Times New Roman"/>
        <family val="1"/>
      </rPr>
      <t xml:space="preserve"> We have assumed that it would take 16 hours four times per year to review semiannual report.</t>
    </r>
  </si>
  <si>
    <r>
      <t>e</t>
    </r>
    <r>
      <rPr>
        <sz val="10"/>
        <color theme="1"/>
        <rFont val="Times New Roman"/>
        <family val="1"/>
      </rPr>
      <t xml:space="preserve"> We have assumed that it will take eight hour once per year to review the startup, shutdown, malfunction report.</t>
    </r>
  </si>
  <si>
    <r>
      <t xml:space="preserve">  h) Startup, shutdown, malfunction report </t>
    </r>
    <r>
      <rPr>
        <vertAlign val="superscript"/>
        <sz val="10"/>
        <color rgb="FF000000"/>
        <rFont val="Times New Roman"/>
        <family val="1"/>
      </rPr>
      <t>e</t>
    </r>
  </si>
  <si>
    <r>
      <t xml:space="preserve">  g) Semiannual report</t>
    </r>
    <r>
      <rPr>
        <vertAlign val="superscript"/>
        <sz val="10"/>
        <color rgb="FF000000"/>
        <rFont val="Times New Roman"/>
        <family val="1"/>
      </rPr>
      <t xml:space="preserve"> d</t>
    </r>
  </si>
  <si>
    <r>
      <t xml:space="preserve">Total Labor Burden and Costs (rounded) </t>
    </r>
    <r>
      <rPr>
        <b/>
        <vertAlign val="superscript"/>
        <sz val="10"/>
        <color rgb="FF000000"/>
        <rFont val="Times New Roman"/>
        <family val="1"/>
      </rPr>
      <t>h</t>
    </r>
  </si>
  <si>
    <r>
      <t xml:space="preserve">Total Capital and O&amp;M Costs (rounded) </t>
    </r>
    <r>
      <rPr>
        <b/>
        <vertAlign val="superscript"/>
        <sz val="10"/>
        <color rgb="FF000000"/>
        <rFont val="Times New Roman"/>
        <family val="1"/>
      </rPr>
      <t>h</t>
    </r>
  </si>
  <si>
    <r>
      <t xml:space="preserve">Grand Total (rounded) </t>
    </r>
    <r>
      <rPr>
        <b/>
        <vertAlign val="superscript"/>
        <sz val="10"/>
        <color rgb="FF000000"/>
        <rFont val="Times New Roman"/>
        <family val="1"/>
      </rPr>
      <t>h</t>
    </r>
  </si>
  <si>
    <r>
      <t xml:space="preserve">Total Annual Burden and Costs (rounded) </t>
    </r>
    <r>
      <rPr>
        <b/>
        <vertAlign val="superscript"/>
        <sz val="10"/>
        <color rgb="FF000000"/>
        <rFont val="Times New Roman"/>
        <family val="1"/>
      </rPr>
      <t>f</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</si>
  <si>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</si>
  <si>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 xml:space="preserve">h </t>
    </r>
    <r>
      <rPr>
        <sz val="10"/>
        <color theme="1"/>
        <rFont val="Times New Roman"/>
        <family val="1"/>
      </rPr>
      <t xml:space="preserve"> Totals have been rounded to 3 significant figures. Figures may not add exactly due to rounding.</t>
    </r>
  </si>
  <si>
    <t>hr/response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</si>
</sst>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8" x14ac:knownFonts="1">
    <font>
      <sz val="11"/>
      <color theme="1"/>
      <name val="Calibri"/>
      <family val="2"/>
      <scheme val="minor"/>
    </font>
    <font>
      <b/>
      <sz val="11"/>
      <color theme="1"/>
      <name val="Calibri"/>
      <family val="2"/>
      <scheme val="minor"/>
    </font>
    <font>
      <sz val="10"/>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vertAlign val="superscript"/>
      <sz val="10"/>
      <color theme="1"/>
      <name val="Times New Roman"/>
      <family val="1"/>
    </font>
    <font>
      <b/>
      <vertAlign val="superscript"/>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1"/>
    </xf>
    <xf numFmtId="8"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indent="2"/>
    </xf>
    <xf numFmtId="6" fontId="3" fillId="0" borderId="1" xfId="0" applyNumberFormat="1"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right" vertical="center" wrapText="1"/>
    </xf>
    <xf numFmtId="0" fontId="5" fillId="0" borderId="1" xfId="0" applyFont="1" applyBorder="1" applyAlignment="1">
      <alignment vertical="center" wrapText="1"/>
    </xf>
    <xf numFmtId="0" fontId="3" fillId="0" borderId="1" xfId="0" applyFont="1" applyBorder="1" applyAlignment="1">
      <alignment horizontal="left" vertical="center" indent="1"/>
    </xf>
    <xf numFmtId="6" fontId="5" fillId="0" borderId="1" xfId="0" applyNumberFormat="1" applyFont="1" applyBorder="1" applyAlignment="1">
      <alignment horizontal="right" vertical="center" wrapText="1"/>
    </xf>
    <xf numFmtId="2" fontId="3" fillId="0" borderId="1" xfId="0" applyNumberFormat="1" applyFont="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1" fillId="0" borderId="0" xfId="0" applyFont="1"/>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vertical="center"/>
    </xf>
    <xf numFmtId="1" fontId="5" fillId="0" borderId="1" xfId="0" applyNumberFormat="1" applyFont="1" applyBorder="1" applyAlignment="1">
      <alignment horizontal="center" vertical="center" wrapText="1"/>
    </xf>
    <xf numFmtId="1" fontId="0" fillId="0" borderId="0" xfId="0" applyNumberFormat="1"/>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13" workbookViewId="0">
      <selection activeCell="K28" sqref="K28"/>
    </sheetView>
  </sheetViews>
  <sheetFormatPr defaultRowHeight="15" x14ac:dyDescent="0.25"/>
  <cols>
    <col min="1" max="1" width="39.140625" customWidth="1"/>
    <col min="3" max="3" width="10.7109375" customWidth="1"/>
    <col min="4" max="4" width="10.140625" customWidth="1"/>
    <col min="5" max="5" width="11" customWidth="1"/>
    <col min="7" max="7" width="10.85546875" customWidth="1"/>
    <col min="9" max="9" width="10.140625" customWidth="1"/>
  </cols>
  <sheetData>
    <row r="1" spans="1:9" x14ac:dyDescent="0.25">
      <c r="A1" s="1" t="s">
        <v>21</v>
      </c>
    </row>
    <row r="2" spans="1:9" x14ac:dyDescent="0.25">
      <c r="F2">
        <v>103.97</v>
      </c>
      <c r="G2">
        <v>129.93</v>
      </c>
      <c r="H2">
        <v>51.79</v>
      </c>
    </row>
    <row r="3" spans="1:9" ht="77.25" customHeight="1" x14ac:dyDescent="0.25">
      <c r="A3" s="3" t="s">
        <v>0</v>
      </c>
      <c r="B3" s="3" t="s">
        <v>22</v>
      </c>
      <c r="C3" s="3" t="s">
        <v>28</v>
      </c>
      <c r="D3" s="3" t="s">
        <v>23</v>
      </c>
      <c r="E3" s="3" t="s">
        <v>29</v>
      </c>
      <c r="F3" s="3" t="s">
        <v>24</v>
      </c>
      <c r="G3" s="3" t="s">
        <v>25</v>
      </c>
      <c r="H3" s="3" t="s">
        <v>26</v>
      </c>
      <c r="I3" s="3" t="s">
        <v>27</v>
      </c>
    </row>
    <row r="4" spans="1:9" x14ac:dyDescent="0.25">
      <c r="A4" s="2" t="s">
        <v>31</v>
      </c>
      <c r="B4" s="2"/>
      <c r="C4" s="2"/>
      <c r="D4" s="2"/>
      <c r="E4" s="2"/>
      <c r="F4" s="2"/>
      <c r="G4" s="2"/>
      <c r="H4" s="2"/>
      <c r="I4" s="2"/>
    </row>
    <row r="5" spans="1:9" x14ac:dyDescent="0.25">
      <c r="A5" s="4" t="s">
        <v>30</v>
      </c>
      <c r="B5" s="3">
        <v>4</v>
      </c>
      <c r="C5" s="3">
        <v>1</v>
      </c>
      <c r="D5" s="3">
        <f>B5*C5</f>
        <v>4</v>
      </c>
      <c r="E5" s="3">
        <v>1</v>
      </c>
      <c r="F5" s="3">
        <f>D5*E5</f>
        <v>4</v>
      </c>
      <c r="G5" s="3">
        <f>F5*0.05</f>
        <v>0.2</v>
      </c>
      <c r="H5" s="3">
        <f>F5*0.1</f>
        <v>0.4</v>
      </c>
      <c r="I5" s="5">
        <f>$F$2*F5+$G$2*G5+$H$2*H5</f>
        <v>462.58199999999999</v>
      </c>
    </row>
    <row r="6" spans="1:9" x14ac:dyDescent="0.25">
      <c r="A6" s="4" t="s">
        <v>1</v>
      </c>
      <c r="B6" s="3">
        <v>4</v>
      </c>
      <c r="C6" s="3">
        <v>4</v>
      </c>
      <c r="D6" s="3">
        <f t="shared" ref="D6:D24" si="0">B6*C6</f>
        <v>16</v>
      </c>
      <c r="E6" s="3">
        <v>1</v>
      </c>
      <c r="F6" s="3">
        <f t="shared" ref="F6:F15" si="1">D6*E6</f>
        <v>16</v>
      </c>
      <c r="G6" s="3">
        <f t="shared" ref="G6:G15" si="2">F6*0.05</f>
        <v>0.8</v>
      </c>
      <c r="H6" s="3">
        <f t="shared" ref="H6:H15" si="3">F6*0.1</f>
        <v>1.6</v>
      </c>
      <c r="I6" s="5">
        <f t="shared" ref="I6:I15" si="4">$F$2*F6+$G$2*G6+$H$2*H6</f>
        <v>1850.328</v>
      </c>
    </row>
    <row r="7" spans="1:9" x14ac:dyDescent="0.25">
      <c r="A7" s="4" t="s">
        <v>2</v>
      </c>
      <c r="B7" s="2"/>
      <c r="C7" s="2"/>
      <c r="D7" s="3"/>
      <c r="E7" s="2"/>
      <c r="F7" s="3"/>
      <c r="G7" s="3"/>
      <c r="H7" s="3"/>
      <c r="I7" s="5"/>
    </row>
    <row r="8" spans="1:9" x14ac:dyDescent="0.25">
      <c r="A8" s="6" t="s">
        <v>3</v>
      </c>
      <c r="B8" s="3">
        <v>2</v>
      </c>
      <c r="C8" s="3">
        <v>1</v>
      </c>
      <c r="D8" s="3">
        <f t="shared" si="0"/>
        <v>2</v>
      </c>
      <c r="E8" s="3">
        <v>0</v>
      </c>
      <c r="F8" s="3">
        <f t="shared" si="1"/>
        <v>0</v>
      </c>
      <c r="G8" s="3">
        <f t="shared" si="2"/>
        <v>0</v>
      </c>
      <c r="H8" s="3">
        <f t="shared" si="3"/>
        <v>0</v>
      </c>
      <c r="I8" s="7">
        <f t="shared" si="4"/>
        <v>0</v>
      </c>
    </row>
    <row r="9" spans="1:9" ht="15.75" x14ac:dyDescent="0.25">
      <c r="A9" s="2" t="s">
        <v>4</v>
      </c>
      <c r="B9" s="3">
        <v>2</v>
      </c>
      <c r="C9" s="3">
        <v>1</v>
      </c>
      <c r="D9" s="3">
        <f t="shared" si="0"/>
        <v>2</v>
      </c>
      <c r="E9" s="8">
        <v>0.33</v>
      </c>
      <c r="F9" s="3">
        <f t="shared" si="1"/>
        <v>0.66</v>
      </c>
      <c r="G9" s="13">
        <f t="shared" si="2"/>
        <v>3.3000000000000002E-2</v>
      </c>
      <c r="H9" s="13">
        <f t="shared" si="3"/>
        <v>6.6000000000000003E-2</v>
      </c>
      <c r="I9" s="5">
        <f t="shared" si="4"/>
        <v>76.326029999999989</v>
      </c>
    </row>
    <row r="10" spans="1:9" ht="25.5" x14ac:dyDescent="0.25">
      <c r="A10" s="2" t="s">
        <v>5</v>
      </c>
      <c r="B10" s="3">
        <v>2</v>
      </c>
      <c r="C10" s="3">
        <v>1</v>
      </c>
      <c r="D10" s="3">
        <f t="shared" si="0"/>
        <v>2</v>
      </c>
      <c r="E10" s="8">
        <v>0</v>
      </c>
      <c r="F10" s="3">
        <f t="shared" si="1"/>
        <v>0</v>
      </c>
      <c r="G10" s="3">
        <f t="shared" si="2"/>
        <v>0</v>
      </c>
      <c r="H10" s="3">
        <f t="shared" si="3"/>
        <v>0</v>
      </c>
      <c r="I10" s="7">
        <f t="shared" si="4"/>
        <v>0</v>
      </c>
    </row>
    <row r="11" spans="1:9" x14ac:dyDescent="0.25">
      <c r="A11" s="2" t="s">
        <v>6</v>
      </c>
      <c r="B11" s="3">
        <v>2</v>
      </c>
      <c r="C11" s="3">
        <v>1</v>
      </c>
      <c r="D11" s="3">
        <f t="shared" si="0"/>
        <v>2</v>
      </c>
      <c r="E11" s="3">
        <v>0</v>
      </c>
      <c r="F11" s="3">
        <f t="shared" si="1"/>
        <v>0</v>
      </c>
      <c r="G11" s="3">
        <f t="shared" si="2"/>
        <v>0</v>
      </c>
      <c r="H11" s="3">
        <f t="shared" si="3"/>
        <v>0</v>
      </c>
      <c r="I11" s="7">
        <f t="shared" si="4"/>
        <v>0</v>
      </c>
    </row>
    <row r="12" spans="1:9" ht="15.75" x14ac:dyDescent="0.25">
      <c r="A12" s="2" t="s">
        <v>7</v>
      </c>
      <c r="B12" s="3">
        <v>2</v>
      </c>
      <c r="C12" s="3">
        <v>1.2</v>
      </c>
      <c r="D12" s="3">
        <f t="shared" si="0"/>
        <v>2.4</v>
      </c>
      <c r="E12" s="3">
        <v>0.33</v>
      </c>
      <c r="F12" s="13">
        <f t="shared" si="1"/>
        <v>0.79200000000000004</v>
      </c>
      <c r="G12" s="13">
        <f t="shared" si="2"/>
        <v>3.9600000000000003E-2</v>
      </c>
      <c r="H12" s="13">
        <f t="shared" si="3"/>
        <v>7.9200000000000007E-2</v>
      </c>
      <c r="I12" s="5">
        <f t="shared" si="4"/>
        <v>91.591236000000009</v>
      </c>
    </row>
    <row r="13" spans="1:9" ht="15.75" x14ac:dyDescent="0.25">
      <c r="A13" s="2" t="s">
        <v>8</v>
      </c>
      <c r="B13" s="8">
        <v>180</v>
      </c>
      <c r="C13" s="3">
        <v>1.2</v>
      </c>
      <c r="D13" s="3">
        <f t="shared" si="0"/>
        <v>216</v>
      </c>
      <c r="E13" s="3">
        <v>0.33</v>
      </c>
      <c r="F13" s="3">
        <f t="shared" si="1"/>
        <v>71.28</v>
      </c>
      <c r="G13" s="13">
        <f t="shared" si="2"/>
        <v>3.5640000000000001</v>
      </c>
      <c r="H13" s="13">
        <f t="shared" si="3"/>
        <v>7.1280000000000001</v>
      </c>
      <c r="I13" s="5">
        <f t="shared" si="4"/>
        <v>8243.2112400000005</v>
      </c>
    </row>
    <row r="14" spans="1:9" ht="15.75" x14ac:dyDescent="0.25">
      <c r="A14" s="2" t="s">
        <v>9</v>
      </c>
      <c r="B14" s="3">
        <v>10</v>
      </c>
      <c r="C14" s="3">
        <v>2</v>
      </c>
      <c r="D14" s="3">
        <f t="shared" si="0"/>
        <v>20</v>
      </c>
      <c r="E14" s="3">
        <v>1</v>
      </c>
      <c r="F14" s="3">
        <f t="shared" si="1"/>
        <v>20</v>
      </c>
      <c r="G14" s="3">
        <f t="shared" si="2"/>
        <v>1</v>
      </c>
      <c r="H14" s="3">
        <f t="shared" si="3"/>
        <v>2</v>
      </c>
      <c r="I14" s="5">
        <f t="shared" si="4"/>
        <v>2312.91</v>
      </c>
    </row>
    <row r="15" spans="1:9" x14ac:dyDescent="0.25">
      <c r="A15" s="2" t="s">
        <v>10</v>
      </c>
      <c r="B15" s="3">
        <v>4</v>
      </c>
      <c r="C15" s="3">
        <v>1</v>
      </c>
      <c r="D15" s="3">
        <f t="shared" si="0"/>
        <v>4</v>
      </c>
      <c r="E15" s="3">
        <v>1</v>
      </c>
      <c r="F15" s="3">
        <f t="shared" si="1"/>
        <v>4</v>
      </c>
      <c r="G15" s="3">
        <f t="shared" si="2"/>
        <v>0.2</v>
      </c>
      <c r="H15" s="3">
        <f t="shared" si="3"/>
        <v>0.4</v>
      </c>
      <c r="I15" s="5">
        <f t="shared" si="4"/>
        <v>462.58199999999999</v>
      </c>
    </row>
    <row r="16" spans="1:9" x14ac:dyDescent="0.25">
      <c r="A16" s="10" t="s">
        <v>11</v>
      </c>
      <c r="B16" s="3"/>
      <c r="C16" s="3"/>
      <c r="D16" s="3"/>
      <c r="E16" s="3"/>
      <c r="F16" s="25">
        <f>+SUM(F5:H15)</f>
        <v>134.24179999999998</v>
      </c>
      <c r="G16" s="25"/>
      <c r="H16" s="25"/>
      <c r="I16" s="12">
        <f>+SUM(I5:I15)</f>
        <v>13499.530506000001</v>
      </c>
    </row>
    <row r="17" spans="1:12" x14ac:dyDescent="0.25">
      <c r="A17" s="2" t="s">
        <v>12</v>
      </c>
      <c r="B17" s="2"/>
      <c r="C17" s="2"/>
      <c r="D17" s="3"/>
      <c r="E17" s="2"/>
      <c r="F17" s="2"/>
      <c r="G17" s="2"/>
      <c r="H17" s="2"/>
      <c r="I17" s="2"/>
    </row>
    <row r="18" spans="1:12" x14ac:dyDescent="0.25">
      <c r="A18" s="4" t="s">
        <v>30</v>
      </c>
      <c r="B18" s="3">
        <v>4</v>
      </c>
      <c r="C18" s="3">
        <v>1</v>
      </c>
      <c r="D18" s="3">
        <f t="shared" si="0"/>
        <v>4</v>
      </c>
      <c r="E18" s="3">
        <v>1</v>
      </c>
      <c r="F18" s="3">
        <f t="shared" ref="F18" si="5">D18*E18</f>
        <v>4</v>
      </c>
      <c r="G18" s="3">
        <f t="shared" ref="G18:G24" si="6">F18*0.05</f>
        <v>0.2</v>
      </c>
      <c r="H18" s="3">
        <f t="shared" ref="H18" si="7">F18*0.1</f>
        <v>0.4</v>
      </c>
      <c r="I18" s="5">
        <f t="shared" ref="I18" si="8">$F$2*F18+$G$2*G18+$H$2*H18</f>
        <v>462.58199999999999</v>
      </c>
    </row>
    <row r="19" spans="1:12" x14ac:dyDescent="0.25">
      <c r="A19" s="4" t="s">
        <v>13</v>
      </c>
      <c r="B19" s="3">
        <v>12</v>
      </c>
      <c r="C19" s="3">
        <v>1</v>
      </c>
      <c r="D19" s="3">
        <f t="shared" si="0"/>
        <v>12</v>
      </c>
      <c r="E19" s="3">
        <v>1</v>
      </c>
      <c r="F19" s="3">
        <f t="shared" ref="F19:F21" si="9">D19*E19</f>
        <v>12</v>
      </c>
      <c r="G19" s="3">
        <f t="shared" si="6"/>
        <v>0.60000000000000009</v>
      </c>
      <c r="H19" s="3">
        <f t="shared" ref="H19:H21" si="10">F19*0.1</f>
        <v>1.2000000000000002</v>
      </c>
      <c r="I19" s="5">
        <f t="shared" ref="I19:I21" si="11">$F$2*F19+$G$2*G19+$H$2*H19</f>
        <v>1387.7459999999999</v>
      </c>
    </row>
    <row r="20" spans="1:12" x14ac:dyDescent="0.25">
      <c r="A20" s="4" t="s">
        <v>14</v>
      </c>
      <c r="B20" s="3">
        <v>12</v>
      </c>
      <c r="C20" s="3">
        <v>1</v>
      </c>
      <c r="D20" s="3">
        <f t="shared" si="0"/>
        <v>12</v>
      </c>
      <c r="E20" s="3">
        <v>1</v>
      </c>
      <c r="F20" s="3">
        <f t="shared" si="9"/>
        <v>12</v>
      </c>
      <c r="G20" s="3">
        <f t="shared" si="6"/>
        <v>0.60000000000000009</v>
      </c>
      <c r="H20" s="3">
        <f t="shared" si="10"/>
        <v>1.2000000000000002</v>
      </c>
      <c r="I20" s="5">
        <f t="shared" si="11"/>
        <v>1387.7459999999999</v>
      </c>
    </row>
    <row r="21" spans="1:12" x14ac:dyDescent="0.25">
      <c r="A21" s="4" t="s">
        <v>15</v>
      </c>
      <c r="B21" s="3">
        <v>10</v>
      </c>
      <c r="C21" s="3">
        <v>1</v>
      </c>
      <c r="D21" s="3">
        <f t="shared" si="0"/>
        <v>10</v>
      </c>
      <c r="E21" s="3">
        <v>1</v>
      </c>
      <c r="F21" s="3">
        <f t="shared" si="9"/>
        <v>10</v>
      </c>
      <c r="G21" s="3">
        <f t="shared" si="6"/>
        <v>0.5</v>
      </c>
      <c r="H21" s="3">
        <f t="shared" si="10"/>
        <v>1</v>
      </c>
      <c r="I21" s="5">
        <f t="shared" si="11"/>
        <v>1156.4549999999999</v>
      </c>
    </row>
    <row r="22" spans="1:12" x14ac:dyDescent="0.25">
      <c r="A22" s="4" t="s">
        <v>16</v>
      </c>
      <c r="B22" s="3" t="s">
        <v>17</v>
      </c>
      <c r="C22" s="3" t="s">
        <v>17</v>
      </c>
      <c r="D22" s="3" t="s">
        <v>17</v>
      </c>
      <c r="E22" s="3" t="s">
        <v>17</v>
      </c>
      <c r="F22" s="3" t="s">
        <v>17</v>
      </c>
      <c r="G22" s="3" t="s">
        <v>17</v>
      </c>
      <c r="H22" s="3" t="s">
        <v>17</v>
      </c>
      <c r="I22" s="9" t="s">
        <v>17</v>
      </c>
    </row>
    <row r="23" spans="1:12" ht="15.75" x14ac:dyDescent="0.25">
      <c r="A23" s="11" t="s">
        <v>18</v>
      </c>
      <c r="B23" s="3">
        <v>1</v>
      </c>
      <c r="C23" s="3">
        <v>365</v>
      </c>
      <c r="D23" s="3">
        <f t="shared" si="0"/>
        <v>365</v>
      </c>
      <c r="E23" s="3">
        <v>1</v>
      </c>
      <c r="F23" s="3">
        <f t="shared" ref="F23" si="12">D23*E23</f>
        <v>365</v>
      </c>
      <c r="G23" s="3">
        <f t="shared" si="6"/>
        <v>18.25</v>
      </c>
      <c r="H23" s="3">
        <f t="shared" ref="H23" si="13">F23*0.1</f>
        <v>36.5</v>
      </c>
      <c r="I23" s="5">
        <f t="shared" ref="I23" si="14">$F$2*F23+$G$2*G23+$H$2*H23</f>
        <v>42210.607500000006</v>
      </c>
    </row>
    <row r="24" spans="1:12" ht="15.75" x14ac:dyDescent="0.25">
      <c r="A24" s="4" t="s">
        <v>19</v>
      </c>
      <c r="B24" s="3">
        <v>1</v>
      </c>
      <c r="C24" s="3">
        <v>12</v>
      </c>
      <c r="D24" s="3">
        <f t="shared" si="0"/>
        <v>12</v>
      </c>
      <c r="E24" s="3">
        <v>1</v>
      </c>
      <c r="F24" s="3">
        <f t="shared" ref="F24" si="15">D24*E24</f>
        <v>12</v>
      </c>
      <c r="G24" s="3">
        <f t="shared" si="6"/>
        <v>0.60000000000000009</v>
      </c>
      <c r="H24" s="3">
        <f t="shared" ref="H24" si="16">F24*0.1</f>
        <v>1.2000000000000002</v>
      </c>
      <c r="I24" s="5">
        <f t="shared" ref="I24" si="17">$F$2*F24+$G$2*G24+$H$2*H24</f>
        <v>1387.7459999999999</v>
      </c>
    </row>
    <row r="25" spans="1:12" x14ac:dyDescent="0.25">
      <c r="A25" s="10" t="s">
        <v>20</v>
      </c>
      <c r="B25" s="2"/>
      <c r="C25" s="2"/>
      <c r="D25" s="3"/>
      <c r="E25" s="2"/>
      <c r="F25" s="25">
        <f>SUM(F18:H24)</f>
        <v>477.25</v>
      </c>
      <c r="G25" s="25"/>
      <c r="H25" s="25"/>
      <c r="I25" s="12">
        <f>SUM(I18:I24)</f>
        <v>47992.882500000007</v>
      </c>
    </row>
    <row r="26" spans="1:12" ht="15.75" x14ac:dyDescent="0.25">
      <c r="A26" s="10" t="s">
        <v>64</v>
      </c>
      <c r="B26" s="2"/>
      <c r="C26" s="2"/>
      <c r="D26" s="3"/>
      <c r="E26" s="2"/>
      <c r="F26" s="25">
        <f>+F16+F25</f>
        <v>611.49180000000001</v>
      </c>
      <c r="G26" s="26"/>
      <c r="H26" s="26"/>
      <c r="I26" s="12">
        <f>ROUND(+I16+I25,-2)</f>
        <v>61500</v>
      </c>
    </row>
    <row r="27" spans="1:12" ht="15.75" x14ac:dyDescent="0.25">
      <c r="A27" s="10" t="s">
        <v>65</v>
      </c>
      <c r="B27" s="2"/>
      <c r="C27" s="2"/>
      <c r="D27" s="3"/>
      <c r="E27" s="2"/>
      <c r="F27" s="23"/>
      <c r="G27" s="20"/>
      <c r="H27" s="20"/>
      <c r="I27" s="12">
        <v>1200</v>
      </c>
    </row>
    <row r="28" spans="1:12" ht="15.75" x14ac:dyDescent="0.25">
      <c r="A28" s="10" t="s">
        <v>66</v>
      </c>
      <c r="B28" s="2"/>
      <c r="C28" s="2"/>
      <c r="D28" s="3"/>
      <c r="E28" s="2"/>
      <c r="F28" s="23"/>
      <c r="G28" s="20"/>
      <c r="H28" s="20"/>
      <c r="I28" s="12">
        <f>+I26+I27</f>
        <v>62700</v>
      </c>
      <c r="K28" s="24">
        <f>F26/4</f>
        <v>152.87295</v>
      </c>
      <c r="L28" t="s">
        <v>70</v>
      </c>
    </row>
    <row r="30" spans="1:12" x14ac:dyDescent="0.25">
      <c r="A30" s="22" t="s">
        <v>32</v>
      </c>
    </row>
    <row r="31" spans="1:12" ht="15.75" x14ac:dyDescent="0.25">
      <c r="A31" s="16" t="s">
        <v>33</v>
      </c>
    </row>
    <row r="32" spans="1:12" ht="15.75" x14ac:dyDescent="0.25">
      <c r="A32" s="16" t="s">
        <v>39</v>
      </c>
    </row>
    <row r="33" spans="1:1" ht="15.75" x14ac:dyDescent="0.25">
      <c r="A33" s="17" t="s">
        <v>34</v>
      </c>
    </row>
    <row r="34" spans="1:1" ht="15.75" x14ac:dyDescent="0.25">
      <c r="A34" s="18" t="s">
        <v>35</v>
      </c>
    </row>
    <row r="35" spans="1:1" ht="15.75" x14ac:dyDescent="0.25">
      <c r="A35" s="17" t="s">
        <v>36</v>
      </c>
    </row>
    <row r="36" spans="1:1" ht="15.75" x14ac:dyDescent="0.25">
      <c r="A36" s="17" t="s">
        <v>37</v>
      </c>
    </row>
    <row r="37" spans="1:1" ht="15.75" x14ac:dyDescent="0.25">
      <c r="A37" s="17" t="s">
        <v>38</v>
      </c>
    </row>
    <row r="38" spans="1:1" ht="15.75" x14ac:dyDescent="0.25">
      <c r="A38" s="17" t="s">
        <v>69</v>
      </c>
    </row>
  </sheetData>
  <mergeCells count="3">
    <mergeCell ref="F16:H16"/>
    <mergeCell ref="F25:H25"/>
    <mergeCell ref="F26:H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15" sqref="F15:H15"/>
    </sheetView>
  </sheetViews>
  <sheetFormatPr defaultRowHeight="15" x14ac:dyDescent="0.25"/>
  <cols>
    <col min="1" max="1" width="37.7109375" customWidth="1"/>
    <col min="3" max="3" width="10" customWidth="1"/>
    <col min="4" max="4" width="10.140625" customWidth="1"/>
    <col min="5" max="5" width="11.28515625" customWidth="1"/>
    <col min="6" max="6" width="9.140625" customWidth="1"/>
    <col min="7" max="7" width="10.85546875" customWidth="1"/>
  </cols>
  <sheetData>
    <row r="1" spans="1:9" x14ac:dyDescent="0.25">
      <c r="A1" s="19" t="s">
        <v>40</v>
      </c>
    </row>
    <row r="2" spans="1:9" x14ac:dyDescent="0.25">
      <c r="F2">
        <v>46.67</v>
      </c>
      <c r="G2">
        <v>62.9</v>
      </c>
      <c r="H2">
        <v>25.25</v>
      </c>
    </row>
    <row r="3" spans="1:9" ht="77.25" customHeight="1" x14ac:dyDescent="0.25">
      <c r="A3" s="21" t="s">
        <v>0</v>
      </c>
      <c r="B3" s="3" t="s">
        <v>22</v>
      </c>
      <c r="C3" s="3" t="s">
        <v>45</v>
      </c>
      <c r="D3" s="3" t="s">
        <v>46</v>
      </c>
      <c r="E3" s="3" t="s">
        <v>47</v>
      </c>
      <c r="F3" s="3" t="s">
        <v>50</v>
      </c>
      <c r="G3" s="3" t="s">
        <v>48</v>
      </c>
      <c r="H3" s="3" t="s">
        <v>49</v>
      </c>
      <c r="I3" s="3" t="s">
        <v>51</v>
      </c>
    </row>
    <row r="4" spans="1:9" ht="15.75" x14ac:dyDescent="0.25">
      <c r="A4" s="2" t="s">
        <v>55</v>
      </c>
      <c r="B4" s="3">
        <v>24</v>
      </c>
      <c r="C4" s="3">
        <v>1</v>
      </c>
      <c r="D4" s="3">
        <f>B4*C4</f>
        <v>24</v>
      </c>
      <c r="E4" s="3">
        <v>0.33</v>
      </c>
      <c r="F4" s="3">
        <f>D4*E4</f>
        <v>7.92</v>
      </c>
      <c r="G4" s="13">
        <f>F4*0.05</f>
        <v>0.39600000000000002</v>
      </c>
      <c r="H4" s="13">
        <f>F4*0.1</f>
        <v>0.79200000000000004</v>
      </c>
      <c r="I4" s="5">
        <f>$F$2*F4+$G$2*G4+$H$2*H4</f>
        <v>414.53280000000001</v>
      </c>
    </row>
    <row r="5" spans="1:9" ht="15.75" x14ac:dyDescent="0.25">
      <c r="A5" s="2" t="s">
        <v>56</v>
      </c>
      <c r="B5" s="3">
        <v>24</v>
      </c>
      <c r="C5" s="3">
        <v>0.2</v>
      </c>
      <c r="D5" s="3">
        <f t="shared" ref="D5:D14" si="0">B5*C5</f>
        <v>4.8000000000000007</v>
      </c>
      <c r="E5" s="3">
        <v>0.33</v>
      </c>
      <c r="F5" s="13">
        <f t="shared" ref="F5:F14" si="1">D5*E5</f>
        <v>1.5840000000000003</v>
      </c>
      <c r="G5" s="13">
        <f t="shared" ref="G5:G14" si="2">F5*0.05</f>
        <v>7.920000000000002E-2</v>
      </c>
      <c r="H5" s="13">
        <f t="shared" ref="H5:H14" si="3">F5*0.1</f>
        <v>0.15840000000000004</v>
      </c>
      <c r="I5" s="5">
        <f t="shared" ref="I5:I14" si="4">$F$2*F5+$G$2*G5+$H$2*H5</f>
        <v>82.906560000000013</v>
      </c>
    </row>
    <row r="6" spans="1:9" x14ac:dyDescent="0.25">
      <c r="A6" s="2" t="s">
        <v>41</v>
      </c>
      <c r="B6" s="3"/>
      <c r="C6" s="3"/>
      <c r="D6" s="3"/>
      <c r="E6" s="3"/>
      <c r="F6" s="3">
        <f t="shared" si="1"/>
        <v>0</v>
      </c>
      <c r="G6" s="3">
        <f t="shared" si="2"/>
        <v>0</v>
      </c>
      <c r="H6" s="3">
        <f t="shared" si="3"/>
        <v>0</v>
      </c>
      <c r="I6" s="7">
        <f t="shared" si="4"/>
        <v>0</v>
      </c>
    </row>
    <row r="7" spans="1:9" x14ac:dyDescent="0.25">
      <c r="A7" s="2" t="s">
        <v>42</v>
      </c>
      <c r="B7" s="3">
        <v>8</v>
      </c>
      <c r="C7" s="3">
        <v>1</v>
      </c>
      <c r="D7" s="3">
        <f t="shared" si="0"/>
        <v>8</v>
      </c>
      <c r="E7" s="3">
        <v>0</v>
      </c>
      <c r="F7" s="3">
        <f t="shared" si="1"/>
        <v>0</v>
      </c>
      <c r="G7" s="3">
        <f t="shared" si="2"/>
        <v>0</v>
      </c>
      <c r="H7" s="3">
        <f t="shared" si="3"/>
        <v>0</v>
      </c>
      <c r="I7" s="7">
        <f t="shared" si="4"/>
        <v>0</v>
      </c>
    </row>
    <row r="8" spans="1:9" ht="15.75" x14ac:dyDescent="0.25">
      <c r="A8" s="2" t="s">
        <v>57</v>
      </c>
      <c r="B8" s="3">
        <v>8</v>
      </c>
      <c r="C8" s="3">
        <v>1.2</v>
      </c>
      <c r="D8" s="3">
        <f t="shared" si="0"/>
        <v>9.6</v>
      </c>
      <c r="E8" s="3">
        <v>0.33</v>
      </c>
      <c r="F8" s="13">
        <f t="shared" si="1"/>
        <v>3.1680000000000001</v>
      </c>
      <c r="G8" s="13">
        <f t="shared" si="2"/>
        <v>0.15840000000000001</v>
      </c>
      <c r="H8" s="13">
        <f t="shared" si="3"/>
        <v>0.31680000000000003</v>
      </c>
      <c r="I8" s="5">
        <f t="shared" si="4"/>
        <v>165.81312</v>
      </c>
    </row>
    <row r="9" spans="1:9" ht="15.75" x14ac:dyDescent="0.25">
      <c r="A9" s="2" t="s">
        <v>58</v>
      </c>
      <c r="B9" s="3">
        <v>8</v>
      </c>
      <c r="C9" s="3">
        <v>1</v>
      </c>
      <c r="D9" s="3">
        <f t="shared" si="0"/>
        <v>8</v>
      </c>
      <c r="E9" s="3">
        <v>0.33</v>
      </c>
      <c r="F9" s="3">
        <f t="shared" si="1"/>
        <v>2.64</v>
      </c>
      <c r="G9" s="13">
        <f t="shared" si="2"/>
        <v>0.13200000000000001</v>
      </c>
      <c r="H9" s="13">
        <f t="shared" si="3"/>
        <v>0.26400000000000001</v>
      </c>
      <c r="I9" s="5">
        <f t="shared" si="4"/>
        <v>138.17760000000001</v>
      </c>
    </row>
    <row r="10" spans="1:9" x14ac:dyDescent="0.25">
      <c r="A10" s="2" t="s">
        <v>43</v>
      </c>
      <c r="B10" s="3">
        <v>8</v>
      </c>
      <c r="C10" s="3">
        <v>1</v>
      </c>
      <c r="D10" s="3">
        <f t="shared" si="0"/>
        <v>8</v>
      </c>
      <c r="E10" s="3">
        <v>0</v>
      </c>
      <c r="F10" s="3">
        <f t="shared" si="1"/>
        <v>0</v>
      </c>
      <c r="G10" s="3">
        <f t="shared" si="2"/>
        <v>0</v>
      </c>
      <c r="H10" s="3">
        <f t="shared" si="3"/>
        <v>0</v>
      </c>
      <c r="I10" s="7">
        <f t="shared" si="4"/>
        <v>0</v>
      </c>
    </row>
    <row r="11" spans="1:9" x14ac:dyDescent="0.25">
      <c r="A11" s="2" t="s">
        <v>44</v>
      </c>
      <c r="B11" s="3">
        <v>8</v>
      </c>
      <c r="C11" s="3">
        <v>1</v>
      </c>
      <c r="D11" s="3">
        <f t="shared" si="0"/>
        <v>8</v>
      </c>
      <c r="E11" s="3">
        <v>0</v>
      </c>
      <c r="F11" s="3">
        <f t="shared" si="1"/>
        <v>0</v>
      </c>
      <c r="G11" s="3">
        <f t="shared" si="2"/>
        <v>0</v>
      </c>
      <c r="H11" s="3">
        <f t="shared" si="3"/>
        <v>0</v>
      </c>
      <c r="I11" s="7">
        <f t="shared" si="4"/>
        <v>0</v>
      </c>
    </row>
    <row r="12" spans="1:9" ht="15.75" x14ac:dyDescent="0.25">
      <c r="A12" s="2" t="s">
        <v>59</v>
      </c>
      <c r="B12" s="3">
        <v>8</v>
      </c>
      <c r="C12" s="3">
        <v>1.2</v>
      </c>
      <c r="D12" s="3">
        <f t="shared" si="0"/>
        <v>9.6</v>
      </c>
      <c r="E12" s="3">
        <v>0.33</v>
      </c>
      <c r="F12" s="13">
        <f t="shared" si="1"/>
        <v>3.1680000000000001</v>
      </c>
      <c r="G12" s="13">
        <f t="shared" si="2"/>
        <v>0.15840000000000001</v>
      </c>
      <c r="H12" s="13">
        <f t="shared" si="3"/>
        <v>0.31680000000000003</v>
      </c>
      <c r="I12" s="5">
        <f t="shared" si="4"/>
        <v>165.81312</v>
      </c>
    </row>
    <row r="13" spans="1:9" ht="15.75" x14ac:dyDescent="0.25">
      <c r="A13" s="2" t="s">
        <v>63</v>
      </c>
      <c r="B13" s="3">
        <v>16</v>
      </c>
      <c r="C13" s="3">
        <v>4</v>
      </c>
      <c r="D13" s="3">
        <f t="shared" si="0"/>
        <v>64</v>
      </c>
      <c r="E13" s="3">
        <v>2</v>
      </c>
      <c r="F13" s="3">
        <f t="shared" si="1"/>
        <v>128</v>
      </c>
      <c r="G13" s="3">
        <f t="shared" si="2"/>
        <v>6.4</v>
      </c>
      <c r="H13" s="3">
        <f t="shared" si="3"/>
        <v>12.8</v>
      </c>
      <c r="I13" s="5">
        <f t="shared" si="4"/>
        <v>6699.52</v>
      </c>
    </row>
    <row r="14" spans="1:9" ht="15.75" x14ac:dyDescent="0.25">
      <c r="A14" s="2" t="s">
        <v>62</v>
      </c>
      <c r="B14" s="3">
        <v>8</v>
      </c>
      <c r="C14" s="3">
        <v>1</v>
      </c>
      <c r="D14" s="3">
        <f t="shared" si="0"/>
        <v>8</v>
      </c>
      <c r="E14" s="3">
        <v>1</v>
      </c>
      <c r="F14" s="3">
        <f t="shared" si="1"/>
        <v>8</v>
      </c>
      <c r="G14" s="3">
        <f t="shared" si="2"/>
        <v>0.4</v>
      </c>
      <c r="H14" s="3">
        <f t="shared" si="3"/>
        <v>0.8</v>
      </c>
      <c r="I14" s="5">
        <f t="shared" si="4"/>
        <v>418.72</v>
      </c>
    </row>
    <row r="15" spans="1:9" ht="15.75" x14ac:dyDescent="0.25">
      <c r="A15" s="10" t="s">
        <v>67</v>
      </c>
      <c r="B15" s="20"/>
      <c r="C15" s="20"/>
      <c r="D15" s="20"/>
      <c r="E15" s="20"/>
      <c r="F15" s="25">
        <f>+SUM(F4:H14)</f>
        <v>177.65200000000004</v>
      </c>
      <c r="G15" s="25"/>
      <c r="H15" s="25"/>
      <c r="I15" s="12">
        <f>ROUND(+SUM(I4:I14),-1)</f>
        <v>8090</v>
      </c>
    </row>
    <row r="17" spans="1:1" x14ac:dyDescent="0.25">
      <c r="A17" s="22" t="s">
        <v>52</v>
      </c>
    </row>
    <row r="18" spans="1:1" ht="15.75" x14ac:dyDescent="0.25">
      <c r="A18" s="14" t="s">
        <v>53</v>
      </c>
    </row>
    <row r="19" spans="1:1" ht="15.75" x14ac:dyDescent="0.25">
      <c r="A19" s="14" t="s">
        <v>54</v>
      </c>
    </row>
    <row r="20" spans="1:1" ht="15.75" x14ac:dyDescent="0.25">
      <c r="A20" s="17" t="s">
        <v>34</v>
      </c>
    </row>
    <row r="21" spans="1:1" ht="15.75" x14ac:dyDescent="0.25">
      <c r="A21" s="15" t="s">
        <v>60</v>
      </c>
    </row>
    <row r="22" spans="1:1" ht="15.75" x14ac:dyDescent="0.25">
      <c r="A22" s="15" t="s">
        <v>61</v>
      </c>
    </row>
    <row r="23" spans="1:1" ht="15.75" x14ac:dyDescent="0.25">
      <c r="A23" s="17" t="s">
        <v>68</v>
      </c>
    </row>
  </sheetData>
  <mergeCells count="1">
    <mergeCell ref="F15: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2016-01-05T19:37:24Z</dcterms:created>
  <dcterms:modified xsi:type="dcterms:W3CDTF">2016-04-18T15:21:12Z</dcterms:modified>
</cp:coreProperties>
</file>