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2135"/>
  </bookViews>
  <sheets>
    <sheet name="Table 1" sheetId="1" r:id="rId1"/>
    <sheet name="Table 2" sheetId="2" r:id="rId2"/>
    <sheet name="O&amp;M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28" i="1" l="1"/>
  <c r="I29" i="1" s="1"/>
  <c r="I31" i="1" s="1"/>
  <c r="F28" i="1"/>
  <c r="F29" i="1" s="1"/>
  <c r="K28" i="1" s="1"/>
  <c r="I18" i="1"/>
  <c r="F18" i="1"/>
  <c r="F27" i="1"/>
  <c r="F26" i="1"/>
  <c r="H17" i="1"/>
  <c r="F17" i="1"/>
  <c r="G17" i="1" s="1"/>
  <c r="I17" i="1" s="1"/>
  <c r="F16" i="1"/>
  <c r="H15" i="1"/>
  <c r="F15" i="1"/>
  <c r="G15" i="1" s="1"/>
  <c r="I15" i="1" s="1"/>
  <c r="H11" i="1"/>
  <c r="F11" i="1"/>
  <c r="G11" i="1" s="1"/>
  <c r="I11" i="1" s="1"/>
  <c r="F8" i="1"/>
  <c r="G8" i="1" s="1"/>
  <c r="E8" i="1"/>
  <c r="I10" i="1"/>
  <c r="H10" i="1"/>
  <c r="G10" i="1"/>
  <c r="F10" i="1"/>
  <c r="D27" i="1"/>
  <c r="D26" i="1"/>
  <c r="D17" i="1"/>
  <c r="D16" i="1"/>
  <c r="D15" i="1"/>
  <c r="D11" i="1"/>
  <c r="D10" i="1"/>
  <c r="D8" i="1"/>
  <c r="F7" i="2"/>
  <c r="I7" i="2"/>
  <c r="I6" i="2"/>
  <c r="H6" i="2"/>
  <c r="G6" i="2"/>
  <c r="F6" i="2"/>
  <c r="D5" i="2"/>
  <c r="D6" i="2"/>
  <c r="D4" i="2"/>
  <c r="G5" i="3"/>
  <c r="G6" i="3" s="1"/>
  <c r="G27" i="1" l="1"/>
  <c r="I27" i="1" s="1"/>
  <c r="H27" i="1"/>
  <c r="G26" i="1"/>
  <c r="I26" i="1" s="1"/>
  <c r="H26" i="1"/>
  <c r="G16" i="1"/>
  <c r="I16" i="1" s="1"/>
  <c r="H16" i="1"/>
  <c r="H8" i="1"/>
  <c r="I8" i="1"/>
</calcChain>
</file>

<file path=xl/sharedStrings.xml><?xml version="1.0" encoding="utf-8"?>
<sst xmlns="http://schemas.openxmlformats.org/spreadsheetml/2006/main" count="81" uniqueCount="69">
  <si>
    <t>Activity</t>
  </si>
  <si>
    <t xml:space="preserve">(A) </t>
  </si>
  <si>
    <t>Person hours per occurrence</t>
  </si>
  <si>
    <t xml:space="preserve">(B) </t>
  </si>
  <si>
    <t>No. of occurrences per respondent per year</t>
  </si>
  <si>
    <t xml:space="preserve">(C) </t>
  </si>
  <si>
    <t>Person hours per respondent per year (AxB)</t>
  </si>
  <si>
    <t>(D) Respondents per year</t>
  </si>
  <si>
    <t>(E) Technical person hours per year (CxD)</t>
  </si>
  <si>
    <t>(F) Management person hours per year (Ex0.05)</t>
  </si>
  <si>
    <t>(G) Clerical person hours per year (Ex0.1)</t>
  </si>
  <si>
    <t xml:space="preserve">(H) </t>
  </si>
  <si>
    <t>Cost, $ (a)</t>
  </si>
  <si>
    <t>1. Applications</t>
  </si>
  <si>
    <t>2. Survey and Studies</t>
  </si>
  <si>
    <t xml:space="preserve">3. Acquisition, Installation, &amp; Utilization of Tech. &amp; Systems </t>
  </si>
  <si>
    <t>4. Reporting Requirements</t>
  </si>
  <si>
    <t>Assumptions:</t>
  </si>
  <si>
    <t>i. Quarterly control equipment inspection</t>
  </si>
  <si>
    <t xml:space="preserve">   ii. Daily cyclone performance measures</t>
  </si>
  <si>
    <t>C. Create information</t>
  </si>
  <si>
    <t>D. Gather existing information</t>
  </si>
  <si>
    <t>E. Write report</t>
  </si>
  <si>
    <t xml:space="preserve">   Initial Notification (b)</t>
  </si>
  <si>
    <t xml:space="preserve">   Notification of Compliance Status  (b)</t>
  </si>
  <si>
    <t xml:space="preserve">   Annual Compliance Certification </t>
  </si>
  <si>
    <t>Subtotal for Reporting Requirements</t>
  </si>
  <si>
    <t>5.  Recordkeeping Requirements</t>
  </si>
  <si>
    <t>B.  Plan activities</t>
  </si>
  <si>
    <t>C.  Implement activities</t>
  </si>
  <si>
    <t>D.  Develop record system</t>
  </si>
  <si>
    <t>E.  Time to enter information</t>
  </si>
  <si>
    <t>F.  Time to train personnel</t>
  </si>
  <si>
    <t>G.  Time to transmit or disclose information (d)</t>
  </si>
  <si>
    <t>I.  Time for audits</t>
  </si>
  <si>
    <t>Subtotal for Recordkeeping Requirements</t>
  </si>
  <si>
    <r>
      <t xml:space="preserve">TOTAL ANNUAL BURDEN AND COST  </t>
    </r>
    <r>
      <rPr>
        <b/>
        <sz val="10"/>
        <color rgb="FF000000"/>
        <rFont val="Times New Roman"/>
        <family val="1"/>
      </rPr>
      <t>(rounded</t>
    </r>
    <r>
      <rPr>
        <b/>
        <sz val="12"/>
        <color rgb="FF000000"/>
        <rFont val="Times New Roman"/>
        <family val="1"/>
      </rPr>
      <t>)</t>
    </r>
  </si>
  <si>
    <t>EPA person hours per occurrence</t>
  </si>
  <si>
    <t>No. of occurrences per plant per year</t>
  </si>
  <si>
    <t>EPA person hours per plant per year (AxB)</t>
  </si>
  <si>
    <t>(D) Plants per year</t>
  </si>
  <si>
    <t>Report Review</t>
  </si>
  <si>
    <t xml:space="preserve">   Notification of Compliance Status (b)</t>
  </si>
  <si>
    <t>TOTAL BURDEN AND COST</t>
  </si>
  <si>
    <t>A. Familiarize with rule requirements (b)</t>
  </si>
  <si>
    <t>Capital/Startup vs. Operation and Maintenance (O&amp;M) Costs</t>
  </si>
  <si>
    <t>(A)</t>
  </si>
  <si>
    <t>Continuous Monitoring Device</t>
  </si>
  <si>
    <t>(B)</t>
  </si>
  <si>
    <t>Capital/Startup Cost for One Respondent</t>
  </si>
  <si>
    <t>(C)</t>
  </si>
  <si>
    <t xml:space="preserve">Number of New Respondents </t>
  </si>
  <si>
    <t>(D)</t>
  </si>
  <si>
    <t>Total Capital/Startup Cost,  (B X C)</t>
  </si>
  <si>
    <t>(E)</t>
  </si>
  <si>
    <t>Annual O&amp;M Costs for One Respondent</t>
  </si>
  <si>
    <t>(F)</t>
  </si>
  <si>
    <t>Number of Respondents  with O&amp;M</t>
  </si>
  <si>
    <t>(G)</t>
  </si>
  <si>
    <t>Total O&amp;M,</t>
  </si>
  <si>
    <t>(E X F)</t>
  </si>
  <si>
    <t>Cyclone Monitor</t>
  </si>
  <si>
    <t>Total (rounded)</t>
  </si>
  <si>
    <t>EPA rate</t>
  </si>
  <si>
    <t>Previously: 62,079 hr, $6,011,058</t>
  </si>
  <si>
    <t>hr/response</t>
  </si>
  <si>
    <t>Capital and O&amp;M</t>
  </si>
  <si>
    <t>Grand Total</t>
  </si>
  <si>
    <t>See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</si>
</sst>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6" fontId="3" fillId="0" borderId="5" xfId="0" applyNumberFormat="1" applyFont="1" applyBorder="1" applyAlignment="1">
      <alignment horizontal="right" vertical="center"/>
    </xf>
    <xf numFmtId="0" fontId="1" fillId="0" borderId="0" xfId="0" applyFont="1"/>
    <xf numFmtId="3" fontId="3" fillId="0" borderId="5" xfId="0" applyNumberFormat="1" applyFont="1" applyBorder="1" applyAlignment="1">
      <alignment horizontal="center" vertical="center"/>
    </xf>
    <xf numFmtId="8" fontId="3" fillId="0" borderId="5" xfId="0" applyNumberFormat="1" applyFont="1" applyBorder="1" applyAlignment="1">
      <alignment horizontal="right" vertical="center"/>
    </xf>
    <xf numFmtId="0" fontId="1" fillId="0" borderId="5" xfId="0" applyFont="1" applyBorder="1"/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0" fillId="0" borderId="12" xfId="0" applyBorder="1" applyAlignment="1">
      <alignment vertical="top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6" fontId="7" fillId="0" borderId="14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6" fontId="8" fillId="0" borderId="3" xfId="0" applyNumberFormat="1" applyFont="1" applyBorder="1" applyAlignment="1">
      <alignment horizontal="center"/>
    </xf>
    <xf numFmtId="1" fontId="0" fillId="0" borderId="0" xfId="0" applyNumberFormat="1"/>
    <xf numFmtId="0" fontId="2" fillId="2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2" borderId="16" xfId="0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8" fontId="3" fillId="0" borderId="16" xfId="0" applyNumberFormat="1" applyFont="1" applyBorder="1" applyAlignment="1">
      <alignment horizontal="right" vertical="center"/>
    </xf>
    <xf numFmtId="0" fontId="1" fillId="2" borderId="16" xfId="0" applyFont="1" applyFill="1" applyBorder="1"/>
    <xf numFmtId="0" fontId="1" fillId="0" borderId="16" xfId="0" applyFont="1" applyBorder="1"/>
    <xf numFmtId="6" fontId="3" fillId="0" borderId="16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vertical="center" wrapText="1"/>
    </xf>
    <xf numFmtId="8" fontId="1" fillId="0" borderId="16" xfId="0" applyNumberFormat="1" applyFont="1" applyBorder="1"/>
    <xf numFmtId="6" fontId="4" fillId="0" borderId="16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7" zoomScale="80" zoomScaleNormal="80" workbookViewId="0"/>
  </sheetViews>
  <sheetFormatPr defaultRowHeight="15" x14ac:dyDescent="0.25"/>
  <cols>
    <col min="1" max="1" width="43.42578125" bestFit="1" customWidth="1"/>
    <col min="2" max="2" width="9.85546875" bestFit="1" customWidth="1"/>
    <col min="3" max="3" width="13.140625" customWidth="1"/>
    <col min="4" max="4" width="12.42578125" customWidth="1"/>
    <col min="5" max="5" width="16.140625" customWidth="1"/>
    <col min="6" max="6" width="15.42578125" customWidth="1"/>
    <col min="7" max="7" width="15.140625" customWidth="1"/>
    <col min="8" max="8" width="17.42578125" customWidth="1"/>
    <col min="9" max="9" width="14.42578125" bestFit="1" customWidth="1"/>
  </cols>
  <sheetData>
    <row r="1" spans="1:9" x14ac:dyDescent="0.25">
      <c r="F1" s="19">
        <v>103.97</v>
      </c>
      <c r="G1" s="19">
        <v>129.93</v>
      </c>
      <c r="H1" s="19">
        <v>51.79</v>
      </c>
    </row>
    <row r="2" spans="1:9" x14ac:dyDescent="0.25">
      <c r="A2" s="43" t="s">
        <v>0</v>
      </c>
      <c r="B2" s="26" t="s">
        <v>1</v>
      </c>
      <c r="C2" s="26" t="s">
        <v>3</v>
      </c>
      <c r="D2" s="26" t="s">
        <v>5</v>
      </c>
      <c r="E2" s="44" t="s">
        <v>7</v>
      </c>
      <c r="F2" s="44" t="s">
        <v>8</v>
      </c>
      <c r="G2" s="44" t="s">
        <v>9</v>
      </c>
      <c r="H2" s="44" t="s">
        <v>10</v>
      </c>
      <c r="I2" s="26" t="s">
        <v>11</v>
      </c>
    </row>
    <row r="3" spans="1:9" ht="51" x14ac:dyDescent="0.25">
      <c r="A3" s="43"/>
      <c r="B3" s="26" t="s">
        <v>2</v>
      </c>
      <c r="C3" s="26" t="s">
        <v>4</v>
      </c>
      <c r="D3" s="26" t="s">
        <v>6</v>
      </c>
      <c r="E3" s="44"/>
      <c r="F3" s="44"/>
      <c r="G3" s="44"/>
      <c r="H3" s="44"/>
      <c r="I3" s="26" t="s">
        <v>12</v>
      </c>
    </row>
    <row r="4" spans="1:9" x14ac:dyDescent="0.25">
      <c r="A4" s="27" t="s">
        <v>13</v>
      </c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27" t="s">
        <v>14</v>
      </c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9" t="s">
        <v>15</v>
      </c>
      <c r="B6" s="28"/>
      <c r="C6" s="28"/>
      <c r="D6" s="28"/>
      <c r="E6" s="28"/>
      <c r="F6" s="28"/>
      <c r="G6" s="28"/>
      <c r="H6" s="28"/>
      <c r="I6" s="28"/>
    </row>
    <row r="7" spans="1:9" x14ac:dyDescent="0.25">
      <c r="A7" s="27" t="s">
        <v>16</v>
      </c>
      <c r="B7" s="30"/>
      <c r="C7" s="30"/>
      <c r="D7" s="30"/>
      <c r="E7" s="30"/>
      <c r="F7" s="30"/>
      <c r="G7" s="30"/>
      <c r="H7" s="30"/>
      <c r="I7" s="30"/>
    </row>
    <row r="8" spans="1:9" x14ac:dyDescent="0.25">
      <c r="A8" s="27" t="s">
        <v>44</v>
      </c>
      <c r="B8" s="31">
        <v>1</v>
      </c>
      <c r="C8" s="31">
        <v>1</v>
      </c>
      <c r="D8" s="31">
        <f>B8*C8</f>
        <v>1</v>
      </c>
      <c r="E8" s="41">
        <f>E17</f>
        <v>1800</v>
      </c>
      <c r="F8" s="32">
        <f>D8*E8</f>
        <v>1800</v>
      </c>
      <c r="G8" s="31">
        <f>F8*0.05</f>
        <v>90</v>
      </c>
      <c r="H8" s="31">
        <f>F8*0.1</f>
        <v>180</v>
      </c>
      <c r="I8" s="33">
        <f>F8*$F$1+G8*$G$1+H8*$H$1</f>
        <v>208161.90000000002</v>
      </c>
    </row>
    <row r="9" spans="1:9" x14ac:dyDescent="0.25">
      <c r="A9" s="27" t="s">
        <v>17</v>
      </c>
      <c r="B9" s="34"/>
      <c r="C9" s="34"/>
      <c r="D9" s="34"/>
      <c r="E9" s="34"/>
      <c r="F9" s="34"/>
      <c r="G9" s="34"/>
      <c r="H9" s="34"/>
      <c r="I9" s="30"/>
    </row>
    <row r="10" spans="1:9" x14ac:dyDescent="0.25">
      <c r="A10" s="27" t="s">
        <v>18</v>
      </c>
      <c r="B10" s="31">
        <v>1</v>
      </c>
      <c r="C10" s="31">
        <v>4</v>
      </c>
      <c r="D10" s="31">
        <f>B10*C10</f>
        <v>4</v>
      </c>
      <c r="E10" s="32">
        <v>1284</v>
      </c>
      <c r="F10" s="32">
        <f>D10*E10</f>
        <v>5136</v>
      </c>
      <c r="G10" s="31">
        <f>F10*0.05</f>
        <v>256.8</v>
      </c>
      <c r="H10" s="31">
        <f>F10*0.1</f>
        <v>513.6</v>
      </c>
      <c r="I10" s="33">
        <f>F10*$F$1+G10*$G$1+H10*$H$1</f>
        <v>593955.28800000006</v>
      </c>
    </row>
    <row r="11" spans="1:9" x14ac:dyDescent="0.25">
      <c r="A11" s="27" t="s">
        <v>19</v>
      </c>
      <c r="B11" s="31">
        <v>0.1</v>
      </c>
      <c r="C11" s="31">
        <v>365</v>
      </c>
      <c r="D11" s="31">
        <f>B11*C11</f>
        <v>36.5</v>
      </c>
      <c r="E11" s="32">
        <v>1284</v>
      </c>
      <c r="F11" s="32">
        <f>D11*E11</f>
        <v>46866</v>
      </c>
      <c r="G11" s="31">
        <f>F11*0.05</f>
        <v>2343.3000000000002</v>
      </c>
      <c r="H11" s="31">
        <f>F11*0.1</f>
        <v>4686.6000000000004</v>
      </c>
      <c r="I11" s="33">
        <f>F11*$F$1+G11*$G$1+H11*$H$1</f>
        <v>5419842.0030000005</v>
      </c>
    </row>
    <row r="12" spans="1:9" x14ac:dyDescent="0.25">
      <c r="A12" s="27" t="s">
        <v>20</v>
      </c>
      <c r="B12" s="35"/>
      <c r="C12" s="35"/>
      <c r="D12" s="35"/>
      <c r="E12" s="35"/>
      <c r="F12" s="35"/>
      <c r="G12" s="35"/>
      <c r="H12" s="35"/>
      <c r="I12" s="28"/>
    </row>
    <row r="13" spans="1:9" x14ac:dyDescent="0.25">
      <c r="A13" s="27" t="s">
        <v>21</v>
      </c>
      <c r="B13" s="35"/>
      <c r="C13" s="35"/>
      <c r="D13" s="35"/>
      <c r="E13" s="35"/>
      <c r="F13" s="35"/>
      <c r="G13" s="35"/>
      <c r="H13" s="35"/>
      <c r="I13" s="28"/>
    </row>
    <row r="14" spans="1:9" x14ac:dyDescent="0.25">
      <c r="A14" s="27" t="s">
        <v>22</v>
      </c>
      <c r="B14" s="34"/>
      <c r="C14" s="34"/>
      <c r="D14" s="34"/>
      <c r="E14" s="34"/>
      <c r="F14" s="34"/>
      <c r="G14" s="34"/>
      <c r="H14" s="34"/>
      <c r="I14" s="30"/>
    </row>
    <row r="15" spans="1:9" x14ac:dyDescent="0.25">
      <c r="A15" s="27" t="s">
        <v>23</v>
      </c>
      <c r="B15" s="31">
        <v>0.5</v>
      </c>
      <c r="C15" s="31">
        <v>1</v>
      </c>
      <c r="D15" s="31">
        <f>B15*C15</f>
        <v>0.5</v>
      </c>
      <c r="E15" s="31">
        <v>0</v>
      </c>
      <c r="F15" s="32">
        <f>D15*E15</f>
        <v>0</v>
      </c>
      <c r="G15" s="31">
        <f>F15*0.05</f>
        <v>0</v>
      </c>
      <c r="H15" s="31">
        <f>F15*0.1</f>
        <v>0</v>
      </c>
      <c r="I15" s="36">
        <f>F15*$F$1+G15*$G$1+H15*$H$1</f>
        <v>0</v>
      </c>
    </row>
    <row r="16" spans="1:9" x14ac:dyDescent="0.25">
      <c r="A16" s="27" t="s">
        <v>24</v>
      </c>
      <c r="B16" s="31">
        <v>1</v>
      </c>
      <c r="C16" s="31">
        <v>1</v>
      </c>
      <c r="D16" s="31">
        <f>B16*C16</f>
        <v>1</v>
      </c>
      <c r="E16" s="31">
        <v>0</v>
      </c>
      <c r="F16" s="32">
        <f>D16*E16</f>
        <v>0</v>
      </c>
      <c r="G16" s="31">
        <f>F16*0.05</f>
        <v>0</v>
      </c>
      <c r="H16" s="31">
        <f>F16*0.1</f>
        <v>0</v>
      </c>
      <c r="I16" s="36">
        <f>F16*$F$1+G16*$G$1+H16*$H$1</f>
        <v>0</v>
      </c>
    </row>
    <row r="17" spans="1:12" x14ac:dyDescent="0.25">
      <c r="A17" s="27" t="s">
        <v>25</v>
      </c>
      <c r="B17" s="31">
        <v>1</v>
      </c>
      <c r="C17" s="31">
        <v>1</v>
      </c>
      <c r="D17" s="31">
        <f>B17*C17</f>
        <v>1</v>
      </c>
      <c r="E17" s="32">
        <v>1800</v>
      </c>
      <c r="F17" s="32">
        <f>D17*E17</f>
        <v>1800</v>
      </c>
      <c r="G17" s="31">
        <f>F17*0.05</f>
        <v>90</v>
      </c>
      <c r="H17" s="31">
        <f>F17*0.1</f>
        <v>180</v>
      </c>
      <c r="I17" s="33">
        <f>F17*$F$1+G17*$G$1+H17*$H$1</f>
        <v>208161.90000000002</v>
      </c>
    </row>
    <row r="18" spans="1:12" x14ac:dyDescent="0.25">
      <c r="A18" s="37" t="s">
        <v>26</v>
      </c>
      <c r="B18" s="35"/>
      <c r="C18" s="35"/>
      <c r="D18" s="35"/>
      <c r="E18" s="35"/>
      <c r="F18" s="42">
        <f>SUM(F8:H17)</f>
        <v>63942.3</v>
      </c>
      <c r="G18" s="42"/>
      <c r="H18" s="42"/>
      <c r="I18" s="38">
        <f>SUM(I8:I17)</f>
        <v>6430121.0910000009</v>
      </c>
    </row>
    <row r="19" spans="1:12" x14ac:dyDescent="0.25">
      <c r="A19" s="27" t="s">
        <v>27</v>
      </c>
      <c r="B19" s="34"/>
      <c r="C19" s="34"/>
      <c r="D19" s="34"/>
      <c r="E19" s="34"/>
      <c r="F19" s="34"/>
      <c r="G19" s="34"/>
      <c r="H19" s="34"/>
      <c r="I19" s="30"/>
    </row>
    <row r="20" spans="1:12" x14ac:dyDescent="0.25">
      <c r="A20" s="27" t="s">
        <v>44</v>
      </c>
      <c r="B20" s="31" t="s">
        <v>68</v>
      </c>
      <c r="C20" s="31"/>
      <c r="D20" s="31"/>
      <c r="E20" s="31"/>
      <c r="F20" s="32"/>
      <c r="G20" s="31"/>
      <c r="H20" s="31"/>
      <c r="I20" s="36"/>
    </row>
    <row r="21" spans="1:12" x14ac:dyDescent="0.25">
      <c r="A21" s="27" t="s">
        <v>28</v>
      </c>
      <c r="B21" s="35"/>
      <c r="C21" s="35"/>
      <c r="D21" s="35"/>
      <c r="E21" s="35"/>
      <c r="F21" s="35"/>
      <c r="G21" s="35"/>
      <c r="H21" s="35"/>
      <c r="I21" s="28"/>
    </row>
    <row r="22" spans="1:12" x14ac:dyDescent="0.25">
      <c r="A22" s="27" t="s">
        <v>29</v>
      </c>
      <c r="B22" s="35"/>
      <c r="C22" s="35"/>
      <c r="D22" s="35"/>
      <c r="E22" s="35"/>
      <c r="F22" s="35"/>
      <c r="G22" s="35"/>
      <c r="H22" s="35"/>
      <c r="I22" s="28"/>
    </row>
    <row r="23" spans="1:12" x14ac:dyDescent="0.25">
      <c r="A23" s="27" t="s">
        <v>30</v>
      </c>
      <c r="B23" s="28"/>
      <c r="C23" s="28"/>
      <c r="D23" s="28"/>
      <c r="E23" s="28"/>
      <c r="F23" s="28"/>
      <c r="G23" s="28"/>
      <c r="H23" s="28"/>
      <c r="I23" s="28"/>
    </row>
    <row r="24" spans="1:12" x14ac:dyDescent="0.25">
      <c r="A24" s="27" t="s">
        <v>31</v>
      </c>
      <c r="B24" s="35"/>
      <c r="C24" s="35"/>
      <c r="D24" s="35"/>
      <c r="E24" s="35"/>
      <c r="F24" s="35"/>
      <c r="G24" s="35"/>
      <c r="H24" s="35"/>
      <c r="I24" s="28"/>
    </row>
    <row r="25" spans="1:12" x14ac:dyDescent="0.25">
      <c r="A25" s="27" t="s">
        <v>32</v>
      </c>
      <c r="B25" s="35"/>
      <c r="C25" s="35"/>
      <c r="D25" s="35"/>
      <c r="E25" s="35"/>
      <c r="F25" s="35"/>
      <c r="G25" s="35"/>
      <c r="H25" s="35"/>
      <c r="I25" s="28"/>
    </row>
    <row r="26" spans="1:12" x14ac:dyDescent="0.25">
      <c r="A26" s="27" t="s">
        <v>33</v>
      </c>
      <c r="B26" s="31">
        <v>0.1</v>
      </c>
      <c r="C26" s="31">
        <v>1</v>
      </c>
      <c r="D26" s="31">
        <f>B26*C26</f>
        <v>0.1</v>
      </c>
      <c r="E26" s="31">
        <v>1800</v>
      </c>
      <c r="F26" s="32">
        <f>D26*E26</f>
        <v>180</v>
      </c>
      <c r="G26" s="31">
        <f>F26*0.05</f>
        <v>9</v>
      </c>
      <c r="H26" s="31">
        <f>F26*0.1</f>
        <v>18</v>
      </c>
      <c r="I26" s="33">
        <f>F26*$F$1+G26*$G$1+H26*$H$1</f>
        <v>20816.189999999999</v>
      </c>
    </row>
    <row r="27" spans="1:12" x14ac:dyDescent="0.25">
      <c r="A27" s="27" t="s">
        <v>34</v>
      </c>
      <c r="B27" s="31">
        <v>0.1</v>
      </c>
      <c r="C27" s="31">
        <v>1</v>
      </c>
      <c r="D27" s="31">
        <f>B27*C27</f>
        <v>0.1</v>
      </c>
      <c r="E27" s="31">
        <v>0</v>
      </c>
      <c r="F27" s="32">
        <f>D27*E27</f>
        <v>0</v>
      </c>
      <c r="G27" s="31">
        <f>F27*0.05</f>
        <v>0</v>
      </c>
      <c r="H27" s="31">
        <f>F27*0.1</f>
        <v>0</v>
      </c>
      <c r="I27" s="36">
        <f>F27*$F$1+G27*$G$1+H27*$H$1</f>
        <v>0</v>
      </c>
    </row>
    <row r="28" spans="1:12" x14ac:dyDescent="0.25">
      <c r="A28" s="37" t="s">
        <v>35</v>
      </c>
      <c r="B28" s="35"/>
      <c r="C28" s="35"/>
      <c r="D28" s="35"/>
      <c r="E28" s="35"/>
      <c r="F28" s="42">
        <f>SUM(F20:H27)</f>
        <v>207</v>
      </c>
      <c r="G28" s="46"/>
      <c r="H28" s="46"/>
      <c r="I28" s="38">
        <f>SUM(I20:I27)</f>
        <v>20816.189999999999</v>
      </c>
      <c r="K28" s="25">
        <f>F29/1800</f>
        <v>35.611111111111114</v>
      </c>
      <c r="L28" t="s">
        <v>65</v>
      </c>
    </row>
    <row r="29" spans="1:12" ht="27" customHeight="1" x14ac:dyDescent="0.25">
      <c r="A29" s="37" t="s">
        <v>36</v>
      </c>
      <c r="B29" s="35"/>
      <c r="C29" s="35"/>
      <c r="D29" s="35"/>
      <c r="E29" s="35"/>
      <c r="F29" s="42">
        <f>ROUND(F18+F28, -2)</f>
        <v>64100</v>
      </c>
      <c r="G29" s="42"/>
      <c r="H29" s="42"/>
      <c r="I29" s="39">
        <f>ROUND(I18+I28, -4)</f>
        <v>6450000</v>
      </c>
      <c r="K29" t="s">
        <v>64</v>
      </c>
    </row>
    <row r="30" spans="1:12" ht="27" customHeight="1" x14ac:dyDescent="0.25">
      <c r="A30" s="37" t="s">
        <v>66</v>
      </c>
      <c r="B30" s="35"/>
      <c r="C30" s="35"/>
      <c r="D30" s="35"/>
      <c r="E30" s="35"/>
      <c r="F30" s="40"/>
      <c r="G30" s="40"/>
      <c r="H30" s="40"/>
      <c r="I30" s="39">
        <f>'O&amp;M'!G6</f>
        <v>37200</v>
      </c>
    </row>
    <row r="31" spans="1:12" ht="27" customHeight="1" x14ac:dyDescent="0.25">
      <c r="A31" s="37" t="s">
        <v>67</v>
      </c>
      <c r="B31" s="35"/>
      <c r="C31" s="35"/>
      <c r="D31" s="35"/>
      <c r="E31" s="35"/>
      <c r="F31" s="40"/>
      <c r="G31" s="40"/>
      <c r="H31" s="40"/>
      <c r="I31" s="39">
        <f>ROUND(I29+I30, -4)</f>
        <v>6490000</v>
      </c>
    </row>
    <row r="32" spans="1:12" x14ac:dyDescent="0.25">
      <c r="A32" s="47"/>
      <c r="B32" s="47"/>
      <c r="C32" s="47"/>
      <c r="D32" s="47"/>
      <c r="E32" s="47"/>
      <c r="F32" s="47"/>
      <c r="G32" s="47"/>
      <c r="H32" s="47"/>
      <c r="I32" s="47"/>
    </row>
    <row r="33" spans="1:9" x14ac:dyDescent="0.25">
      <c r="A33" s="45"/>
      <c r="B33" s="45"/>
      <c r="C33" s="45"/>
      <c r="D33" s="45"/>
      <c r="E33" s="45"/>
      <c r="F33" s="45"/>
      <c r="G33" s="45"/>
      <c r="H33" s="45"/>
      <c r="I33" s="45"/>
    </row>
    <row r="34" spans="1:9" x14ac:dyDescent="0.25">
      <c r="A34" s="45"/>
      <c r="B34" s="45"/>
      <c r="C34" s="45"/>
      <c r="D34" s="45"/>
      <c r="E34" s="45"/>
      <c r="F34" s="45"/>
      <c r="G34" s="45"/>
      <c r="H34" s="45"/>
      <c r="I34" s="45"/>
    </row>
    <row r="35" spans="1:9" x14ac:dyDescent="0.25">
      <c r="A35" s="45"/>
      <c r="B35" s="45"/>
      <c r="C35" s="45"/>
      <c r="D35" s="45"/>
      <c r="E35" s="45"/>
      <c r="F35" s="45"/>
      <c r="G35" s="45"/>
      <c r="H35" s="45"/>
      <c r="I35" s="45"/>
    </row>
    <row r="36" spans="1:9" x14ac:dyDescent="0.25">
      <c r="A36" s="45"/>
      <c r="B36" s="45"/>
      <c r="C36" s="45"/>
      <c r="D36" s="45"/>
      <c r="E36" s="45"/>
      <c r="F36" s="45"/>
      <c r="G36" s="45"/>
      <c r="H36" s="45"/>
      <c r="I36" s="45"/>
    </row>
  </sheetData>
  <mergeCells count="13">
    <mergeCell ref="A36:I36"/>
    <mergeCell ref="F28:H28"/>
    <mergeCell ref="F29:H29"/>
    <mergeCell ref="A32:I32"/>
    <mergeCell ref="A33:I33"/>
    <mergeCell ref="A34:I34"/>
    <mergeCell ref="A35:I35"/>
    <mergeCell ref="F18:H18"/>
    <mergeCell ref="A2:A3"/>
    <mergeCell ref="E2:E3"/>
    <mergeCell ref="F2:F3"/>
    <mergeCell ref="G2:G3"/>
    <mergeCell ref="H2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I6" sqref="I6"/>
    </sheetView>
  </sheetViews>
  <sheetFormatPr defaultRowHeight="15" x14ac:dyDescent="0.25"/>
  <cols>
    <col min="1" max="1" width="31.85546875" customWidth="1"/>
    <col min="2" max="2" width="10.7109375" customWidth="1"/>
    <col min="3" max="3" width="12" customWidth="1"/>
    <col min="4" max="4" width="12.42578125" customWidth="1"/>
    <col min="5" max="5" width="11.7109375" customWidth="1"/>
    <col min="6" max="6" width="11.140625" customWidth="1"/>
    <col min="7" max="7" width="12.7109375" customWidth="1"/>
    <col min="8" max="8" width="11" customWidth="1"/>
    <col min="9" max="9" width="12.140625" customWidth="1"/>
  </cols>
  <sheetData>
    <row r="1" spans="1:9" x14ac:dyDescent="0.25">
      <c r="A1" s="49" t="s">
        <v>0</v>
      </c>
      <c r="B1" s="1" t="s">
        <v>1</v>
      </c>
      <c r="C1" s="1" t="s">
        <v>3</v>
      </c>
      <c r="D1" s="1" t="s">
        <v>5</v>
      </c>
      <c r="E1" s="51" t="s">
        <v>40</v>
      </c>
      <c r="F1" s="51" t="s">
        <v>8</v>
      </c>
      <c r="G1" s="51" t="s">
        <v>9</v>
      </c>
      <c r="H1" s="51" t="s">
        <v>10</v>
      </c>
      <c r="I1" s="1" t="s">
        <v>11</v>
      </c>
    </row>
    <row r="2" spans="1:9" ht="51.75" thickBot="1" x14ac:dyDescent="0.3">
      <c r="A2" s="50"/>
      <c r="B2" s="2" t="s">
        <v>37</v>
      </c>
      <c r="C2" s="2" t="s">
        <v>38</v>
      </c>
      <c r="D2" s="2" t="s">
        <v>39</v>
      </c>
      <c r="E2" s="52"/>
      <c r="F2" s="52"/>
      <c r="G2" s="52"/>
      <c r="H2" s="52"/>
      <c r="I2" s="2" t="s">
        <v>12</v>
      </c>
    </row>
    <row r="3" spans="1:9" ht="15.75" thickBot="1" x14ac:dyDescent="0.3">
      <c r="A3" s="3" t="s">
        <v>41</v>
      </c>
      <c r="B3" s="10"/>
      <c r="C3" s="10"/>
      <c r="D3" s="10"/>
      <c r="E3" s="10"/>
      <c r="F3" s="10"/>
      <c r="G3" s="10"/>
      <c r="H3" s="10"/>
      <c r="I3" s="10"/>
    </row>
    <row r="4" spans="1:9" ht="15.75" thickBot="1" x14ac:dyDescent="0.3">
      <c r="A4" s="3" t="s">
        <v>23</v>
      </c>
      <c r="B4" s="4">
        <v>1</v>
      </c>
      <c r="C4" s="4">
        <v>1</v>
      </c>
      <c r="D4" s="4">
        <f>B4*C4</f>
        <v>1</v>
      </c>
      <c r="E4" s="4">
        <v>0</v>
      </c>
      <c r="F4" s="4">
        <v>0</v>
      </c>
      <c r="G4" s="4">
        <v>0</v>
      </c>
      <c r="H4" s="4">
        <v>0</v>
      </c>
      <c r="I4" s="5">
        <v>0</v>
      </c>
    </row>
    <row r="5" spans="1:9" ht="15.75" thickBot="1" x14ac:dyDescent="0.3">
      <c r="A5" s="3" t="s">
        <v>42</v>
      </c>
      <c r="B5" s="4">
        <v>2</v>
      </c>
      <c r="C5" s="4">
        <v>1</v>
      </c>
      <c r="D5" s="4">
        <f t="shared" ref="D5:D6" si="0">B5*C5</f>
        <v>2</v>
      </c>
      <c r="E5" s="4">
        <v>0</v>
      </c>
      <c r="F5" s="4">
        <v>0</v>
      </c>
      <c r="G5" s="4">
        <v>0</v>
      </c>
      <c r="H5" s="4">
        <v>0</v>
      </c>
      <c r="I5" s="5">
        <v>0</v>
      </c>
    </row>
    <row r="6" spans="1:9" ht="15.75" thickBot="1" x14ac:dyDescent="0.3">
      <c r="A6" s="3" t="s">
        <v>25</v>
      </c>
      <c r="B6" s="4">
        <v>2</v>
      </c>
      <c r="C6" s="4">
        <v>1</v>
      </c>
      <c r="D6" s="4">
        <f t="shared" si="0"/>
        <v>2</v>
      </c>
      <c r="E6" s="7">
        <v>1800</v>
      </c>
      <c r="F6" s="7">
        <f>D6*E6</f>
        <v>3600</v>
      </c>
      <c r="G6" s="4">
        <f>F6*0.05</f>
        <v>180</v>
      </c>
      <c r="H6" s="4">
        <f>F6*0.1</f>
        <v>360</v>
      </c>
      <c r="I6" s="8">
        <f>F6*$F$14+G6*$G$14+H6*$H$14</f>
        <v>188424</v>
      </c>
    </row>
    <row r="7" spans="1:9" ht="15.75" thickBot="1" x14ac:dyDescent="0.3">
      <c r="A7" s="3" t="s">
        <v>43</v>
      </c>
      <c r="B7" s="9"/>
      <c r="C7" s="9"/>
      <c r="D7" s="9"/>
      <c r="E7" s="9"/>
      <c r="F7" s="53">
        <f>SUM(F4:H6)</f>
        <v>4140</v>
      </c>
      <c r="G7" s="54"/>
      <c r="H7" s="55"/>
      <c r="I7" s="5">
        <f>ROUND(I6, -3)</f>
        <v>188000</v>
      </c>
    </row>
    <row r="8" spans="1:9" x14ac:dyDescent="0.25">
      <c r="A8" s="11"/>
      <c r="B8" s="6"/>
      <c r="C8" s="6"/>
      <c r="D8" s="6"/>
      <c r="E8" s="6"/>
      <c r="F8" s="6"/>
      <c r="G8" s="6"/>
      <c r="H8" s="6"/>
      <c r="I8" s="6"/>
    </row>
    <row r="9" spans="1:9" x14ac:dyDescent="0.25">
      <c r="A9" s="48"/>
      <c r="B9" s="48"/>
      <c r="C9" s="48"/>
      <c r="D9" s="48"/>
      <c r="E9" s="48"/>
      <c r="F9" s="48"/>
      <c r="G9" s="6"/>
      <c r="H9" s="6"/>
      <c r="I9" s="6"/>
    </row>
    <row r="10" spans="1:9" x14ac:dyDescent="0.25">
      <c r="A10" s="48"/>
      <c r="B10" s="48"/>
      <c r="C10" s="48"/>
      <c r="D10" s="48"/>
      <c r="E10" s="48"/>
      <c r="F10" s="48"/>
      <c r="G10" s="48"/>
      <c r="H10" s="6"/>
      <c r="I10" s="6"/>
    </row>
    <row r="11" spans="1:9" x14ac:dyDescent="0.25">
      <c r="A11" s="48"/>
      <c r="B11" s="48"/>
      <c r="C11" s="48"/>
      <c r="D11" s="48"/>
      <c r="E11" s="48"/>
      <c r="F11" s="48"/>
      <c r="G11" s="48"/>
      <c r="H11" s="48"/>
      <c r="I11" s="48"/>
    </row>
    <row r="14" spans="1:9" x14ac:dyDescent="0.25">
      <c r="E14" t="s">
        <v>63</v>
      </c>
      <c r="F14">
        <v>46.67</v>
      </c>
      <c r="G14">
        <v>62.9</v>
      </c>
      <c r="H14">
        <v>25.25</v>
      </c>
    </row>
  </sheetData>
  <mergeCells count="9">
    <mergeCell ref="A9:F9"/>
    <mergeCell ref="A10:G10"/>
    <mergeCell ref="A11:I11"/>
    <mergeCell ref="A1:A2"/>
    <mergeCell ref="E1:E2"/>
    <mergeCell ref="F1:F2"/>
    <mergeCell ref="G1:G2"/>
    <mergeCell ref="H1:H2"/>
    <mergeCell ref="F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F9" sqref="F9"/>
    </sheetView>
  </sheetViews>
  <sheetFormatPr defaultRowHeight="15" x14ac:dyDescent="0.25"/>
  <cols>
    <col min="1" max="1" width="16.42578125" customWidth="1"/>
    <col min="2" max="2" width="14.140625" customWidth="1"/>
    <col min="3" max="3" width="13.5703125" customWidth="1"/>
    <col min="4" max="4" width="13.7109375" customWidth="1"/>
    <col min="5" max="5" width="13.42578125" customWidth="1"/>
    <col min="6" max="6" width="14.7109375" customWidth="1"/>
    <col min="7" max="7" width="13.85546875" customWidth="1"/>
  </cols>
  <sheetData>
    <row r="1" spans="1:7" ht="16.5" thickBot="1" x14ac:dyDescent="0.3">
      <c r="A1" s="56" t="s">
        <v>45</v>
      </c>
      <c r="B1" s="57"/>
      <c r="C1" s="57"/>
      <c r="D1" s="57"/>
      <c r="E1" s="57"/>
      <c r="F1" s="57"/>
      <c r="G1" s="58"/>
    </row>
    <row r="2" spans="1:7" x14ac:dyDescent="0.25">
      <c r="A2" s="12" t="s">
        <v>46</v>
      </c>
      <c r="B2" s="16" t="s">
        <v>48</v>
      </c>
      <c r="C2" s="16" t="s">
        <v>50</v>
      </c>
      <c r="D2" s="16" t="s">
        <v>52</v>
      </c>
      <c r="E2" s="16" t="s">
        <v>54</v>
      </c>
      <c r="F2" s="16" t="s">
        <v>56</v>
      </c>
      <c r="G2" s="16" t="s">
        <v>58</v>
      </c>
    </row>
    <row r="3" spans="1:7" ht="76.5" x14ac:dyDescent="0.25">
      <c r="A3" s="13" t="s">
        <v>47</v>
      </c>
      <c r="B3" s="15" t="s">
        <v>49</v>
      </c>
      <c r="C3" s="15" t="s">
        <v>51</v>
      </c>
      <c r="D3" s="15" t="s">
        <v>53</v>
      </c>
      <c r="E3" s="15" t="s">
        <v>55</v>
      </c>
      <c r="F3" s="15" t="s">
        <v>57</v>
      </c>
      <c r="G3" s="15" t="s">
        <v>59</v>
      </c>
    </row>
    <row r="4" spans="1:7" ht="15.75" thickBot="1" x14ac:dyDescent="0.3">
      <c r="A4" s="14"/>
      <c r="B4" s="17"/>
      <c r="C4" s="17"/>
      <c r="D4" s="17"/>
      <c r="E4" s="17"/>
      <c r="F4" s="17"/>
      <c r="G4" s="18" t="s">
        <v>60</v>
      </c>
    </row>
    <row r="5" spans="1:7" ht="15.75" thickBot="1" x14ac:dyDescent="0.3">
      <c r="A5" s="13" t="s">
        <v>61</v>
      </c>
      <c r="B5" s="20">
        <v>295</v>
      </c>
      <c r="C5" s="16">
        <v>0</v>
      </c>
      <c r="D5" s="20">
        <v>0</v>
      </c>
      <c r="E5" s="20">
        <v>29</v>
      </c>
      <c r="F5" s="21">
        <v>1284</v>
      </c>
      <c r="G5" s="20">
        <f>E5*F5</f>
        <v>37236</v>
      </c>
    </row>
    <row r="6" spans="1:7" s="19" customFormat="1" ht="15.75" thickBot="1" x14ac:dyDescent="0.3">
      <c r="A6" s="22" t="s">
        <v>62</v>
      </c>
      <c r="B6" s="23"/>
      <c r="C6" s="23"/>
      <c r="D6" s="23"/>
      <c r="E6" s="23"/>
      <c r="F6" s="23"/>
      <c r="G6" s="24">
        <f>ROUND(G5, -2)</f>
        <v>37200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Table 2</vt:lpstr>
      <vt:lpstr>O&amp;M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AHou</dc:creator>
  <cp:lastModifiedBy>wwrigley</cp:lastModifiedBy>
  <dcterms:created xsi:type="dcterms:W3CDTF">2016-01-13T19:40:39Z</dcterms:created>
  <dcterms:modified xsi:type="dcterms:W3CDTF">2016-04-19T18:43:29Z</dcterms:modified>
</cp:coreProperties>
</file>