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7920" activeTab="1"/>
  </bookViews>
  <sheets>
    <sheet name="Table A1. Burden" sheetId="1" r:id="rId1"/>
    <sheet name="Table A2. Cost to Respondents" sheetId="2" r:id="rId2"/>
    <sheet name="Sheet3" sheetId="3" r:id="rId3"/>
  </sheets>
  <definedNames>
    <definedName name="Z_C3481A4E_52E2_4E2B_AD6C_DE754B250FA7_.wvu.Rows" localSheetId="0" hidden="1">'Table A1. Burden'!$27:$30</definedName>
  </definedNames>
  <calcPr calcId="152511" concurrentCalc="0"/>
  <customWorkbookViews>
    <customWorkbookView name="Wallace-Williams, Devin - FNS - Personal View" guid="{BE94B4D5-0C7B-40AD-8A51-A6C62551D8AE}" mergeInterval="0" personalView="1" maximized="1" windowWidth="1276" windowHeight="575" activeSheetId="2"/>
    <customWorkbookView name="LThomas - Personal View" guid="{C3481A4E-52E2-4E2B-AD6C-DE754B250FA7}" mergeInterval="0" personalView="1" maximized="1" windowWidth="1280" windowHeight="838" activeSheetId="2"/>
    <customWorkbookView name="Noureen Akber - Personal View" guid="{0335F64B-B5D9-4272-84AB-712877F064A6}" mergeInterval="0" personalView="1" windowWidth="960" windowHeight="1040" activeSheetId="1"/>
    <customWorkbookView name="CS - Personal View" guid="{EE6797CD-4BE1-4E6F-8D9F-91D4218C51F8}" mergeInterval="0" personalView="1" maximized="1" windowWidth="1596" windowHeight="675" activeSheetId="1"/>
    <customWorkbookView name="Jim Murdoch - Personal View" guid="{2CD36696-4D9F-42CD-8DD0-02AED3AEB090}" mergeInterval="0" personalView="1" xWindow="1718" windowWidth="1886" windowHeight="2088" activeSheetId="2"/>
  </customWorkbookViews>
  <fileRecoveryPr repairLoad="1"/>
</workbook>
</file>

<file path=xl/calcChain.xml><?xml version="1.0" encoding="utf-8"?>
<calcChain xmlns="http://schemas.openxmlformats.org/spreadsheetml/2006/main">
  <c r="F10" i="1" l="1"/>
  <c r="F8" i="1"/>
  <c r="K8" i="1"/>
  <c r="E9" i="1"/>
  <c r="F9" i="1"/>
  <c r="F7" i="1"/>
  <c r="F6" i="1"/>
  <c r="F5" i="1"/>
  <c r="K5" i="1"/>
  <c r="E6" i="1"/>
  <c r="K6" i="1"/>
  <c r="E7" i="1"/>
  <c r="K7" i="1"/>
  <c r="E8" i="1"/>
  <c r="K9" i="1"/>
  <c r="E10" i="1"/>
  <c r="K10" i="1"/>
  <c r="E11" i="1"/>
  <c r="F22" i="1"/>
  <c r="F21" i="1"/>
  <c r="F19" i="1"/>
  <c r="F18" i="1"/>
  <c r="K17" i="1"/>
  <c r="E17" i="1"/>
  <c r="M3" i="1"/>
  <c r="O3" i="1"/>
  <c r="H3" i="1"/>
  <c r="J3" i="1"/>
  <c r="P3" i="1"/>
  <c r="C2" i="2"/>
  <c r="E2" i="2"/>
  <c r="N4" i="1"/>
  <c r="K4" i="1"/>
  <c r="M4" i="1"/>
  <c r="O4" i="1"/>
  <c r="H4" i="1"/>
  <c r="J4" i="1"/>
  <c r="P4" i="1"/>
  <c r="C3" i="2"/>
  <c r="E3" i="2"/>
  <c r="M5" i="1"/>
  <c r="O5" i="1"/>
  <c r="I5" i="1"/>
  <c r="H5" i="1"/>
  <c r="J5" i="1"/>
  <c r="P5" i="1"/>
  <c r="C4" i="2"/>
  <c r="E4" i="2"/>
  <c r="M6" i="1"/>
  <c r="O6" i="1"/>
  <c r="I6" i="1"/>
  <c r="H6" i="1"/>
  <c r="J6" i="1"/>
  <c r="P6" i="1"/>
  <c r="C5" i="2"/>
  <c r="E5" i="2"/>
  <c r="M7" i="1"/>
  <c r="O7" i="1"/>
  <c r="I7" i="1"/>
  <c r="H7" i="1"/>
  <c r="J7" i="1"/>
  <c r="P7" i="1"/>
  <c r="C6" i="2"/>
  <c r="E6" i="2"/>
  <c r="M8" i="1"/>
  <c r="O8" i="1"/>
  <c r="I8" i="1"/>
  <c r="H8" i="1"/>
  <c r="J8" i="1"/>
  <c r="P8" i="1"/>
  <c r="C7" i="2"/>
  <c r="E7" i="2"/>
  <c r="M9" i="1"/>
  <c r="O9" i="1"/>
  <c r="I9" i="1"/>
  <c r="H9" i="1"/>
  <c r="J9" i="1"/>
  <c r="P9" i="1"/>
  <c r="C8" i="2"/>
  <c r="E8" i="2"/>
  <c r="M10" i="1"/>
  <c r="O10" i="1"/>
  <c r="I10" i="1"/>
  <c r="H10" i="1"/>
  <c r="J10" i="1"/>
  <c r="P10" i="1"/>
  <c r="C9" i="2"/>
  <c r="E9" i="2"/>
  <c r="K11" i="1"/>
  <c r="M11" i="1"/>
  <c r="O11" i="1"/>
  <c r="I11" i="1"/>
  <c r="H11" i="1"/>
  <c r="J11" i="1"/>
  <c r="P11" i="1"/>
  <c r="C10" i="2"/>
  <c r="E10" i="2"/>
  <c r="F12" i="1"/>
  <c r="E12" i="1"/>
  <c r="K12" i="1"/>
  <c r="M12" i="1"/>
  <c r="O12" i="1"/>
  <c r="I12" i="1"/>
  <c r="H12" i="1"/>
  <c r="J12" i="1"/>
  <c r="P12" i="1"/>
  <c r="C11" i="2"/>
  <c r="E11" i="2"/>
  <c r="E13" i="1"/>
  <c r="F13" i="1"/>
  <c r="K13" i="1"/>
  <c r="M13" i="1"/>
  <c r="O13" i="1"/>
  <c r="I13" i="1"/>
  <c r="H13" i="1"/>
  <c r="J13" i="1"/>
  <c r="P13" i="1"/>
  <c r="C12" i="2"/>
  <c r="E12" i="2"/>
  <c r="E13" i="2"/>
  <c r="N15" i="1"/>
  <c r="K15" i="1"/>
  <c r="M15" i="1"/>
  <c r="O15" i="1"/>
  <c r="H15" i="1"/>
  <c r="J15" i="1"/>
  <c r="P15" i="1"/>
  <c r="C14" i="2"/>
  <c r="E14" i="2"/>
  <c r="F16" i="1"/>
  <c r="K16" i="1"/>
  <c r="M16" i="1"/>
  <c r="O16" i="1"/>
  <c r="H16" i="1"/>
  <c r="I16" i="1"/>
  <c r="J16" i="1"/>
  <c r="P16" i="1"/>
  <c r="C15" i="2"/>
  <c r="E15" i="2"/>
  <c r="F17" i="1"/>
  <c r="M17" i="1"/>
  <c r="O17" i="1"/>
  <c r="H17" i="1"/>
  <c r="I17" i="1"/>
  <c r="J17" i="1"/>
  <c r="P17" i="1"/>
  <c r="C16" i="2"/>
  <c r="E16" i="2"/>
  <c r="E18" i="1"/>
  <c r="K18" i="1"/>
  <c r="M18" i="1"/>
  <c r="O18" i="1"/>
  <c r="H18" i="1"/>
  <c r="I18" i="1"/>
  <c r="J18" i="1"/>
  <c r="P18" i="1"/>
  <c r="C17" i="2"/>
  <c r="E17" i="2"/>
  <c r="E19" i="1"/>
  <c r="K19" i="1"/>
  <c r="M19" i="1"/>
  <c r="O19" i="1"/>
  <c r="H19" i="1"/>
  <c r="J19" i="1"/>
  <c r="P19" i="1"/>
  <c r="C18" i="2"/>
  <c r="E18" i="2"/>
  <c r="E20" i="1"/>
  <c r="F20" i="1"/>
  <c r="K20" i="1"/>
  <c r="M20" i="1"/>
  <c r="O20" i="1"/>
  <c r="H20" i="1"/>
  <c r="J20" i="1"/>
  <c r="P20" i="1"/>
  <c r="C19" i="2"/>
  <c r="E19" i="2"/>
  <c r="E21" i="1"/>
  <c r="K21" i="1"/>
  <c r="M21" i="1"/>
  <c r="O21" i="1"/>
  <c r="H21" i="1"/>
  <c r="I21" i="1"/>
  <c r="J21" i="1"/>
  <c r="P21" i="1"/>
  <c r="C20" i="2"/>
  <c r="E20" i="2"/>
  <c r="E22" i="1"/>
  <c r="K22" i="1"/>
  <c r="M22" i="1"/>
  <c r="O22" i="1"/>
  <c r="H22" i="1"/>
  <c r="I22" i="1"/>
  <c r="J22" i="1"/>
  <c r="P22" i="1"/>
  <c r="C21" i="2"/>
  <c r="E21" i="2"/>
  <c r="E23" i="1"/>
  <c r="K23" i="1"/>
  <c r="M23" i="1"/>
  <c r="O23" i="1"/>
  <c r="H23" i="1"/>
  <c r="I23" i="1"/>
  <c r="J23" i="1"/>
  <c r="P23" i="1"/>
  <c r="C22" i="2"/>
  <c r="E22" i="2"/>
  <c r="M24" i="1"/>
  <c r="O24" i="1"/>
  <c r="E24" i="1"/>
  <c r="F24" i="1"/>
  <c r="H24" i="1"/>
  <c r="I24" i="1"/>
  <c r="J24" i="1"/>
  <c r="P24" i="1"/>
  <c r="C23" i="2"/>
  <c r="E23" i="2"/>
  <c r="E24" i="2"/>
  <c r="K25" i="1"/>
  <c r="F25" i="1"/>
  <c r="M14" i="1"/>
  <c r="H14" i="1"/>
  <c r="J14" i="1"/>
  <c r="O14" i="1"/>
  <c r="P14" i="1"/>
  <c r="H25" i="1"/>
  <c r="G25" i="1"/>
  <c r="J25" i="1"/>
  <c r="I25" i="1"/>
  <c r="E25" i="1"/>
  <c r="M25" i="1"/>
  <c r="L25" i="1"/>
  <c r="O25" i="1"/>
  <c r="N25" i="1"/>
  <c r="P25" i="1"/>
  <c r="C24" i="2"/>
</calcChain>
</file>

<file path=xl/sharedStrings.xml><?xml version="1.0" encoding="utf-8"?>
<sst xmlns="http://schemas.openxmlformats.org/spreadsheetml/2006/main" count="137" uniqueCount="62">
  <si>
    <t>Type of respondents</t>
  </si>
  <si>
    <t>Type of survey instruments</t>
  </si>
  <si>
    <t>Number of respondents</t>
  </si>
  <si>
    <t>Frequency of response</t>
  </si>
  <si>
    <t>Total Annual responses</t>
  </si>
  <si>
    <t>SFA Directors</t>
  </si>
  <si>
    <t>State Directors</t>
  </si>
  <si>
    <t>Hard copy pre-test</t>
  </si>
  <si>
    <t>TOTAL</t>
  </si>
  <si>
    <t>Appendix</t>
  </si>
  <si>
    <t>N/A</t>
  </si>
  <si>
    <t>Sample Size</t>
  </si>
  <si>
    <t>Responsive</t>
  </si>
  <si>
    <t>Non-Responsive</t>
  </si>
  <si>
    <t>Total Annual hour burden</t>
  </si>
  <si>
    <t>Invitation Letter</t>
  </si>
  <si>
    <t>Thank You Letter</t>
  </si>
  <si>
    <t>State / Local Government</t>
  </si>
  <si>
    <t>Hours per response</t>
  </si>
  <si>
    <t>Annual burden (hours)</t>
  </si>
  <si>
    <t>Number of 
Non-respondents</t>
  </si>
  <si>
    <t>Hourly Wage</t>
  </si>
  <si>
    <t>Respondent Cost</t>
  </si>
  <si>
    <t>Total</t>
  </si>
  <si>
    <t>Web-based Survey</t>
  </si>
  <si>
    <t>Telephone Script - Week 7*</t>
  </si>
  <si>
    <t>Telephone Script - Week 8*</t>
  </si>
  <si>
    <t>Reminder Email - Week 2**</t>
  </si>
  <si>
    <t>Reminder Email  - Week 5**</t>
  </si>
  <si>
    <t>Reminder Email - Week 7**</t>
  </si>
  <si>
    <t>Telephone Script - Week 8**</t>
  </si>
  <si>
    <t>Telephone Script - Week 9**</t>
  </si>
  <si>
    <t>Reminder Email - Week 2*</t>
  </si>
  <si>
    <t>Reminder Email - Week 4*</t>
  </si>
  <si>
    <t>Reminder Email - Week 6*</t>
  </si>
  <si>
    <t>Reminder Email - Week 2</t>
  </si>
  <si>
    <t>Telephone Script - Week 8</t>
  </si>
  <si>
    <t>Reminder Email - Week 4</t>
  </si>
  <si>
    <t>Reminder Email - Week 6</t>
  </si>
  <si>
    <t>Telephone Script - Week 7</t>
  </si>
  <si>
    <t>Reminder Email  - Week 5</t>
  </si>
  <si>
    <t>Reminder Email - Week 7</t>
  </si>
  <si>
    <t>Telephone Script - Week 10**</t>
  </si>
  <si>
    <t>Telephone Script - Week 9</t>
  </si>
  <si>
    <t>Telephone Script - Week 10</t>
  </si>
  <si>
    <t>Follow-up email</t>
  </si>
  <si>
    <t>Email Notification &amp; FAQ</t>
  </si>
  <si>
    <t>C</t>
  </si>
  <si>
    <t>B2</t>
  </si>
  <si>
    <t>B5</t>
  </si>
  <si>
    <t>B6</t>
  </si>
  <si>
    <t>D</t>
  </si>
  <si>
    <t>B7</t>
  </si>
  <si>
    <t>B9</t>
  </si>
  <si>
    <t>B8</t>
  </si>
  <si>
    <t>B4.2</t>
  </si>
  <si>
    <t>B3</t>
  </si>
  <si>
    <t>B4.1</t>
  </si>
  <si>
    <t xml:space="preserve"> </t>
  </si>
  <si>
    <t>Follow-up email**</t>
  </si>
  <si>
    <t>Follow-up email*</t>
  </si>
  <si>
    <t>*Based on 40 percent response rate for email and telephone reminders until target of 55 respondents are reached. 
** Based on declining response rates on subsequent contacts until target of 1,750 respondents is reached. Initial response rate is 30%.
Note:  Appendix B1 is an email to FNS Regional Offices (not State or Local governments) and therefore has no burden.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</si>
</sst>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"/>
    <numFmt numFmtId="165" formatCode="0.000000"/>
    <numFmt numFmtId="166" formatCode="0.000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Franklin Gothic Book"/>
      <family val="2"/>
    </font>
    <font>
      <sz val="9"/>
      <color theme="1"/>
      <name val="Calibri"/>
      <family val="2"/>
      <scheme val="minor"/>
    </font>
    <font>
      <sz val="9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9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AFBED7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5">
    <xf numFmtId="0" fontId="0" fillId="0" borderId="0" xfId="0"/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2" fillId="0" borderId="0" xfId="0" applyFont="1"/>
    <xf numFmtId="0" fontId="1" fillId="0" borderId="2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wrapText="1"/>
    </xf>
    <xf numFmtId="0" fontId="3" fillId="0" borderId="32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right" wrapText="1"/>
    </xf>
    <xf numFmtId="0" fontId="3" fillId="0" borderId="26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right" wrapText="1"/>
    </xf>
    <xf numFmtId="0" fontId="3" fillId="0" borderId="27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3" fontId="3" fillId="0" borderId="19" xfId="0" applyNumberFormat="1" applyFont="1" applyFill="1" applyBorder="1" applyAlignment="1">
      <alignment wrapText="1"/>
    </xf>
    <xf numFmtId="3" fontId="3" fillId="0" borderId="5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3" fontId="3" fillId="0" borderId="10" xfId="0" applyNumberFormat="1" applyFont="1" applyFill="1" applyBorder="1" applyAlignment="1">
      <alignment horizontal="right" wrapText="1"/>
    </xf>
    <xf numFmtId="3" fontId="3" fillId="0" borderId="9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 wrapText="1"/>
    </xf>
    <xf numFmtId="0" fontId="1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wrapText="1"/>
    </xf>
    <xf numFmtId="0" fontId="3" fillId="0" borderId="18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8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0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0" fontId="1" fillId="0" borderId="21" xfId="0" applyFont="1" applyFill="1" applyBorder="1" applyAlignment="1">
      <alignment vertical="top" wrapText="1"/>
    </xf>
    <xf numFmtId="3" fontId="3" fillId="0" borderId="2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3" fontId="3" fillId="0" borderId="21" xfId="0" applyNumberFormat="1" applyFont="1" applyFill="1" applyBorder="1" applyAlignment="1">
      <alignment wrapText="1"/>
    </xf>
    <xf numFmtId="0" fontId="3" fillId="0" borderId="14" xfId="0" applyFont="1" applyFill="1" applyBorder="1" applyAlignment="1">
      <alignment horizontal="right" wrapText="1"/>
    </xf>
    <xf numFmtId="0" fontId="1" fillId="0" borderId="34" xfId="0" applyFont="1" applyFill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horizontal="left" wrapText="1"/>
    </xf>
    <xf numFmtId="164" fontId="2" fillId="0" borderId="0" xfId="0" applyNumberFormat="1" applyFont="1"/>
    <xf numFmtId="0" fontId="2" fillId="3" borderId="0" xfId="0" applyFont="1" applyFill="1"/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1" fillId="2" borderId="13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2" fontId="3" fillId="0" borderId="7" xfId="0" applyNumberFormat="1" applyFont="1" applyFill="1" applyBorder="1" applyAlignment="1">
      <alignment horizontal="right" wrapText="1"/>
    </xf>
    <xf numFmtId="2" fontId="3" fillId="0" borderId="2" xfId="0" applyNumberFormat="1" applyFont="1" applyFill="1" applyBorder="1" applyAlignment="1">
      <alignment horizontal="right" wrapText="1"/>
    </xf>
    <xf numFmtId="0" fontId="1" fillId="2" borderId="38" xfId="0" applyFont="1" applyFill="1" applyBorder="1" applyAlignment="1">
      <alignment horizontal="center" textRotation="90" wrapText="1"/>
    </xf>
    <xf numFmtId="0" fontId="3" fillId="0" borderId="2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37" xfId="0" applyFont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2" fontId="3" fillId="0" borderId="10" xfId="0" applyNumberFormat="1" applyFont="1" applyBorder="1" applyAlignment="1"/>
    <xf numFmtId="0" fontId="3" fillId="0" borderId="0" xfId="0" applyFont="1" applyAlignment="1"/>
    <xf numFmtId="2" fontId="3" fillId="0" borderId="8" xfId="0" applyNumberFormat="1" applyFont="1" applyBorder="1" applyAlignment="1"/>
    <xf numFmtId="0" fontId="3" fillId="0" borderId="0" xfId="0" applyFont="1"/>
    <xf numFmtId="0" fontId="3" fillId="0" borderId="0" xfId="0" applyFont="1" applyBorder="1"/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4" fontId="3" fillId="0" borderId="10" xfId="0" applyNumberFormat="1" applyFont="1" applyBorder="1" applyAlignment="1"/>
    <xf numFmtId="4" fontId="3" fillId="0" borderId="10" xfId="0" applyNumberFormat="1" applyFont="1" applyFill="1" applyBorder="1" applyAlignment="1">
      <alignment horizontal="right" wrapText="1"/>
    </xf>
    <xf numFmtId="4" fontId="3" fillId="0" borderId="4" xfId="0" applyNumberFormat="1" applyFont="1" applyFill="1" applyBorder="1" applyAlignment="1">
      <alignment horizontal="right" wrapText="1"/>
    </xf>
    <xf numFmtId="3" fontId="1" fillId="0" borderId="42" xfId="0" applyNumberFormat="1" applyFont="1" applyBorder="1" applyAlignment="1">
      <alignment vertical="center" wrapText="1"/>
    </xf>
    <xf numFmtId="3" fontId="1" fillId="0" borderId="34" xfId="0" applyNumberFormat="1" applyFont="1" applyBorder="1" applyAlignment="1">
      <alignment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4" fontId="1" fillId="0" borderId="37" xfId="0" applyNumberFormat="1" applyFont="1" applyBorder="1" applyAlignment="1">
      <alignment horizontal="right" vertical="center" wrapText="1"/>
    </xf>
    <xf numFmtId="166" fontId="2" fillId="0" borderId="0" xfId="0" applyNumberFormat="1" applyFont="1"/>
    <xf numFmtId="165" fontId="2" fillId="0" borderId="0" xfId="0" applyNumberFormat="1" applyFont="1"/>
    <xf numFmtId="0" fontId="3" fillId="0" borderId="24" xfId="0" applyFont="1" applyFill="1" applyBorder="1" applyAlignment="1">
      <alignment wrapText="1"/>
    </xf>
    <xf numFmtId="2" fontId="3" fillId="0" borderId="3" xfId="0" applyNumberFormat="1" applyFont="1" applyFill="1" applyBorder="1" applyAlignment="1">
      <alignment horizontal="right" wrapText="1"/>
    </xf>
    <xf numFmtId="0" fontId="3" fillId="0" borderId="15" xfId="0" applyFont="1" applyFill="1" applyBorder="1" applyAlignment="1">
      <alignment horizontal="right" wrapText="1"/>
    </xf>
    <xf numFmtId="2" fontId="3" fillId="0" borderId="26" xfId="0" applyNumberFormat="1" applyFont="1" applyBorder="1" applyAlignment="1"/>
    <xf numFmtId="3" fontId="3" fillId="0" borderId="1" xfId="0" applyNumberFormat="1" applyFont="1" applyFill="1" applyBorder="1" applyAlignment="1">
      <alignment wrapText="1"/>
    </xf>
    <xf numFmtId="4" fontId="2" fillId="0" borderId="0" xfId="0" applyNumberFormat="1" applyFont="1" applyAlignment="1">
      <alignment horizontal="center"/>
    </xf>
    <xf numFmtId="2" fontId="3" fillId="0" borderId="10" xfId="0" applyNumberFormat="1" applyFont="1" applyFill="1" applyBorder="1" applyAlignment="1"/>
    <xf numFmtId="0" fontId="3" fillId="0" borderId="0" xfId="0" applyFont="1" applyFill="1"/>
    <xf numFmtId="0" fontId="3" fillId="0" borderId="35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center" wrapText="1"/>
    </xf>
    <xf numFmtId="3" fontId="3" fillId="0" borderId="30" xfId="0" applyNumberFormat="1" applyFont="1" applyFill="1" applyBorder="1" applyAlignment="1">
      <alignment wrapText="1"/>
    </xf>
    <xf numFmtId="3" fontId="3" fillId="0" borderId="36" xfId="0" applyNumberFormat="1" applyFont="1" applyFill="1" applyBorder="1" applyAlignment="1">
      <alignment wrapText="1"/>
    </xf>
    <xf numFmtId="0" fontId="3" fillId="0" borderId="35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wrapText="1"/>
    </xf>
    <xf numFmtId="0" fontId="3" fillId="0" borderId="35" xfId="0" applyFont="1" applyFill="1" applyBorder="1" applyAlignment="1">
      <alignment horizontal="right" wrapText="1"/>
    </xf>
    <xf numFmtId="0" fontId="3" fillId="0" borderId="37" xfId="0" applyFont="1" applyFill="1" applyBorder="1" applyAlignment="1">
      <alignment horizontal="right" wrapText="1"/>
    </xf>
    <xf numFmtId="3" fontId="3" fillId="0" borderId="34" xfId="0" applyNumberFormat="1" applyFont="1" applyFill="1" applyBorder="1" applyAlignment="1">
      <alignment wrapText="1"/>
    </xf>
    <xf numFmtId="2" fontId="3" fillId="0" borderId="35" xfId="0" applyNumberFormat="1" applyFont="1" applyFill="1" applyBorder="1" applyAlignment="1">
      <alignment horizontal="right" wrapText="1"/>
    </xf>
    <xf numFmtId="0" fontId="3" fillId="0" borderId="44" xfId="0" applyFont="1" applyFill="1" applyBorder="1" applyAlignment="1">
      <alignment horizontal="right" wrapText="1"/>
    </xf>
    <xf numFmtId="2" fontId="3" fillId="0" borderId="37" xfId="0" applyNumberFormat="1" applyFont="1" applyFill="1" applyBorder="1" applyAlignment="1"/>
    <xf numFmtId="3" fontId="6" fillId="0" borderId="1" xfId="0" applyNumberFormat="1" applyFont="1" applyFill="1" applyBorder="1" applyAlignment="1">
      <alignment wrapText="1"/>
    </xf>
    <xf numFmtId="3" fontId="6" fillId="0" borderId="19" xfId="0" applyNumberFormat="1" applyFont="1" applyFill="1" applyBorder="1" applyAlignment="1">
      <alignment wrapText="1"/>
    </xf>
    <xf numFmtId="3" fontId="6" fillId="0" borderId="9" xfId="0" applyNumberFormat="1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3" fontId="3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/>
    <xf numFmtId="44" fontId="3" fillId="0" borderId="1" xfId="1" applyFont="1" applyBorder="1"/>
    <xf numFmtId="2" fontId="3" fillId="0" borderId="1" xfId="0" applyNumberFormat="1" applyFont="1" applyFill="1" applyBorder="1" applyAlignment="1"/>
    <xf numFmtId="44" fontId="3" fillId="0" borderId="1" xfId="1" applyFont="1" applyFill="1" applyBorder="1"/>
    <xf numFmtId="4" fontId="3" fillId="0" borderId="1" xfId="0" applyNumberFormat="1" applyFont="1" applyBorder="1" applyAlignment="1"/>
    <xf numFmtId="0" fontId="5" fillId="0" borderId="1" xfId="0" applyFont="1" applyBorder="1"/>
    <xf numFmtId="4" fontId="1" fillId="0" borderId="37" xfId="0" applyNumberFormat="1" applyFont="1" applyFill="1" applyBorder="1" applyAlignment="1">
      <alignment horizontal="right" vertical="center" wrapText="1"/>
    </xf>
    <xf numFmtId="164" fontId="3" fillId="0" borderId="23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44" fontId="1" fillId="0" borderId="1" xfId="1" applyFont="1" applyFill="1" applyBorder="1"/>
    <xf numFmtId="3" fontId="1" fillId="0" borderId="36" xfId="0" applyNumberFormat="1" applyFont="1" applyFill="1" applyBorder="1" applyAlignment="1">
      <alignment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textRotation="90" wrapText="1"/>
    </xf>
    <xf numFmtId="0" fontId="1" fillId="2" borderId="29" xfId="0" applyFont="1" applyFill="1" applyBorder="1" applyAlignment="1">
      <alignment horizontal="center" vertical="center" textRotation="90" wrapText="1"/>
    </xf>
    <xf numFmtId="0" fontId="1" fillId="2" borderId="43" xfId="0" applyFont="1" applyFill="1" applyBorder="1" applyAlignment="1">
      <alignment horizontal="center" vertical="center" textRotation="90" wrapText="1"/>
    </xf>
    <xf numFmtId="0" fontId="1" fillId="2" borderId="30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left" vertical="top" wrapText="1"/>
    </xf>
    <xf numFmtId="0" fontId="1" fillId="3" borderId="40" xfId="0" applyFont="1" applyFill="1" applyBorder="1" applyAlignment="1">
      <alignment horizontal="left" vertical="top"/>
    </xf>
    <xf numFmtId="0" fontId="1" fillId="3" borderId="41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7.xml"/><Relationship Id="rId34" Type="http://schemas.openxmlformats.org/officeDocument/2006/relationships/revisionLog" Target="revisionLog6.xml"/><Relationship Id="rId42" Type="http://schemas.openxmlformats.org/officeDocument/2006/relationships/revisionLog" Target="revisionLog14.xml"/><Relationship Id="rId33" Type="http://schemas.openxmlformats.org/officeDocument/2006/relationships/revisionLog" Target="revisionLog5.xml"/><Relationship Id="rId38" Type="http://schemas.openxmlformats.org/officeDocument/2006/relationships/revisionLog" Target="revisionLog11.xml"/><Relationship Id="rId29" Type="http://schemas.openxmlformats.org/officeDocument/2006/relationships/revisionLog" Target="revisionLog1.xml"/><Relationship Id="rId41" Type="http://schemas.openxmlformats.org/officeDocument/2006/relationships/revisionLog" Target="revisionLog13.xml"/><Relationship Id="rId32" Type="http://schemas.openxmlformats.org/officeDocument/2006/relationships/revisionLog" Target="revisionLog4.xml"/><Relationship Id="rId37" Type="http://schemas.openxmlformats.org/officeDocument/2006/relationships/revisionLog" Target="revisionLog10.xml"/><Relationship Id="rId40" Type="http://schemas.openxmlformats.org/officeDocument/2006/relationships/revisionLog" Target="revisionLog12.xml"/><Relationship Id="rId45" Type="http://schemas.openxmlformats.org/officeDocument/2006/relationships/revisionLog" Target="revisionLog17.xml"/><Relationship Id="rId36" Type="http://schemas.openxmlformats.org/officeDocument/2006/relationships/revisionLog" Target="revisionLog9.xml"/><Relationship Id="rId31" Type="http://schemas.openxmlformats.org/officeDocument/2006/relationships/revisionLog" Target="revisionLog3.xml"/><Relationship Id="rId44" Type="http://schemas.openxmlformats.org/officeDocument/2006/relationships/revisionLog" Target="revisionLog16.xml"/><Relationship Id="rId30" Type="http://schemas.openxmlformats.org/officeDocument/2006/relationships/revisionLog" Target="revisionLog2.xml"/><Relationship Id="rId35" Type="http://schemas.openxmlformats.org/officeDocument/2006/relationships/revisionLog" Target="revisionLog8.xml"/><Relationship Id="rId43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87C302C-965C-49D5-8CE5-AC0B397356B3}" diskRevisions="1" revisionId="509" version="2">
  <header guid="{7C0292CA-15BF-4422-9D31-A4E009E476F6}" dateTime="2015-11-25T08:17:36" maxSheetId="4" userName="CS" r:id="rId29" minRId="424" maxRId="425">
    <sheetIdMap count="3">
      <sheetId val="1"/>
      <sheetId val="2"/>
      <sheetId val="3"/>
    </sheetIdMap>
  </header>
  <header guid="{9621FAB4-31C1-4F84-9B07-65295D4AE5C5}" dateTime="2015-12-09T13:10:00" maxSheetId="4" userName="Jim Murdoch" r:id="rId30" minRId="426" maxRId="429">
    <sheetIdMap count="3">
      <sheetId val="1"/>
      <sheetId val="2"/>
      <sheetId val="3"/>
    </sheetIdMap>
  </header>
  <header guid="{E1745997-D989-4BCC-A354-0EF0BB8ADA53}" dateTime="2015-12-09T13:10:45" maxSheetId="4" userName="Jim Murdoch" r:id="rId31" minRId="430">
    <sheetIdMap count="3">
      <sheetId val="1"/>
      <sheetId val="2"/>
      <sheetId val="3"/>
    </sheetIdMap>
  </header>
  <header guid="{B0F86834-368E-43A3-ADE8-B20308A89898}" dateTime="2015-12-09T14:49:46" maxSheetId="4" userName="Jim Murdoch" r:id="rId32" minRId="431" maxRId="469">
    <sheetIdMap count="3">
      <sheetId val="1"/>
      <sheetId val="2"/>
      <sheetId val="3"/>
    </sheetIdMap>
  </header>
  <header guid="{5B9AAD26-AFDA-48C8-A73E-90CF11E8975B}" dateTime="2015-12-09T16:13:28" maxSheetId="4" userName="Jim Murdoch" r:id="rId33" minRId="470">
    <sheetIdMap count="3">
      <sheetId val="1"/>
      <sheetId val="2"/>
      <sheetId val="3"/>
    </sheetIdMap>
  </header>
  <header guid="{B29FAE34-40F0-4B93-B06D-D7DA01AF1F02}" dateTime="2015-12-09T16:13:35" maxSheetId="4" userName="Jim Murdoch" r:id="rId34" minRId="471">
    <sheetIdMap count="3">
      <sheetId val="1"/>
      <sheetId val="2"/>
      <sheetId val="3"/>
    </sheetIdMap>
  </header>
  <header guid="{E7566B61-CFCF-4775-B3E1-7049FEE4CD95}" dateTime="2015-12-10T09:21:46" maxSheetId="4" userName="Jim Murdoch" r:id="rId35" minRId="472" maxRId="475">
    <sheetIdMap count="3">
      <sheetId val="1"/>
      <sheetId val="2"/>
      <sheetId val="3"/>
    </sheetIdMap>
  </header>
  <header guid="{6A0FBFBC-2FF2-427E-BFDF-C7B60F49324E}" dateTime="2015-12-10T09:43:02" maxSheetId="4" userName="Jim Murdoch" r:id="rId36" minRId="476">
    <sheetIdMap count="3">
      <sheetId val="1"/>
      <sheetId val="2"/>
      <sheetId val="3"/>
    </sheetIdMap>
  </header>
  <header guid="{7CBD9E38-BC9F-4024-AADD-B7183ADE0678}" dateTime="2015-12-10T09:43:45" maxSheetId="4" userName="Jim Murdoch" r:id="rId37" minRId="477">
    <sheetIdMap count="3">
      <sheetId val="1"/>
      <sheetId val="2"/>
      <sheetId val="3"/>
    </sheetIdMap>
  </header>
  <header guid="{2DF7FC14-3A5D-415C-BBAD-C8EBA6E227D8}" dateTime="2015-12-11T09:44:10" maxSheetId="4" userName="Jim Murdoch" r:id="rId38" minRId="478">
    <sheetIdMap count="3">
      <sheetId val="1"/>
      <sheetId val="2"/>
      <sheetId val="3"/>
    </sheetIdMap>
  </header>
  <header guid="{0E77083F-9819-4361-88BC-B74DFD05DDE5}" dateTime="2015-12-15T13:37:27" maxSheetId="4" userName="CS" r:id="rId39" minRId="479">
    <sheetIdMap count="3">
      <sheetId val="1"/>
      <sheetId val="2"/>
      <sheetId val="3"/>
    </sheetIdMap>
  </header>
  <header guid="{944B5FDD-C56D-4BC8-B2A2-07E3D77E7250}" dateTime="2015-12-15T14:09:06" maxSheetId="4" userName="CS" r:id="rId40" minRId="480" maxRId="481">
    <sheetIdMap count="3">
      <sheetId val="1"/>
      <sheetId val="2"/>
      <sheetId val="3"/>
    </sheetIdMap>
  </header>
  <header guid="{8D00ACC6-99A6-4709-90C7-50EB86B828F9}" dateTime="2015-12-16T12:10:03" maxSheetId="4" userName="CS" r:id="rId41">
    <sheetIdMap count="3">
      <sheetId val="1"/>
      <sheetId val="2"/>
      <sheetId val="3"/>
    </sheetIdMap>
  </header>
  <header guid="{BA740938-2C87-4530-876B-0A9805E8E724}" dateTime="2015-12-17T05:52:53" maxSheetId="4" userName="Jim Murdoch" r:id="rId42" minRId="482" maxRId="509">
    <sheetIdMap count="3">
      <sheetId val="1"/>
      <sheetId val="2"/>
      <sheetId val="3"/>
    </sheetIdMap>
  </header>
  <header guid="{5C979CFE-6263-4156-A239-7DF96C87B129}" dateTime="2015-12-17T05:59:34" maxSheetId="4" userName="Jim Murdoch" r:id="rId43">
    <sheetIdMap count="3">
      <sheetId val="1"/>
      <sheetId val="2"/>
      <sheetId val="3"/>
    </sheetIdMap>
  </header>
  <header guid="{56CE059F-C6A6-41F9-992B-C4DFBE086609}" dateTime="2015-12-17T09:05:18" maxSheetId="4" userName="Jim Murdoch" r:id="rId44">
    <sheetIdMap count="3">
      <sheetId val="1"/>
      <sheetId val="2"/>
      <sheetId val="3"/>
    </sheetIdMap>
  </header>
  <header guid="{387C302C-965C-49D5-8CE5-AC0B397356B3}" dateTime="2015-12-18T13:50:33" maxSheetId="4" userName="Wallace-Williams, Devin - FNS" r:id="rId4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>
    <oc r="K25">
      <f>K3+K4+K14+K15</f>
    </oc>
    <nc r="K25">
      <f>K3+K5+K14+K16</f>
    </nc>
  </rcc>
  <rcc rId="425" sId="1">
    <oc r="B26" t="inlineStr">
      <is>
        <t>*Based on declining response rates for email and telephone reminders until target of 55 respondents are reached.
** Based on declining response rate on each subsequent contact until target of 1,750 respondents is reached. Initial response rate is 30%.
Note:  Appendix D1 is an email to FNS Regional Offices (not State or Local governments) and therefore has no burden.</t>
      </is>
    </oc>
    <nc r="B26" t="inlineStr">
      <is>
        <t>*Based on declining response rates for email and telephone reminders until target of 55 respondents are reached.
** Based on declining response rate on each subsequent contact until target of 1,750 respondents is reached. Initial response rate is 30%.
Note:  Appendix B1 is an email to FNS Regional Offices (not State or Local governments) and therefore has no burden.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" sId="1" numFmtId="4">
    <oc r="K25">
      <v>438</v>
    </oc>
    <nc r="K25">
      <f>K15+K4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2:A24" start="0" length="0">
    <dxf>
      <border>
        <left style="thin">
          <color indexed="64"/>
        </left>
      </border>
    </dxf>
  </rfmt>
  <rfmt sheetId="2" sqref="A2:E2" start="0" length="0">
    <dxf>
      <border>
        <top style="thin">
          <color indexed="64"/>
        </top>
      </border>
    </dxf>
  </rfmt>
  <rfmt sheetId="2" sqref="E2:E24" start="0" length="0">
    <dxf>
      <border>
        <right style="thin">
          <color indexed="64"/>
        </right>
      </border>
    </dxf>
  </rfmt>
  <rfmt sheetId="2" sqref="A24:E24" start="0" length="0">
    <dxf>
      <border>
        <bottom style="thin">
          <color indexed="64"/>
        </bottom>
      </border>
    </dxf>
  </rfmt>
  <rfmt sheetId="2" sqref="D1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2" sqref="A1:A24" start="0" length="0">
    <dxf>
      <border>
        <left/>
      </border>
    </dxf>
  </rfmt>
  <rfmt sheetId="2" sqref="A1:E1" start="0" length="0">
    <dxf>
      <border>
        <top/>
      </border>
    </dxf>
  </rfmt>
  <rfmt sheetId="2" sqref="E1:E24" start="0" length="0">
    <dxf>
      <border>
        <right/>
      </border>
    </dxf>
  </rfmt>
  <rfmt sheetId="2" sqref="A24:E24" start="0" length="0">
    <dxf>
      <border>
        <bottom/>
      </border>
    </dxf>
  </rfmt>
  <rfmt sheetId="2" sqref="A1:E24">
    <dxf>
      <border>
        <left/>
        <right/>
        <vertical/>
      </border>
    </dxf>
  </rfmt>
  <rfmt sheetId="2" sqref="A1:A24" start="0" length="0">
    <dxf>
      <border>
        <left style="thin">
          <color indexed="64"/>
        </left>
      </border>
    </dxf>
  </rfmt>
  <rfmt sheetId="2" sqref="A1:E1" start="0" length="0">
    <dxf>
      <border>
        <top style="thin">
          <color indexed="64"/>
        </top>
      </border>
    </dxf>
  </rfmt>
  <rfmt sheetId="2" sqref="E1:E24" start="0" length="0">
    <dxf>
      <border>
        <right style="thin">
          <color indexed="64"/>
        </right>
      </border>
    </dxf>
  </rfmt>
  <rfmt sheetId="2" sqref="A24:E24" start="0" length="0">
    <dxf>
      <border>
        <bottom style="thin">
          <color indexed="64"/>
        </bottom>
      </border>
    </dxf>
  </rfmt>
  <rfmt sheetId="2" sqref="A1:E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78" sId="2" numFmtId="4">
    <oc r="C13">
      <f>'Table A1. Burden'!P14</f>
    </oc>
    <nc r="C13">
      <v>6</v>
    </nc>
  </rcc>
  <rcv guid="{2CD36696-4D9F-42CD-8DD0-02AED3AEB090}" action="delete"/>
  <rcv guid="{2CD36696-4D9F-42CD-8DD0-02AED3AEB090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0" sId="2">
    <oc r="E9">
      <f>+C9*D9</f>
    </oc>
    <nc r="E9">
      <f>+C9*D9</f>
    </nc>
  </rcc>
  <rcc rId="481" sId="2" numFmtId="4">
    <oc r="C13">
      <v>6</v>
    </oc>
    <nc r="C13">
      <v>9</v>
    </nc>
  </rcc>
  <rfmt sheetId="2" sqref="C13">
    <dxf>
      <fill>
        <patternFill patternType="solid">
          <bgColor rgb="FFFFFF00"/>
        </patternFill>
      </fill>
    </dxf>
  </rfmt>
  <rfmt sheetId="2" sqref="E13">
    <dxf>
      <fill>
        <patternFill patternType="solid">
          <bgColor rgb="FFFFFF00"/>
        </patternFill>
      </fill>
    </dxf>
  </rfmt>
  <rfmt sheetId="2" sqref="C24">
    <dxf>
      <fill>
        <patternFill patternType="solid">
          <bgColor rgb="FFFFFF00"/>
        </patternFill>
      </fill>
    </dxf>
  </rfmt>
  <rfmt sheetId="2" sqref="E24">
    <dxf>
      <fill>
        <patternFill patternType="solid">
          <bgColor rgb="FFFFFF0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7">
    <dxf>
      <fill>
        <patternFill patternType="solid">
          <bgColor rgb="FFFFFF00"/>
        </patternFill>
      </fill>
    </dxf>
  </rfmt>
  <rfmt sheetId="1" sqref="F17">
    <dxf>
      <fill>
        <patternFill patternType="solid">
          <bgColor rgb="FFFFFF00"/>
        </patternFill>
      </fill>
    </dxf>
  </rfmt>
  <rfmt sheetId="1" sqref="K17">
    <dxf>
      <fill>
        <patternFill patternType="solid">
          <bgColor rgb="FFFFFF00"/>
        </patternFill>
      </fill>
    </dxf>
  </rfmt>
  <rcmt sheetId="1" cell="E17" guid="{D8040291-3D62-4E29-934D-67433F3A651E}" author="CS" newLength="106"/>
  <rcmt sheetId="1" cell="K25" guid="{84BABC05-E63D-4E60-9E51-33B526F0C0F9}" author="CS" newLength="185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4">
    <oc r="E17">
      <v>2188</v>
    </oc>
    <nc r="E17">
      <f>K16</f>
    </nc>
  </rcc>
  <rcc rId="483" sId="1" odxf="1" dxf="1">
    <oc r="K17">
      <f>E17-F17-F16</f>
    </oc>
    <nc r="K17">
      <f>E17-F17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484" sId="1">
    <oc r="F18">
      <f>ROUND(E18*0.2,0)</f>
    </oc>
    <nc r="F18">
      <f>ROUND(E18*0.25,0)</f>
    </nc>
  </rcc>
  <rcc rId="485" sId="1">
    <oc r="F19">
      <f>ROUND(E19*0.15,0)</f>
    </oc>
    <nc r="F19">
      <f>ROUND(E19*0.15,0)</f>
    </nc>
  </rcc>
  <rcc rId="486" sId="1">
    <oc r="F21">
      <f>ROUND(E21*0.1,0)</f>
    </oc>
    <nc r="F21">
      <f>ROUND(E21*0.15,0)</f>
    </nc>
  </rcc>
  <rcc rId="487" sId="1">
    <oc r="F22">
      <f>ROUND(E22*0.1,0)</f>
    </oc>
    <nc r="F22">
      <f>ROUND(E22*0.1,0)</f>
    </nc>
  </rcc>
  <rcc rId="488" sId="1" numFmtId="4">
    <oc r="F23">
      <v>23</v>
    </oc>
    <nc r="F23">
      <v>39</v>
    </nc>
  </rcc>
  <rcc rId="489" sId="1">
    <oc r="C17" t="inlineStr">
      <is>
        <t>Follow-up email</t>
      </is>
    </oc>
    <nc r="C17" t="inlineStr">
      <is>
        <t>Follow-up email**</t>
      </is>
    </nc>
  </rcc>
  <rcc rId="490" sId="1">
    <oc r="C5" t="inlineStr">
      <is>
        <t>Invitation Letter*</t>
      </is>
    </oc>
    <nc r="C5" t="inlineStr">
      <is>
        <t>Invitation Letter</t>
      </is>
    </nc>
  </rcc>
  <rcc rId="491" sId="1">
    <oc r="C6" t="inlineStr">
      <is>
        <t>Follow-up email</t>
      </is>
    </oc>
    <nc r="C6" t="inlineStr">
      <is>
        <t>Follow-up email*</t>
      </is>
    </nc>
  </rcc>
  <rcc rId="492" sId="1">
    <nc r="F5">
      <f>ROUND(E5*0.3,0)</f>
    </nc>
  </rcc>
  <rcc rId="493" sId="1" numFmtId="4">
    <oc r="E6">
      <v>55</v>
    </oc>
    <nc r="E6">
      <f>+K5</f>
    </nc>
  </rcc>
  <rcc rId="494" sId="1">
    <oc r="K6">
      <f>+E6-F6-F5</f>
    </oc>
    <nc r="K6">
      <f>E6-F6</f>
    </nc>
  </rcc>
  <rcc rId="495" sId="1">
    <oc r="K7">
      <f>+E7-F7</f>
    </oc>
    <nc r="K7">
      <f>E7-F7</f>
    </nc>
  </rcc>
  <rcc rId="496" sId="1">
    <oc r="K8">
      <f>+E8-F8</f>
    </oc>
    <nc r="K8">
      <f>E8-F8</f>
    </nc>
  </rcc>
  <rcc rId="497" sId="1">
    <oc r="K9">
      <f>+E9-F9</f>
    </oc>
    <nc r="K9">
      <f>E9-F9</f>
    </nc>
  </rcc>
  <rcc rId="498" sId="1">
    <nc r="F7">
      <f>ROUND(E7*0.3,0)</f>
    </nc>
  </rcc>
  <rcc rId="499" sId="1">
    <nc r="F9">
      <f>ROUND(E9*0.3,0)</f>
    </nc>
  </rcc>
  <rcc rId="500" sId="1">
    <oc r="F5">
      <v>0</v>
    </oc>
    <nc r="F5">
      <f>ROUND(E5*0.4,0)</f>
    </nc>
  </rcc>
  <rcc rId="501" sId="1">
    <oc r="F6">
      <f>ROUND(E6*0.4,0)</f>
    </oc>
    <nc r="F6">
      <f>ROUND(E6*0.4,0)</f>
    </nc>
  </rcc>
  <rcc rId="502" sId="1">
    <oc r="F7">
      <f>ROUND(E7*0.4,0)</f>
    </oc>
    <nc r="F7">
      <f>ROUND(E7*0.4,0)</f>
    </nc>
  </rcc>
  <rcc rId="503" sId="1">
    <oc r="F9">
      <f>ROUND(E9*0.3,0)</f>
    </oc>
    <nc r="F9">
      <f>ROUND(E9*0.4,0)</f>
    </nc>
  </rcc>
  <rcc rId="504" sId="1">
    <nc r="F11">
      <v>3</v>
    </nc>
  </rcc>
  <rcc rId="505" sId="1">
    <oc r="F8">
      <f>ROUND(E8*0.3,0)</f>
    </oc>
    <nc r="F8">
      <f>ROUND(E8*0.4,0)</f>
    </nc>
  </rcc>
  <rcc rId="506" sId="1">
    <oc r="F10">
      <f>ROUND(E10*0.7,0)</f>
    </oc>
    <nc r="F10">
      <f>ROUND(E10*0.4,0)</f>
    </nc>
  </rcc>
  <rcc rId="507" sId="1">
    <oc r="F11">
      <f>ROUND(E11*1,0)</f>
    </oc>
    <nc r="F11">
      <v>2</v>
    </nc>
  </rcc>
  <rcc rId="508" sId="1">
    <nc r="B26" t="inlineStr">
      <is>
        <t>*Based on 40 percent response rate for email and telephone reminders until target of 55 respondents are reached. 
** Based on declining response rate on each subsequent contact until target of 1,750 respondents is reached. Initial response rate is 30%.
Note:  Appendix B1 is an email to FNS Regional Offices (not State or Local governments) and therefore has no burden.</t>
      </is>
    </nc>
  </rcc>
  <rcc rId="509" sId="1">
    <oc r="B26" t="inlineStr">
      <is>
        <t>*Based on declining response rates for email and telephone reminders until target of 55 respondents are reached.
** Based on declining response rate on each subsequent contact until target of 1,750 respondents is reached. Initial response rate is 30%.
Note:  Appendix B1 is an email to FNS Regional Offices (not State or Local governments) and therefore has no burden.</t>
      </is>
    </oc>
    <nc r="B26" t="inlineStr">
      <is>
        <t>*Based on 40 percent response rate for email and telephone reminders until target of 55 respondents are reached. 
** Based on declining response rates on subsequent contacts until target of 1,750 respondents is reached. Initial response rate is 30%.
Note:  Appendix B1 is an email to FNS Regional Offices (not State or Local governments) and therefore has no burden.</t>
      </is>
    </nc>
  </rcc>
  <rcmt sheetId="1" cell="E5" guid="{373AD173-7650-4D5D-AAF3-37A014DEE43B}" author="Jim Murdoch" newLength="104"/>
  <rcmt sheetId="1" cell="E17" guid="{132B3463-10D2-48A7-A44C-4D235018885F}" author="CS" oldLength="214" newLength="69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11">
    <dxf>
      <numFmt numFmtId="167" formatCode="0.0000000000"/>
    </dxf>
  </rfmt>
  <rfmt sheetId="1" sqref="J11">
    <dxf>
      <numFmt numFmtId="168" formatCode="0.000000000"/>
    </dxf>
  </rfmt>
  <rfmt sheetId="1" sqref="J11">
    <dxf>
      <numFmt numFmtId="169" formatCode="0.00000000"/>
    </dxf>
  </rfmt>
  <rfmt sheetId="1" sqref="J11">
    <dxf>
      <numFmt numFmtId="170" formatCode="0.0000000"/>
    </dxf>
  </rfmt>
  <rfmt sheetId="1" sqref="J11">
    <dxf>
      <numFmt numFmtId="165" formatCode="0.000000"/>
    </dxf>
  </rfmt>
  <rfmt sheetId="1" sqref="J11">
    <dxf>
      <numFmt numFmtId="166" formatCode="0.00000"/>
    </dxf>
  </rfmt>
  <rfmt sheetId="1" sqref="J11">
    <dxf>
      <numFmt numFmtId="171" formatCode="0.0000"/>
    </dxf>
  </rfmt>
  <rfmt sheetId="1" sqref="J11">
    <dxf>
      <numFmt numFmtId="164" formatCode="0.000"/>
    </dxf>
  </rfmt>
  <rfmt sheetId="1" sqref="J11">
    <dxf>
      <numFmt numFmtId="2" formatCode="0.00"/>
    </dxf>
  </rfmt>
  <rfmt sheetId="1" sqref="J11">
    <dxf>
      <numFmt numFmtId="164" formatCode="0.000"/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3">
    <dxf>
      <fill>
        <patternFill patternType="none">
          <bgColor auto="1"/>
        </patternFill>
      </fill>
    </dxf>
  </rfmt>
  <rfmt sheetId="2" sqref="E13">
    <dxf>
      <fill>
        <patternFill patternType="none">
          <bgColor auto="1"/>
        </patternFill>
      </fill>
    </dxf>
  </rfmt>
  <rfmt sheetId="2" sqref="C24">
    <dxf>
      <fill>
        <patternFill patternType="none">
          <bgColor auto="1"/>
        </patternFill>
      </fill>
    </dxf>
  </rfmt>
  <rfmt sheetId="2" sqref="E24">
    <dxf>
      <fill>
        <patternFill patternType="none">
          <bgColor auto="1"/>
        </patternFill>
      </fill>
    </dxf>
  </rfmt>
  <rcmt sheetId="1" cell="E17" guid="{00000000-0000-0000-0000-000000000000}" action="delete" author="CS"/>
  <rcmt sheetId="1" cell="K25" guid="{00000000-0000-0000-0000-000000000000}" action="delete" author="CS"/>
  <rcmt sheetId="1" cell="E5" guid="{00000000-0000-0000-0000-000000000000}" action="delete" author="Jim Murdoch"/>
  <rfmt sheetId="1" sqref="E17:F17">
    <dxf>
      <fill>
        <patternFill patternType="none">
          <bgColor auto="1"/>
        </patternFill>
      </fill>
    </dxf>
  </rfmt>
  <rfmt sheetId="1" sqref="K25:L25">
    <dxf>
      <fill>
        <patternFill patternType="none">
          <bgColor auto="1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94B4D5-0C7B-40AD-8A51-A6C62551D8A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 numFmtId="4">
    <oc r="E15">
      <v>2187</v>
    </oc>
    <nc r="E15">
      <v>2188</v>
    </nc>
  </rcc>
  <rcc rId="427" sId="1" numFmtId="4">
    <oc r="E16">
      <v>2187</v>
    </oc>
    <nc r="E16">
      <v>2188</v>
    </nc>
  </rcc>
  <rcc rId="428" sId="1" numFmtId="4">
    <oc r="E17">
      <v>2187</v>
    </oc>
    <nc r="E17">
      <v>2188</v>
    </nc>
  </rcc>
  <rcc rId="429" sId="1" numFmtId="4">
    <oc r="F23">
      <f>ROUND(E23*0.053,0)</f>
    </oc>
    <nc r="F23">
      <v>23</v>
    </nc>
  </rcc>
  <rcv guid="{2CD36696-4D9F-42CD-8DD0-02AED3AEB090}" action="delete"/>
  <rcv guid="{2CD36696-4D9F-42CD-8DD0-02AED3AEB090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" sId="1">
    <oc r="I4">
      <v>2</v>
    </oc>
    <nc r="I4">
      <v>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" sId="1">
    <oc r="F5">
      <f>ROUND(E5*0.5,0)</f>
    </oc>
    <nc r="F5">
      <v>0</v>
    </nc>
  </rcc>
  <rcc rId="432" sId="1">
    <oc r="F6">
      <f>ROUND(E6*0.3,0)</f>
    </oc>
    <nc r="F6">
      <f>ROUND(E6*0.4,0)</f>
    </nc>
  </rcc>
  <rcc rId="433" sId="1">
    <oc r="F10">
      <f>ROUND(E10*0.6,0)</f>
    </oc>
    <nc r="F10">
      <f>ROUND(E10*0.7,0)</f>
    </nc>
  </rcc>
  <rcc rId="434" sId="1">
    <oc r="F11">
      <f>ROUND(E11*0.6,0)</f>
    </oc>
    <nc r="F11">
      <f>ROUND(E11*1,0)</f>
    </nc>
  </rcc>
  <rcc rId="435" sId="2" numFmtId="34">
    <oc r="D2">
      <v>44.96</v>
    </oc>
    <nc r="D2">
      <v>45.6</v>
    </nc>
  </rcc>
  <rcc rId="436" sId="2" odxf="1" dxf="1" numFmtId="34">
    <oc r="D3">
      <v>44.96</v>
    </oc>
    <nc r="D3">
      <v>45.6</v>
    </nc>
    <odxf>
      <border outline="0">
        <top/>
      </border>
    </odxf>
    <ndxf>
      <border outline="0">
        <top style="medium">
          <color indexed="64"/>
        </top>
      </border>
    </ndxf>
  </rcc>
  <rcc rId="437" sId="2" odxf="1" dxf="1" numFmtId="34">
    <oc r="D4">
      <v>44.96</v>
    </oc>
    <nc r="D4">
      <v>45.6</v>
    </nc>
    <odxf>
      <border outline="0">
        <top/>
      </border>
    </odxf>
    <ndxf>
      <border outline="0">
        <top style="medium">
          <color indexed="64"/>
        </top>
      </border>
    </ndxf>
  </rcc>
  <rcc rId="438" sId="2" odxf="1" dxf="1" numFmtId="34">
    <oc r="D5">
      <v>44.96</v>
    </oc>
    <nc r="D5">
      <v>45.6</v>
    </nc>
    <odxf>
      <border outline="0">
        <top/>
      </border>
    </odxf>
    <ndxf>
      <border outline="0">
        <top style="medium">
          <color indexed="64"/>
        </top>
      </border>
    </ndxf>
  </rcc>
  <rcc rId="439" sId="2" odxf="1" dxf="1" numFmtId="34">
    <oc r="D6">
      <v>44.96</v>
    </oc>
    <nc r="D6">
      <v>45.6</v>
    </nc>
    <odxf>
      <border outline="0">
        <top/>
      </border>
    </odxf>
    <ndxf>
      <border outline="0">
        <top style="medium">
          <color indexed="64"/>
        </top>
      </border>
    </ndxf>
  </rcc>
  <rcc rId="440" sId="2" odxf="1" dxf="1" numFmtId="34">
    <oc r="D7">
      <v>44.96</v>
    </oc>
    <nc r="D7">
      <v>45.6</v>
    </nc>
    <odxf>
      <border outline="0">
        <top/>
      </border>
    </odxf>
    <ndxf>
      <border outline="0">
        <top style="medium">
          <color indexed="64"/>
        </top>
      </border>
    </ndxf>
  </rcc>
  <rcc rId="441" sId="2" odxf="1" dxf="1" numFmtId="34">
    <oc r="D8">
      <v>44.96</v>
    </oc>
    <nc r="D8">
      <v>45.6</v>
    </nc>
    <odxf>
      <border outline="0">
        <top/>
      </border>
    </odxf>
    <ndxf>
      <border outline="0">
        <top style="medium">
          <color indexed="64"/>
        </top>
      </border>
    </ndxf>
  </rcc>
  <rcc rId="442" sId="2" odxf="1" dxf="1" numFmtId="34">
    <oc r="D9">
      <v>44.96</v>
    </oc>
    <nc r="D9">
      <v>45.6</v>
    </nc>
    <odxf>
      <border outline="0">
        <top/>
      </border>
    </odxf>
    <ndxf>
      <border outline="0">
        <top style="medium">
          <color indexed="64"/>
        </top>
      </border>
    </ndxf>
  </rcc>
  <rcc rId="443" sId="2" odxf="1" dxf="1" numFmtId="34">
    <oc r="D10">
      <v>44.96</v>
    </oc>
    <nc r="D10">
      <v>45.6</v>
    </nc>
    <odxf>
      <border outline="0">
        <top/>
      </border>
    </odxf>
    <ndxf>
      <border outline="0">
        <top style="medium">
          <color indexed="64"/>
        </top>
      </border>
    </ndxf>
  </rcc>
  <rcc rId="444" sId="2" odxf="1" dxf="1" numFmtId="34">
    <oc r="D11">
      <v>44.96</v>
    </oc>
    <nc r="D11">
      <v>45.6</v>
    </nc>
    <odxf>
      <border outline="0">
        <top/>
      </border>
    </odxf>
    <ndxf>
      <border outline="0">
        <top style="medium">
          <color indexed="64"/>
        </top>
      </border>
    </ndxf>
  </rcc>
  <rcc rId="445" sId="2" odxf="1" dxf="1" numFmtId="34">
    <oc r="D12">
      <v>44.96</v>
    </oc>
    <nc r="D12">
      <v>45.6</v>
    </nc>
    <odxf>
      <border outline="0">
        <top/>
        <bottom style="medium">
          <color indexed="64"/>
        </bottom>
      </border>
    </odxf>
    <ndxf>
      <border outline="0">
        <top style="medium">
          <color indexed="64"/>
        </top>
        <bottom/>
      </border>
    </ndxf>
  </rcc>
  <rcc rId="446" sId="2" numFmtId="34">
    <oc r="D13">
      <v>30.22</v>
    </oc>
    <nc r="D13">
      <v>27.26</v>
    </nc>
  </rcc>
  <rcc rId="447" sId="2" numFmtId="34">
    <oc r="D14">
      <v>30.22</v>
    </oc>
    <nc r="D14">
      <v>27.26</v>
    </nc>
  </rcc>
  <rcc rId="448" sId="2" numFmtId="34">
    <oc r="D15">
      <v>30.22</v>
    </oc>
    <nc r="D15">
      <v>27.26</v>
    </nc>
  </rcc>
  <rcc rId="449" sId="2" odxf="1" dxf="1" numFmtId="34">
    <oc r="D16">
      <v>30.22</v>
    </oc>
    <nc r="D16">
      <v>27.26</v>
    </nc>
    <odxf/>
    <ndxf/>
  </rcc>
  <rcc rId="450" sId="2" numFmtId="34">
    <oc r="D17">
      <v>30.22</v>
    </oc>
    <nc r="D17">
      <v>27.26</v>
    </nc>
  </rcc>
  <rcc rId="451" sId="2" numFmtId="34">
    <oc r="D18">
      <v>30.22</v>
    </oc>
    <nc r="D18">
      <v>27.26</v>
    </nc>
  </rcc>
  <rcc rId="452" sId="2" numFmtId="34">
    <oc r="D19">
      <v>30.22</v>
    </oc>
    <nc r="D19">
      <v>27.26</v>
    </nc>
  </rcc>
  <rcc rId="453" sId="2" numFmtId="34">
    <oc r="D20">
      <v>30.22</v>
    </oc>
    <nc r="D20">
      <v>27.26</v>
    </nc>
  </rcc>
  <rcc rId="454" sId="2" numFmtId="34">
    <oc r="D21">
      <v>30.22</v>
    </oc>
    <nc r="D21">
      <v>27.26</v>
    </nc>
  </rcc>
  <rcc rId="455" sId="2" numFmtId="34">
    <oc r="D22">
      <v>30.22</v>
    </oc>
    <nc r="D22">
      <v>27.26</v>
    </nc>
  </rcc>
  <rcc rId="456" sId="2" odxf="1" dxf="1" numFmtId="34">
    <oc r="D23">
      <v>30.22</v>
    </oc>
    <nc r="D23">
      <v>27.26</v>
    </nc>
    <odxf>
      <border outline="0">
        <bottom style="thin">
          <color indexed="64"/>
        </bottom>
      </border>
    </odxf>
    <ndxf>
      <border outline="0">
        <bottom/>
      </border>
    </ndxf>
  </rcc>
  <rcc rId="457" sId="1">
    <oc r="D17" t="inlineStr">
      <is>
        <t>B8.1</t>
      </is>
    </oc>
    <nc r="D17" t="inlineStr">
      <is>
        <t>B8</t>
      </is>
    </nc>
  </rcc>
  <rcc rId="458" sId="1">
    <oc r="D18" t="inlineStr">
      <is>
        <t>B8.2</t>
      </is>
    </oc>
    <nc r="D18" t="inlineStr">
      <is>
        <t>B8</t>
      </is>
    </nc>
  </rcc>
  <rcc rId="459" sId="1">
    <oc r="D19" t="inlineStr">
      <is>
        <t>B8.2</t>
      </is>
    </oc>
    <nc r="D19" t="inlineStr">
      <is>
        <t>B8</t>
      </is>
    </nc>
  </rcc>
  <rcc rId="460" sId="1">
    <oc r="D20" t="inlineStr">
      <is>
        <t>B8.2</t>
      </is>
    </oc>
    <nc r="D20" t="inlineStr">
      <is>
        <t>B8</t>
      </is>
    </nc>
  </rcc>
  <rcc rId="461" sId="1">
    <oc r="D21" t="inlineStr">
      <is>
        <t>B4</t>
      </is>
    </oc>
    <nc r="D21" t="inlineStr">
      <is>
        <t>B4.2</t>
      </is>
    </nc>
  </rcc>
  <rcc rId="462" sId="1">
    <oc r="D22" t="inlineStr">
      <is>
        <t>B4</t>
      </is>
    </oc>
    <nc r="D22" t="inlineStr">
      <is>
        <t>B4.2</t>
      </is>
    </nc>
  </rcc>
  <rcc rId="463" sId="1">
    <oc r="D23" t="inlineStr">
      <is>
        <t>B4</t>
      </is>
    </oc>
    <nc r="D23" t="inlineStr">
      <is>
        <t>B4.2</t>
      </is>
    </nc>
  </rcc>
  <rcc rId="464" sId="1">
    <oc r="D6" t="inlineStr">
      <is>
        <t>B3.1</t>
      </is>
    </oc>
    <nc r="D6" t="inlineStr">
      <is>
        <t>B3</t>
      </is>
    </nc>
  </rcc>
  <rcc rId="465" sId="1">
    <oc r="D7" t="inlineStr">
      <is>
        <t>B3.2</t>
      </is>
    </oc>
    <nc r="D7" t="inlineStr">
      <is>
        <t>B3</t>
      </is>
    </nc>
  </rcc>
  <rcc rId="466" sId="1">
    <oc r="D8" t="inlineStr">
      <is>
        <t>B3.2</t>
      </is>
    </oc>
    <nc r="D8" t="inlineStr">
      <is>
        <t>B3</t>
      </is>
    </nc>
  </rcc>
  <rcc rId="467" sId="1">
    <oc r="D9" t="inlineStr">
      <is>
        <t>B3.2</t>
      </is>
    </oc>
    <nc r="D9" t="inlineStr">
      <is>
        <t>B3</t>
      </is>
    </nc>
  </rcc>
  <rcc rId="468" sId="1">
    <oc r="D10" t="inlineStr">
      <is>
        <t>B4</t>
      </is>
    </oc>
    <nc r="D10" t="inlineStr">
      <is>
        <t>B4.1</t>
      </is>
    </nc>
  </rcc>
  <rcc rId="469" sId="1">
    <oc r="D11" t="inlineStr">
      <is>
        <t>B4</t>
      </is>
    </oc>
    <nc r="D11" t="inlineStr">
      <is>
        <t>B4.1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0" sId="1" odxf="1" dxf="1">
    <nc r="R22">
      <f>M25+H25</f>
    </nc>
    <odxf>
      <numFmt numFmtId="0" formatCode="General"/>
    </odxf>
    <ndxf>
      <numFmt numFmtId="3" formatCode="#,##0"/>
    </ndxf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" sId="1">
    <oc r="R22">
      <f>M25+H25</f>
    </oc>
    <nc r="R22" t="inlineStr">
      <is>
        <t xml:space="preserve"> 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9" sId="1">
    <oc r="K25">
      <f>K15+K4</f>
    </oc>
    <nc r="K25">
      <f>K16+K4</f>
    </nc>
  </rcc>
  <rfmt sheetId="1" sqref="P25">
    <dxf>
      <fill>
        <patternFill patternType="solid">
          <bgColor rgb="FFFFFF00"/>
        </patternFill>
      </fill>
    </dxf>
  </rfmt>
  <rfmt sheetId="1" sqref="P25">
    <dxf>
      <fill>
        <patternFill patternType="none">
          <bgColor auto="1"/>
        </patternFill>
      </fill>
    </dxf>
  </rfmt>
  <rfmt sheetId="1" sqref="K25">
    <dxf>
      <fill>
        <patternFill patternType="solid">
          <bgColor rgb="FFFFFF00"/>
        </patternFill>
      </fill>
    </dxf>
  </rfmt>
  <rfmt sheetId="1" sqref="L25">
    <dxf>
      <fill>
        <patternFill patternType="solid"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2" sId="1">
    <oc r="E14">
      <v>9</v>
    </oc>
    <nc r="E14">
      <v>6</v>
    </nc>
  </rcc>
  <rcc rId="473" sId="1">
    <oc r="F14">
      <v>9</v>
    </oc>
    <nc r="F14">
      <v>6</v>
    </nc>
  </rcc>
  <rcc rId="474" sId="1">
    <oc r="E3">
      <f>+F3+K3</f>
    </oc>
    <nc r="E3">
      <v>2</v>
    </nc>
  </rcc>
  <rcc rId="475" sId="1">
    <oc r="F3">
      <v>3</v>
    </oc>
    <nc r="F3">
      <v>2</v>
    </nc>
  </rcc>
  <rcv guid="{2CD36696-4D9F-42CD-8DD0-02AED3AEB090}" action="delete"/>
  <rcv guid="{2CD36696-4D9F-42CD-8DD0-02AED3AEB09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" sId="1" numFmtId="4">
    <oc r="K25">
      <f>K3+K5+K14+K16</f>
    </oc>
    <nc r="K25">
      <v>438</v>
    </nc>
  </rcc>
  <rcv guid="{2CD36696-4D9F-42CD-8DD0-02AED3AEB090}" action="delete"/>
  <rcv guid="{2CD36696-4D9F-42CD-8DD0-02AED3AEB09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="80" zoomScaleNormal="80" workbookViewId="0">
      <selection activeCell="L31" sqref="L31"/>
    </sheetView>
  </sheetViews>
  <sheetFormatPr defaultColWidth="9" defaultRowHeight="12" x14ac:dyDescent="0.2"/>
  <cols>
    <col min="1" max="1" width="3.7109375" style="5" customWidth="1"/>
    <col min="2" max="2" width="16.7109375" style="5" customWidth="1"/>
    <col min="3" max="3" width="30.5703125" style="5" bestFit="1" customWidth="1"/>
    <col min="4" max="4" width="8.28515625" style="64" bestFit="1" customWidth="1"/>
    <col min="5" max="5" width="6.42578125" style="5" bestFit="1" customWidth="1"/>
    <col min="6" max="6" width="7.85546875" style="5" bestFit="1" customWidth="1"/>
    <col min="7" max="7" width="8.28515625" style="5" bestFit="1" customWidth="1"/>
    <col min="8" max="8" width="7.5703125" style="5" bestFit="1" customWidth="1"/>
    <col min="9" max="9" width="6.28515625" style="5" bestFit="1" customWidth="1"/>
    <col min="10" max="10" width="11.85546875" style="5" bestFit="1" customWidth="1"/>
    <col min="11" max="11" width="8.42578125" style="5" bestFit="1" customWidth="1"/>
    <col min="12" max="12" width="7.5703125" style="5" bestFit="1" customWidth="1"/>
    <col min="13" max="13" width="6.5703125" style="5" bestFit="1" customWidth="1"/>
    <col min="14" max="14" width="6.28515625" style="5" bestFit="1" customWidth="1"/>
    <col min="15" max="15" width="6.5703125" style="5" bestFit="1" customWidth="1"/>
    <col min="16" max="16" width="9.42578125" style="5" bestFit="1" customWidth="1"/>
    <col min="17" max="17" width="9" style="5" customWidth="1"/>
    <col min="18" max="16384" width="9" style="5"/>
  </cols>
  <sheetData>
    <row r="1" spans="1:16" ht="12.75" x14ac:dyDescent="0.25">
      <c r="A1" s="125" t="s">
        <v>17</v>
      </c>
      <c r="B1" s="1"/>
      <c r="C1" s="2"/>
      <c r="D1" s="3"/>
      <c r="E1" s="4"/>
      <c r="F1" s="129" t="s">
        <v>12</v>
      </c>
      <c r="G1" s="130"/>
      <c r="H1" s="130"/>
      <c r="I1" s="130"/>
      <c r="J1" s="131"/>
      <c r="K1" s="129" t="s">
        <v>13</v>
      </c>
      <c r="L1" s="130"/>
      <c r="M1" s="130"/>
      <c r="N1" s="130"/>
      <c r="O1" s="131"/>
      <c r="P1" s="3"/>
    </row>
    <row r="2" spans="1:16" ht="66.75" thickBot="1" x14ac:dyDescent="0.3">
      <c r="A2" s="126"/>
      <c r="B2" s="72" t="s">
        <v>0</v>
      </c>
      <c r="C2" s="73" t="s">
        <v>1</v>
      </c>
      <c r="D2" s="54" t="s">
        <v>9</v>
      </c>
      <c r="E2" s="55" t="s">
        <v>11</v>
      </c>
      <c r="F2" s="52" t="s">
        <v>2</v>
      </c>
      <c r="G2" s="53" t="s">
        <v>3</v>
      </c>
      <c r="H2" s="53" t="s">
        <v>4</v>
      </c>
      <c r="I2" s="53" t="s">
        <v>18</v>
      </c>
      <c r="J2" s="54" t="s">
        <v>19</v>
      </c>
      <c r="K2" s="52" t="s">
        <v>20</v>
      </c>
      <c r="L2" s="53" t="s">
        <v>3</v>
      </c>
      <c r="M2" s="53" t="s">
        <v>4</v>
      </c>
      <c r="N2" s="53" t="s">
        <v>18</v>
      </c>
      <c r="O2" s="54" t="s">
        <v>19</v>
      </c>
      <c r="P2" s="58" t="s">
        <v>14</v>
      </c>
    </row>
    <row r="3" spans="1:16" s="70" customFormat="1" ht="12.75" x14ac:dyDescent="0.25">
      <c r="A3" s="127"/>
      <c r="B3" s="30" t="s">
        <v>6</v>
      </c>
      <c r="C3" s="31" t="s">
        <v>7</v>
      </c>
      <c r="D3" s="59" t="s">
        <v>10</v>
      </c>
      <c r="E3" s="32">
        <v>2</v>
      </c>
      <c r="F3" s="33">
        <v>2</v>
      </c>
      <c r="G3" s="15">
        <v>1</v>
      </c>
      <c r="H3" s="16">
        <f t="shared" ref="H3:H13" si="0">+F3*G3</f>
        <v>2</v>
      </c>
      <c r="I3" s="17">
        <v>1</v>
      </c>
      <c r="J3" s="34">
        <f t="shared" ref="J3" si="1">+H3*I3</f>
        <v>2</v>
      </c>
      <c r="K3" s="14">
        <v>0</v>
      </c>
      <c r="L3" s="15">
        <v>1</v>
      </c>
      <c r="M3" s="16">
        <f t="shared" ref="M3:M13" si="2">+K3*L3</f>
        <v>0</v>
      </c>
      <c r="N3" s="56">
        <v>0.5</v>
      </c>
      <c r="O3" s="18">
        <f>+M3*N3</f>
        <v>0</v>
      </c>
      <c r="P3" s="69">
        <f t="shared" ref="P3:P13" si="3">+O3+J3</f>
        <v>2</v>
      </c>
    </row>
    <row r="4" spans="1:16" s="70" customFormat="1" ht="12.75" x14ac:dyDescent="0.25">
      <c r="A4" s="127"/>
      <c r="B4" s="19" t="s">
        <v>6</v>
      </c>
      <c r="C4" s="20" t="s">
        <v>24</v>
      </c>
      <c r="D4" s="60" t="s">
        <v>47</v>
      </c>
      <c r="E4" s="21">
        <v>55</v>
      </c>
      <c r="F4" s="35">
        <v>55</v>
      </c>
      <c r="G4" s="23">
        <v>1</v>
      </c>
      <c r="H4" s="36">
        <f t="shared" si="0"/>
        <v>55</v>
      </c>
      <c r="I4" s="25">
        <v>1</v>
      </c>
      <c r="J4" s="37">
        <f t="shared" ref="J4:J13" si="4">+I4*H4</f>
        <v>55</v>
      </c>
      <c r="K4" s="27">
        <f>E4-F4</f>
        <v>0</v>
      </c>
      <c r="L4" s="23">
        <v>1</v>
      </c>
      <c r="M4" s="36">
        <f t="shared" si="2"/>
        <v>0</v>
      </c>
      <c r="N4" s="39">
        <f>5/60</f>
        <v>8.3333333333333329E-2</v>
      </c>
      <c r="O4" s="38">
        <f t="shared" ref="O4:O13" si="5">+N4*M4</f>
        <v>0</v>
      </c>
      <c r="P4" s="67">
        <f t="shared" si="3"/>
        <v>55</v>
      </c>
    </row>
    <row r="5" spans="1:16" s="70" customFormat="1" ht="12.75" x14ac:dyDescent="0.25">
      <c r="A5" s="127"/>
      <c r="B5" s="19" t="s">
        <v>6</v>
      </c>
      <c r="C5" s="20" t="s">
        <v>15</v>
      </c>
      <c r="D5" s="60" t="s">
        <v>48</v>
      </c>
      <c r="E5" s="21">
        <v>55</v>
      </c>
      <c r="F5" s="35">
        <f t="shared" ref="F5:F10" si="6">ROUND(E5*0.4,0)</f>
        <v>22</v>
      </c>
      <c r="G5" s="23">
        <v>1</v>
      </c>
      <c r="H5" s="36">
        <f t="shared" si="0"/>
        <v>22</v>
      </c>
      <c r="I5" s="39">
        <f>3/60</f>
        <v>0.05</v>
      </c>
      <c r="J5" s="37">
        <f t="shared" si="4"/>
        <v>1.1000000000000001</v>
      </c>
      <c r="K5" s="27">
        <f>+E5-F5</f>
        <v>33</v>
      </c>
      <c r="L5" s="23">
        <v>1</v>
      </c>
      <c r="M5" s="36">
        <f t="shared" si="2"/>
        <v>33</v>
      </c>
      <c r="N5" s="39">
        <v>0</v>
      </c>
      <c r="O5" s="38">
        <f t="shared" si="5"/>
        <v>0</v>
      </c>
      <c r="P5" s="67">
        <f>+O5+J5</f>
        <v>1.1000000000000001</v>
      </c>
    </row>
    <row r="6" spans="1:16" s="92" customFormat="1" ht="12.75" x14ac:dyDescent="0.25">
      <c r="A6" s="127"/>
      <c r="B6" s="19" t="s">
        <v>6</v>
      </c>
      <c r="C6" s="20" t="s">
        <v>60</v>
      </c>
      <c r="D6" s="60" t="s">
        <v>56</v>
      </c>
      <c r="E6" s="21">
        <f>+K5</f>
        <v>33</v>
      </c>
      <c r="F6" s="35">
        <f t="shared" si="6"/>
        <v>13</v>
      </c>
      <c r="G6" s="23">
        <v>1</v>
      </c>
      <c r="H6" s="36">
        <f t="shared" ref="H6" si="7">+F6*G6</f>
        <v>13</v>
      </c>
      <c r="I6" s="39">
        <f>3/60</f>
        <v>0.05</v>
      </c>
      <c r="J6" s="37">
        <f t="shared" ref="J6" si="8">+I6*H6</f>
        <v>0.65</v>
      </c>
      <c r="K6" s="27">
        <f t="shared" ref="K6:K9" si="9">E6-F6</f>
        <v>20</v>
      </c>
      <c r="L6" s="23">
        <v>1</v>
      </c>
      <c r="M6" s="36">
        <f t="shared" ref="M6" si="10">+K6*L6</f>
        <v>20</v>
      </c>
      <c r="N6" s="39">
        <v>0</v>
      </c>
      <c r="O6" s="38">
        <f t="shared" ref="O6" si="11">+N6*M6</f>
        <v>0</v>
      </c>
      <c r="P6" s="91">
        <f>+O6+J6</f>
        <v>0.65</v>
      </c>
    </row>
    <row r="7" spans="1:16" s="70" customFormat="1" ht="12.75" x14ac:dyDescent="0.25">
      <c r="A7" s="127"/>
      <c r="B7" s="19" t="s">
        <v>6</v>
      </c>
      <c r="C7" s="20" t="s">
        <v>32</v>
      </c>
      <c r="D7" s="60" t="s">
        <v>56</v>
      </c>
      <c r="E7" s="21">
        <f>+K6</f>
        <v>20</v>
      </c>
      <c r="F7" s="35">
        <f t="shared" si="6"/>
        <v>8</v>
      </c>
      <c r="G7" s="23">
        <v>1</v>
      </c>
      <c r="H7" s="36">
        <f t="shared" si="0"/>
        <v>8</v>
      </c>
      <c r="I7" s="25">
        <f>3/60</f>
        <v>0.05</v>
      </c>
      <c r="J7" s="37">
        <f t="shared" si="4"/>
        <v>0.4</v>
      </c>
      <c r="K7" s="27">
        <f t="shared" si="9"/>
        <v>12</v>
      </c>
      <c r="L7" s="23">
        <v>1</v>
      </c>
      <c r="M7" s="36">
        <f t="shared" si="2"/>
        <v>12</v>
      </c>
      <c r="N7" s="39">
        <v>0</v>
      </c>
      <c r="O7" s="38">
        <f t="shared" si="5"/>
        <v>0</v>
      </c>
      <c r="P7" s="67">
        <f t="shared" si="3"/>
        <v>0.4</v>
      </c>
    </row>
    <row r="8" spans="1:16" s="70" customFormat="1" ht="12.75" x14ac:dyDescent="0.25">
      <c r="A8" s="127"/>
      <c r="B8" s="19" t="s">
        <v>6</v>
      </c>
      <c r="C8" s="20" t="s">
        <v>33</v>
      </c>
      <c r="D8" s="60" t="s">
        <v>56</v>
      </c>
      <c r="E8" s="21">
        <f>+K7</f>
        <v>12</v>
      </c>
      <c r="F8" s="35">
        <f t="shared" si="6"/>
        <v>5</v>
      </c>
      <c r="G8" s="23">
        <v>1</v>
      </c>
      <c r="H8" s="36">
        <f t="shared" ref="H8:H9" si="12">+F8*G8</f>
        <v>5</v>
      </c>
      <c r="I8" s="25">
        <f>3/60</f>
        <v>0.05</v>
      </c>
      <c r="J8" s="37">
        <f t="shared" ref="J8:J9" si="13">+I8*H8</f>
        <v>0.25</v>
      </c>
      <c r="K8" s="27">
        <f t="shared" si="9"/>
        <v>7</v>
      </c>
      <c r="L8" s="23">
        <v>1</v>
      </c>
      <c r="M8" s="36">
        <f t="shared" ref="M8:M9" si="14">+K8*L8</f>
        <v>7</v>
      </c>
      <c r="N8" s="39">
        <v>0</v>
      </c>
      <c r="O8" s="38">
        <f t="shared" ref="O8:O9" si="15">+N8*M8</f>
        <v>0</v>
      </c>
      <c r="P8" s="67">
        <f t="shared" ref="P8:P9" si="16">+O8+J8</f>
        <v>0.25</v>
      </c>
    </row>
    <row r="9" spans="1:16" s="70" customFormat="1" ht="12.75" x14ac:dyDescent="0.25">
      <c r="A9" s="127"/>
      <c r="B9" s="19" t="s">
        <v>6</v>
      </c>
      <c r="C9" s="20" t="s">
        <v>34</v>
      </c>
      <c r="D9" s="60" t="s">
        <v>56</v>
      </c>
      <c r="E9" s="21">
        <f>+K8</f>
        <v>7</v>
      </c>
      <c r="F9" s="35">
        <f t="shared" si="6"/>
        <v>3</v>
      </c>
      <c r="G9" s="23">
        <v>1</v>
      </c>
      <c r="H9" s="36">
        <f t="shared" si="12"/>
        <v>3</v>
      </c>
      <c r="I9" s="25">
        <f>3/60</f>
        <v>0.05</v>
      </c>
      <c r="J9" s="37">
        <f t="shared" si="13"/>
        <v>0.15000000000000002</v>
      </c>
      <c r="K9" s="27">
        <f t="shared" si="9"/>
        <v>4</v>
      </c>
      <c r="L9" s="23">
        <v>1</v>
      </c>
      <c r="M9" s="36">
        <f t="shared" si="14"/>
        <v>4</v>
      </c>
      <c r="N9" s="39">
        <v>0</v>
      </c>
      <c r="O9" s="38">
        <f t="shared" si="15"/>
        <v>0</v>
      </c>
      <c r="P9" s="67">
        <f t="shared" si="16"/>
        <v>0.15000000000000002</v>
      </c>
    </row>
    <row r="10" spans="1:16" s="70" customFormat="1" ht="12.75" x14ac:dyDescent="0.25">
      <c r="A10" s="127"/>
      <c r="B10" s="19" t="s">
        <v>6</v>
      </c>
      <c r="C10" s="20" t="s">
        <v>25</v>
      </c>
      <c r="D10" s="60" t="s">
        <v>57</v>
      </c>
      <c r="E10" s="21">
        <f>K9</f>
        <v>4</v>
      </c>
      <c r="F10" s="35">
        <f t="shared" si="6"/>
        <v>2</v>
      </c>
      <c r="G10" s="23">
        <v>1</v>
      </c>
      <c r="H10" s="36">
        <f t="shared" si="0"/>
        <v>2</v>
      </c>
      <c r="I10" s="28">
        <f>5/60</f>
        <v>8.3333333333333329E-2</v>
      </c>
      <c r="J10" s="40">
        <f t="shared" si="4"/>
        <v>0.16666666666666666</v>
      </c>
      <c r="K10" s="27">
        <f t="shared" ref="K10:K11" si="17">+E10-F10</f>
        <v>2</v>
      </c>
      <c r="L10" s="23">
        <v>1</v>
      </c>
      <c r="M10" s="36">
        <f t="shared" si="2"/>
        <v>2</v>
      </c>
      <c r="N10" s="39">
        <v>0</v>
      </c>
      <c r="O10" s="38">
        <f t="shared" si="5"/>
        <v>0</v>
      </c>
      <c r="P10" s="67">
        <f t="shared" si="3"/>
        <v>0.16666666666666666</v>
      </c>
    </row>
    <row r="11" spans="1:16" s="70" customFormat="1" ht="12.75" x14ac:dyDescent="0.25">
      <c r="A11" s="127"/>
      <c r="B11" s="41" t="s">
        <v>6</v>
      </c>
      <c r="C11" s="20" t="s">
        <v>26</v>
      </c>
      <c r="D11" s="61" t="s">
        <v>57</v>
      </c>
      <c r="E11" s="42">
        <f>+K10</f>
        <v>2</v>
      </c>
      <c r="F11" s="35">
        <v>2</v>
      </c>
      <c r="G11" s="43">
        <v>1</v>
      </c>
      <c r="H11" s="44">
        <f t="shared" si="0"/>
        <v>2</v>
      </c>
      <c r="I11" s="28">
        <f>5/60</f>
        <v>8.3333333333333329E-2</v>
      </c>
      <c r="J11" s="120">
        <f t="shared" si="4"/>
        <v>0.16666666666666666</v>
      </c>
      <c r="K11" s="45">
        <f t="shared" si="17"/>
        <v>0</v>
      </c>
      <c r="L11" s="43">
        <v>1</v>
      </c>
      <c r="M11" s="44">
        <f t="shared" si="2"/>
        <v>0</v>
      </c>
      <c r="N11" s="57">
        <v>0</v>
      </c>
      <c r="O11" s="46">
        <f t="shared" si="5"/>
        <v>0</v>
      </c>
      <c r="P11" s="67">
        <f t="shared" ref="P11" si="18">+O11+J11</f>
        <v>0.16666666666666666</v>
      </c>
    </row>
    <row r="12" spans="1:16" s="70" customFormat="1" ht="12.75" x14ac:dyDescent="0.25">
      <c r="A12" s="127"/>
      <c r="B12" s="19" t="s">
        <v>6</v>
      </c>
      <c r="C12" s="20" t="s">
        <v>16</v>
      </c>
      <c r="D12" s="23" t="s">
        <v>49</v>
      </c>
      <c r="E12" s="105">
        <f>SUM(F5:F11)</f>
        <v>55</v>
      </c>
      <c r="F12" s="105">
        <f>SUM(F5:F11)</f>
        <v>55</v>
      </c>
      <c r="G12" s="23">
        <v>1</v>
      </c>
      <c r="H12" s="36">
        <f t="shared" si="0"/>
        <v>55</v>
      </c>
      <c r="I12" s="25">
        <f>3/60</f>
        <v>0.05</v>
      </c>
      <c r="J12" s="25">
        <f t="shared" si="4"/>
        <v>2.75</v>
      </c>
      <c r="K12" s="89">
        <f>F12-E12</f>
        <v>0</v>
      </c>
      <c r="L12" s="23">
        <v>0</v>
      </c>
      <c r="M12" s="36">
        <f t="shared" si="2"/>
        <v>0</v>
      </c>
      <c r="N12" s="39">
        <v>0</v>
      </c>
      <c r="O12" s="25">
        <f t="shared" si="5"/>
        <v>0</v>
      </c>
      <c r="P12" s="67">
        <f t="shared" si="3"/>
        <v>2.75</v>
      </c>
    </row>
    <row r="13" spans="1:16" s="70" customFormat="1" ht="13.5" thickBot="1" x14ac:dyDescent="0.3">
      <c r="A13" s="127"/>
      <c r="B13" s="47" t="s">
        <v>6</v>
      </c>
      <c r="C13" s="93" t="s">
        <v>46</v>
      </c>
      <c r="D13" s="94" t="s">
        <v>50</v>
      </c>
      <c r="E13" s="95">
        <f>SUM(F5:F11)</f>
        <v>55</v>
      </c>
      <c r="F13" s="96">
        <f>E13</f>
        <v>55</v>
      </c>
      <c r="G13" s="97">
        <v>1</v>
      </c>
      <c r="H13" s="98">
        <f t="shared" si="0"/>
        <v>55</v>
      </c>
      <c r="I13" s="99">
        <f>3/60</f>
        <v>0.05</v>
      </c>
      <c r="J13" s="100">
        <f t="shared" si="4"/>
        <v>2.75</v>
      </c>
      <c r="K13" s="101">
        <f>F13-E13</f>
        <v>0</v>
      </c>
      <c r="L13" s="97">
        <v>0</v>
      </c>
      <c r="M13" s="98">
        <f t="shared" si="2"/>
        <v>0</v>
      </c>
      <c r="N13" s="102">
        <v>0</v>
      </c>
      <c r="O13" s="103">
        <f t="shared" si="5"/>
        <v>0</v>
      </c>
      <c r="P13" s="104">
        <f t="shared" si="3"/>
        <v>2.75</v>
      </c>
    </row>
    <row r="14" spans="1:16" s="70" customFormat="1" ht="12.75" x14ac:dyDescent="0.25">
      <c r="A14" s="126"/>
      <c r="B14" s="6" t="s">
        <v>5</v>
      </c>
      <c r="C14" s="7" t="s">
        <v>7</v>
      </c>
      <c r="D14" s="62" t="s">
        <v>10</v>
      </c>
      <c r="E14" s="8">
        <v>6</v>
      </c>
      <c r="F14" s="9">
        <v>6</v>
      </c>
      <c r="G14" s="10">
        <v>1</v>
      </c>
      <c r="H14" s="11">
        <f t="shared" ref="H14:H21" si="19">+F14*G14</f>
        <v>6</v>
      </c>
      <c r="I14" s="12">
        <v>1.5</v>
      </c>
      <c r="J14" s="13">
        <f t="shared" ref="J14:J21" si="20">+H14*I14</f>
        <v>9</v>
      </c>
      <c r="K14" s="85">
        <v>0</v>
      </c>
      <c r="L14" s="10">
        <v>1</v>
      </c>
      <c r="M14" s="11">
        <f t="shared" ref="M14:M21" si="21">+K14*L14</f>
        <v>0</v>
      </c>
      <c r="N14" s="86">
        <v>0.5</v>
      </c>
      <c r="O14" s="87">
        <f>+M14*N14</f>
        <v>0</v>
      </c>
      <c r="P14" s="88">
        <f>+O14+J14</f>
        <v>9</v>
      </c>
    </row>
    <row r="15" spans="1:16" s="70" customFormat="1" ht="12.75" x14ac:dyDescent="0.25">
      <c r="A15" s="126"/>
      <c r="B15" s="19" t="s">
        <v>5</v>
      </c>
      <c r="C15" s="20" t="s">
        <v>24</v>
      </c>
      <c r="D15" s="60" t="s">
        <v>51</v>
      </c>
      <c r="E15" s="21">
        <v>2188</v>
      </c>
      <c r="F15" s="22">
        <v>1750</v>
      </c>
      <c r="G15" s="23">
        <v>1</v>
      </c>
      <c r="H15" s="24">
        <f t="shared" si="19"/>
        <v>1750</v>
      </c>
      <c r="I15" s="25">
        <v>2</v>
      </c>
      <c r="J15" s="26">
        <f t="shared" si="20"/>
        <v>3500</v>
      </c>
      <c r="K15" s="27">
        <f>E15-F15</f>
        <v>438</v>
      </c>
      <c r="L15" s="23">
        <v>1</v>
      </c>
      <c r="M15" s="24">
        <f t="shared" si="21"/>
        <v>438</v>
      </c>
      <c r="N15" s="28">
        <f>5/60</f>
        <v>8.3333333333333329E-2</v>
      </c>
      <c r="O15" s="76">
        <f t="shared" ref="O15:O24" si="22">+N15*M15</f>
        <v>36.5</v>
      </c>
      <c r="P15" s="74">
        <f t="shared" ref="P15" si="23">+O15+J15</f>
        <v>3536.5</v>
      </c>
    </row>
    <row r="16" spans="1:16" s="70" customFormat="1" ht="12.75" x14ac:dyDescent="0.25">
      <c r="A16" s="126"/>
      <c r="B16" s="19" t="s">
        <v>5</v>
      </c>
      <c r="C16" s="20" t="s">
        <v>15</v>
      </c>
      <c r="D16" s="60" t="s">
        <v>52</v>
      </c>
      <c r="E16" s="21">
        <v>2188</v>
      </c>
      <c r="F16" s="22">
        <f>ROUND(E16*0.3,0)</f>
        <v>656</v>
      </c>
      <c r="G16" s="23">
        <v>1</v>
      </c>
      <c r="H16" s="24">
        <f t="shared" si="19"/>
        <v>656</v>
      </c>
      <c r="I16" s="39">
        <f>3/60</f>
        <v>0.05</v>
      </c>
      <c r="J16" s="75">
        <f t="shared" si="20"/>
        <v>32.800000000000004</v>
      </c>
      <c r="K16" s="27">
        <f t="shared" ref="K16:K23" si="24">E16-F16</f>
        <v>1532</v>
      </c>
      <c r="L16" s="23">
        <v>1</v>
      </c>
      <c r="M16" s="24">
        <f t="shared" si="21"/>
        <v>1532</v>
      </c>
      <c r="N16" s="39">
        <v>0</v>
      </c>
      <c r="O16" s="29">
        <f t="shared" si="22"/>
        <v>0</v>
      </c>
      <c r="P16" s="67">
        <f>+O16+J16</f>
        <v>32.800000000000004</v>
      </c>
    </row>
    <row r="17" spans="1:18" s="70" customFormat="1" ht="12.75" x14ac:dyDescent="0.25">
      <c r="A17" s="126"/>
      <c r="B17" s="19" t="s">
        <v>5</v>
      </c>
      <c r="C17" s="20" t="s">
        <v>59</v>
      </c>
      <c r="D17" s="60" t="s">
        <v>54</v>
      </c>
      <c r="E17" s="21">
        <f>K16</f>
        <v>1532</v>
      </c>
      <c r="F17" s="22">
        <f>ROUND(E17*0.25,0)</f>
        <v>383</v>
      </c>
      <c r="G17" s="23">
        <v>1</v>
      </c>
      <c r="H17" s="24">
        <f t="shared" ref="H17" si="25">+F17*G17</f>
        <v>383</v>
      </c>
      <c r="I17" s="39">
        <f>3/60</f>
        <v>0.05</v>
      </c>
      <c r="J17" s="75">
        <f t="shared" ref="J17" si="26">+H17*I17</f>
        <v>19.150000000000002</v>
      </c>
      <c r="K17" s="27">
        <f t="shared" si="24"/>
        <v>1149</v>
      </c>
      <c r="L17" s="23">
        <v>1</v>
      </c>
      <c r="M17" s="24">
        <f t="shared" ref="M17" si="27">+K17*L17</f>
        <v>1149</v>
      </c>
      <c r="N17" s="39">
        <v>0</v>
      </c>
      <c r="O17" s="29">
        <f t="shared" ref="O17" si="28">+N17*M17</f>
        <v>0</v>
      </c>
      <c r="P17" s="91">
        <f>+O17+J17</f>
        <v>19.150000000000002</v>
      </c>
    </row>
    <row r="18" spans="1:18" s="70" customFormat="1" ht="12.75" x14ac:dyDescent="0.25">
      <c r="A18" s="126"/>
      <c r="B18" s="19" t="s">
        <v>5</v>
      </c>
      <c r="C18" s="20" t="s">
        <v>27</v>
      </c>
      <c r="D18" s="60" t="s">
        <v>54</v>
      </c>
      <c r="E18" s="21">
        <f>K17</f>
        <v>1149</v>
      </c>
      <c r="F18" s="22">
        <f>ROUND(E18*0.25,0)</f>
        <v>287</v>
      </c>
      <c r="G18" s="23">
        <v>1</v>
      </c>
      <c r="H18" s="24">
        <f t="shared" si="19"/>
        <v>287</v>
      </c>
      <c r="I18" s="39">
        <f>3/60</f>
        <v>0.05</v>
      </c>
      <c r="J18" s="75">
        <f t="shared" si="20"/>
        <v>14.350000000000001</v>
      </c>
      <c r="K18" s="27">
        <f t="shared" si="24"/>
        <v>862</v>
      </c>
      <c r="L18" s="23">
        <v>1</v>
      </c>
      <c r="M18" s="24">
        <f t="shared" si="21"/>
        <v>862</v>
      </c>
      <c r="N18" s="39">
        <v>0</v>
      </c>
      <c r="O18" s="29">
        <f t="shared" si="22"/>
        <v>0</v>
      </c>
      <c r="P18" s="67">
        <f t="shared" ref="P18:P21" si="29">+O18+J18</f>
        <v>14.350000000000001</v>
      </c>
    </row>
    <row r="19" spans="1:18" s="70" customFormat="1" ht="12.75" x14ac:dyDescent="0.25">
      <c r="A19" s="126"/>
      <c r="B19" s="19" t="s">
        <v>5</v>
      </c>
      <c r="C19" s="20" t="s">
        <v>28</v>
      </c>
      <c r="D19" s="60" t="s">
        <v>54</v>
      </c>
      <c r="E19" s="21">
        <f t="shared" ref="E19:E23" si="30">K18</f>
        <v>862</v>
      </c>
      <c r="F19" s="22">
        <f>ROUND(E19*0.15,0)</f>
        <v>129</v>
      </c>
      <c r="G19" s="23">
        <v>1</v>
      </c>
      <c r="H19" s="24">
        <f t="shared" si="19"/>
        <v>129</v>
      </c>
      <c r="I19" s="39">
        <v>0.05</v>
      </c>
      <c r="J19" s="75">
        <f t="shared" si="20"/>
        <v>6.45</v>
      </c>
      <c r="K19" s="27">
        <f t="shared" si="24"/>
        <v>733</v>
      </c>
      <c r="L19" s="23">
        <v>1</v>
      </c>
      <c r="M19" s="24">
        <f t="shared" si="21"/>
        <v>733</v>
      </c>
      <c r="N19" s="39">
        <v>0</v>
      </c>
      <c r="O19" s="29">
        <f t="shared" si="22"/>
        <v>0</v>
      </c>
      <c r="P19" s="67">
        <f t="shared" si="29"/>
        <v>6.45</v>
      </c>
    </row>
    <row r="20" spans="1:18" s="70" customFormat="1" ht="12.75" x14ac:dyDescent="0.25">
      <c r="A20" s="126"/>
      <c r="B20" s="19" t="s">
        <v>5</v>
      </c>
      <c r="C20" s="20" t="s">
        <v>29</v>
      </c>
      <c r="D20" s="60" t="s">
        <v>54</v>
      </c>
      <c r="E20" s="21">
        <f t="shared" si="30"/>
        <v>733</v>
      </c>
      <c r="F20" s="22">
        <f>ROUND(E20*0.15,0)</f>
        <v>110</v>
      </c>
      <c r="G20" s="23">
        <v>1</v>
      </c>
      <c r="H20" s="24">
        <f t="shared" ref="H20" si="31">+F20*G20</f>
        <v>110</v>
      </c>
      <c r="I20" s="39">
        <v>0.05</v>
      </c>
      <c r="J20" s="75">
        <f t="shared" ref="J20" si="32">+H20*I20</f>
        <v>5.5</v>
      </c>
      <c r="K20" s="27">
        <f t="shared" ref="K20" si="33">E20-F20</f>
        <v>623</v>
      </c>
      <c r="L20" s="23">
        <v>1</v>
      </c>
      <c r="M20" s="24">
        <f t="shared" ref="M20" si="34">+K20*L20</f>
        <v>623</v>
      </c>
      <c r="N20" s="39">
        <v>0</v>
      </c>
      <c r="O20" s="29">
        <f t="shared" ref="O20" si="35">+N20*M20</f>
        <v>0</v>
      </c>
      <c r="P20" s="67">
        <f t="shared" ref="P20" si="36">+O20+J20</f>
        <v>5.5</v>
      </c>
    </row>
    <row r="21" spans="1:18" s="71" customFormat="1" ht="12.75" x14ac:dyDescent="0.25">
      <c r="A21" s="126"/>
      <c r="B21" s="19" t="s">
        <v>5</v>
      </c>
      <c r="C21" s="20" t="s">
        <v>30</v>
      </c>
      <c r="D21" s="63" t="s">
        <v>55</v>
      </c>
      <c r="E21" s="21">
        <f t="shared" si="30"/>
        <v>623</v>
      </c>
      <c r="F21" s="22">
        <f>ROUND(E21*0.15,0)</f>
        <v>93</v>
      </c>
      <c r="G21" s="23">
        <v>1</v>
      </c>
      <c r="H21" s="24">
        <f t="shared" si="19"/>
        <v>93</v>
      </c>
      <c r="I21" s="28">
        <f>5/60</f>
        <v>8.3333333333333329E-2</v>
      </c>
      <c r="J21" s="75">
        <f t="shared" si="20"/>
        <v>7.75</v>
      </c>
      <c r="K21" s="27">
        <f t="shared" si="24"/>
        <v>530</v>
      </c>
      <c r="L21" s="23">
        <v>1</v>
      </c>
      <c r="M21" s="24">
        <f t="shared" si="21"/>
        <v>530</v>
      </c>
      <c r="N21" s="39">
        <v>0</v>
      </c>
      <c r="O21" s="29">
        <f t="shared" si="22"/>
        <v>0</v>
      </c>
      <c r="P21" s="67">
        <f t="shared" si="29"/>
        <v>7.75</v>
      </c>
    </row>
    <row r="22" spans="1:18" s="70" customFormat="1" ht="12.75" x14ac:dyDescent="0.25">
      <c r="A22" s="126"/>
      <c r="B22" s="19" t="s">
        <v>5</v>
      </c>
      <c r="C22" s="20" t="s">
        <v>31</v>
      </c>
      <c r="D22" s="60" t="s">
        <v>55</v>
      </c>
      <c r="E22" s="21">
        <f t="shared" si="30"/>
        <v>530</v>
      </c>
      <c r="F22" s="22">
        <f>ROUND(E22*0.1,0)</f>
        <v>53</v>
      </c>
      <c r="G22" s="23">
        <v>1</v>
      </c>
      <c r="H22" s="24">
        <f t="shared" ref="H22:H24" si="37">+F22*G22</f>
        <v>53</v>
      </c>
      <c r="I22" s="28">
        <f>5/60</f>
        <v>8.3333333333333329E-2</v>
      </c>
      <c r="J22" s="75">
        <f t="shared" ref="J22:J24" si="38">+H22*I22</f>
        <v>4.4166666666666661</v>
      </c>
      <c r="K22" s="27">
        <f t="shared" si="24"/>
        <v>477</v>
      </c>
      <c r="L22" s="23">
        <v>1</v>
      </c>
      <c r="M22" s="24">
        <f t="shared" ref="M22:M24" si="39">+K22*L22</f>
        <v>477</v>
      </c>
      <c r="N22" s="39">
        <v>0</v>
      </c>
      <c r="O22" s="29">
        <f t="shared" si="22"/>
        <v>0</v>
      </c>
      <c r="P22" s="67">
        <f t="shared" ref="P22:P24" si="40">+O22+J22</f>
        <v>4.4166666666666661</v>
      </c>
      <c r="R22" s="110" t="s">
        <v>58</v>
      </c>
    </row>
    <row r="23" spans="1:18" s="70" customFormat="1" ht="12.75" x14ac:dyDescent="0.25">
      <c r="A23" s="126"/>
      <c r="B23" s="19" t="s">
        <v>5</v>
      </c>
      <c r="C23" s="20" t="s">
        <v>42</v>
      </c>
      <c r="D23" s="60" t="s">
        <v>55</v>
      </c>
      <c r="E23" s="21">
        <f t="shared" si="30"/>
        <v>477</v>
      </c>
      <c r="F23" s="22">
        <v>39</v>
      </c>
      <c r="G23" s="23">
        <v>1</v>
      </c>
      <c r="H23" s="24">
        <f t="shared" si="37"/>
        <v>39</v>
      </c>
      <c r="I23" s="28">
        <f>5/60</f>
        <v>8.3333333333333329E-2</v>
      </c>
      <c r="J23" s="75">
        <f t="shared" si="38"/>
        <v>3.25</v>
      </c>
      <c r="K23" s="27">
        <f t="shared" si="24"/>
        <v>438</v>
      </c>
      <c r="L23" s="23">
        <v>1</v>
      </c>
      <c r="M23" s="24">
        <f t="shared" si="39"/>
        <v>438</v>
      </c>
      <c r="N23" s="39">
        <v>0</v>
      </c>
      <c r="O23" s="29">
        <f t="shared" si="22"/>
        <v>0</v>
      </c>
      <c r="P23" s="67">
        <f t="shared" si="40"/>
        <v>3.25</v>
      </c>
    </row>
    <row r="24" spans="1:18" s="68" customFormat="1" ht="13.5" thickBot="1" x14ac:dyDescent="0.3">
      <c r="A24" s="126"/>
      <c r="B24" s="66" t="s">
        <v>5</v>
      </c>
      <c r="C24" s="20" t="s">
        <v>16</v>
      </c>
      <c r="D24" s="63" t="s">
        <v>53</v>
      </c>
      <c r="E24" s="106">
        <f>SUM(F16:F23)</f>
        <v>1750</v>
      </c>
      <c r="F24" s="107">
        <f>E24</f>
        <v>1750</v>
      </c>
      <c r="G24" s="23">
        <v>1</v>
      </c>
      <c r="H24" s="24">
        <f t="shared" si="37"/>
        <v>1750</v>
      </c>
      <c r="I24" s="57">
        <f>3/60</f>
        <v>0.05</v>
      </c>
      <c r="J24" s="75">
        <f t="shared" si="38"/>
        <v>87.5</v>
      </c>
      <c r="K24" s="27">
        <v>0</v>
      </c>
      <c r="L24" s="23">
        <v>0</v>
      </c>
      <c r="M24" s="24">
        <f t="shared" si="39"/>
        <v>0</v>
      </c>
      <c r="N24" s="39">
        <v>0</v>
      </c>
      <c r="O24" s="29">
        <f t="shared" si="22"/>
        <v>0</v>
      </c>
      <c r="P24" s="67">
        <f t="shared" si="40"/>
        <v>87.5</v>
      </c>
      <c r="Q24" s="70"/>
    </row>
    <row r="25" spans="1:18" s="70" customFormat="1" ht="13.5" thickBot="1" x14ac:dyDescent="0.3">
      <c r="A25" s="128"/>
      <c r="B25" s="48" t="s">
        <v>8</v>
      </c>
      <c r="C25" s="49"/>
      <c r="D25" s="65"/>
      <c r="E25" s="77">
        <f>E3+E4+E14+E15</f>
        <v>2251</v>
      </c>
      <c r="F25" s="78">
        <f>F3+F4+F14+F15</f>
        <v>1813</v>
      </c>
      <c r="G25" s="79">
        <f>+H25/F25</f>
        <v>3.0215113072255928</v>
      </c>
      <c r="H25" s="80">
        <f>SUM(H3:H24)</f>
        <v>5478</v>
      </c>
      <c r="I25" s="81">
        <f>+J25/H25</f>
        <v>0.6855695509309967</v>
      </c>
      <c r="J25" s="82">
        <f>SUM(J3:J24)</f>
        <v>3755.5499999999997</v>
      </c>
      <c r="K25" s="123">
        <f>K16+K4</f>
        <v>1532</v>
      </c>
      <c r="L25" s="124">
        <f>+M25/K25</f>
        <v>4.4778067885117494</v>
      </c>
      <c r="M25" s="80">
        <f>SUM(M3:M24)</f>
        <v>6860</v>
      </c>
      <c r="N25" s="81">
        <f>+O25/M25</f>
        <v>5.3206997084548104E-3</v>
      </c>
      <c r="O25" s="82">
        <f>SUM(O3:O24)</f>
        <v>36.5</v>
      </c>
      <c r="P25" s="119">
        <f>SUM(P3:P24)</f>
        <v>3792.0499999999997</v>
      </c>
    </row>
    <row r="26" spans="1:18" ht="43.5" customHeight="1" thickBot="1" x14ac:dyDescent="0.4">
      <c r="A26" s="51"/>
      <c r="B26" s="132" t="s">
        <v>61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4"/>
    </row>
    <row r="27" spans="1:18" ht="11.65" x14ac:dyDescent="0.35">
      <c r="F27" s="50"/>
      <c r="G27" s="84"/>
      <c r="K27" s="50"/>
    </row>
    <row r="28" spans="1:18" ht="11.65" x14ac:dyDescent="0.35">
      <c r="F28" s="50"/>
      <c r="G28" s="84"/>
      <c r="L28" s="83"/>
    </row>
    <row r="29" spans="1:18" ht="11.65" x14ac:dyDescent="0.35">
      <c r="F29" s="50"/>
      <c r="G29" s="84"/>
      <c r="K29" s="50"/>
    </row>
    <row r="30" spans="1:18" ht="11.65" x14ac:dyDescent="0.35">
      <c r="D30" s="90"/>
    </row>
    <row r="32" spans="1:18" s="108" customFormat="1" x14ac:dyDescent="0.2">
      <c r="D32" s="109"/>
    </row>
  </sheetData>
  <customSheetViews>
    <customSheetView guid="{BE94B4D5-0C7B-40AD-8A51-A6C62551D8AE}" scale="80" fitToPage="1">
      <selection activeCell="L31" sqref="L31"/>
      <pageMargins left="0.7" right="0.7" top="0.75" bottom="0.75" header="0.3" footer="0.3"/>
      <pageSetup scale="71" orientation="landscape" horizontalDpi="4294967295" verticalDpi="4294967295" r:id="rId1"/>
    </customSheetView>
    <customSheetView guid="{C3481A4E-52E2-4E2B-AD6C-DE754B250FA7}" scale="110" fitToPage="1" hiddenRows="1">
      <selection sqref="A1:P26"/>
      <pageMargins left="0.7" right="0.7" top="0.75" bottom="0.75" header="0.3" footer="0.3"/>
      <pageSetup scale="86" orientation="landscape" horizontalDpi="4294967295" verticalDpi="4294967295" r:id="rId2"/>
    </customSheetView>
    <customSheetView guid="{0335F64B-B5D9-4272-84AB-712877F064A6}" scale="90" fitToPage="1">
      <selection activeCell="F17" sqref="F17"/>
      <pageMargins left="0.7" right="0.7" top="0.75" bottom="0.75" header="0.3" footer="0.3"/>
      <pageSetup scale="44" orientation="landscape" horizontalDpi="4294967295" verticalDpi="4294967295" r:id="rId3"/>
    </customSheetView>
    <customSheetView guid="{EE6797CD-4BE1-4E6F-8D9F-91D4218C51F8}" scale="125" fitToPage="1" topLeftCell="B1">
      <selection activeCell="H20" sqref="H20"/>
      <pageMargins left="0.7" right="0.7" top="0.75" bottom="0.75" header="0.3" footer="0.3"/>
      <pageSetup scale="80" orientation="landscape" horizontalDpi="4294967295" verticalDpi="4294967295" r:id="rId4"/>
    </customSheetView>
    <customSheetView guid="{2CD36696-4D9F-42CD-8DD0-02AED3AEB090}" scale="125" showPageBreaks="1" fitToPage="1">
      <selection sqref="A1:P26"/>
      <pageMargins left="0.7" right="0.7" top="0.75" bottom="0.75" header="0.3" footer="0.3"/>
      <pageSetup scale="71" orientation="landscape" horizontalDpi="4294967295" verticalDpi="4294967295" r:id="rId5"/>
    </customSheetView>
  </customSheetViews>
  <mergeCells count="4">
    <mergeCell ref="A1:A25"/>
    <mergeCell ref="K1:O1"/>
    <mergeCell ref="F1:J1"/>
    <mergeCell ref="B26:P26"/>
  </mergeCells>
  <pageMargins left="0.7" right="0.7" top="0.75" bottom="0.75" header="0.3" footer="0.3"/>
  <pageSetup scale="71" orientation="landscape" horizontalDpi="4294967295" verticalDpi="4294967295" r:id="rId6"/>
  <ignoredErrors>
    <ignoredError sqref="O3 H25:I25 O14 I24 M25:N25 I10 I21 I18:I19 I12 I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75" zoomScaleNormal="75" workbookViewId="0">
      <selection activeCell="E24" sqref="E24"/>
    </sheetView>
  </sheetViews>
  <sheetFormatPr defaultColWidth="19.42578125" defaultRowHeight="15" x14ac:dyDescent="0.25"/>
  <cols>
    <col min="2" max="2" width="29.7109375" customWidth="1"/>
    <col min="3" max="3" width="11.85546875" bestFit="1" customWidth="1"/>
    <col min="4" max="4" width="11.28515625" customWidth="1"/>
    <col min="5" max="5" width="15" customWidth="1"/>
  </cols>
  <sheetData>
    <row r="1" spans="1:5" ht="24.4" x14ac:dyDescent="0.45">
      <c r="A1" s="112" t="s">
        <v>0</v>
      </c>
      <c r="B1" s="112" t="s">
        <v>1</v>
      </c>
      <c r="C1" s="112" t="s">
        <v>14</v>
      </c>
      <c r="D1" s="112" t="s">
        <v>21</v>
      </c>
      <c r="E1" s="112" t="s">
        <v>22</v>
      </c>
    </row>
    <row r="2" spans="1:5" ht="24.75" customHeight="1" x14ac:dyDescent="0.45">
      <c r="A2" s="111" t="s">
        <v>6</v>
      </c>
      <c r="B2" s="20" t="s">
        <v>7</v>
      </c>
      <c r="C2" s="113">
        <f>+'Table A1. Burden'!P3</f>
        <v>2</v>
      </c>
      <c r="D2" s="114">
        <v>45.6</v>
      </c>
      <c r="E2" s="114">
        <f t="shared" ref="E2:E23" si="0">+C2*D2</f>
        <v>91.2</v>
      </c>
    </row>
    <row r="3" spans="1:5" ht="21.75" customHeight="1" x14ac:dyDescent="0.45">
      <c r="A3" s="111" t="s">
        <v>6</v>
      </c>
      <c r="B3" s="20" t="s">
        <v>24</v>
      </c>
      <c r="C3" s="113">
        <f>'Table A1. Burden'!P4</f>
        <v>55</v>
      </c>
      <c r="D3" s="114">
        <v>45.6</v>
      </c>
      <c r="E3" s="114">
        <f t="shared" si="0"/>
        <v>2508</v>
      </c>
    </row>
    <row r="4" spans="1:5" ht="21" customHeight="1" x14ac:dyDescent="0.45">
      <c r="A4" s="111" t="s">
        <v>6</v>
      </c>
      <c r="B4" s="20" t="s">
        <v>15</v>
      </c>
      <c r="C4" s="113">
        <f>+'Table A1. Burden'!P5</f>
        <v>1.1000000000000001</v>
      </c>
      <c r="D4" s="114">
        <v>45.6</v>
      </c>
      <c r="E4" s="114">
        <f t="shared" si="0"/>
        <v>50.160000000000004</v>
      </c>
    </row>
    <row r="5" spans="1:5" ht="26.25" customHeight="1" x14ac:dyDescent="0.45">
      <c r="A5" s="111" t="s">
        <v>6</v>
      </c>
      <c r="B5" s="20" t="s">
        <v>45</v>
      </c>
      <c r="C5" s="115">
        <f>+'Table A1. Burden'!P6</f>
        <v>0.65</v>
      </c>
      <c r="D5" s="114">
        <v>45.6</v>
      </c>
      <c r="E5" s="116">
        <f t="shared" ref="E5" si="1">+C5*D5</f>
        <v>29.64</v>
      </c>
    </row>
    <row r="6" spans="1:5" ht="24.75" customHeight="1" x14ac:dyDescent="0.45">
      <c r="A6" s="111" t="s">
        <v>6</v>
      </c>
      <c r="B6" s="20" t="s">
        <v>35</v>
      </c>
      <c r="C6" s="113">
        <f>+'Table A1. Burden'!P7</f>
        <v>0.4</v>
      </c>
      <c r="D6" s="114">
        <v>45.6</v>
      </c>
      <c r="E6" s="114">
        <f t="shared" si="0"/>
        <v>18.240000000000002</v>
      </c>
    </row>
    <row r="7" spans="1:5" ht="22.5" customHeight="1" x14ac:dyDescent="0.45">
      <c r="A7" s="111" t="s">
        <v>6</v>
      </c>
      <c r="B7" s="20" t="s">
        <v>37</v>
      </c>
      <c r="C7" s="113">
        <f>+'Table A1. Burden'!P8</f>
        <v>0.25</v>
      </c>
      <c r="D7" s="114">
        <v>45.6</v>
      </c>
      <c r="E7" s="114">
        <f t="shared" si="0"/>
        <v>11.4</v>
      </c>
    </row>
    <row r="8" spans="1:5" ht="25.5" customHeight="1" x14ac:dyDescent="0.45">
      <c r="A8" s="111" t="s">
        <v>6</v>
      </c>
      <c r="B8" s="20" t="s">
        <v>38</v>
      </c>
      <c r="C8" s="113">
        <f>+'Table A1. Burden'!P9</f>
        <v>0.15000000000000002</v>
      </c>
      <c r="D8" s="114">
        <v>45.6</v>
      </c>
      <c r="E8" s="114">
        <f t="shared" si="0"/>
        <v>6.8400000000000016</v>
      </c>
    </row>
    <row r="9" spans="1:5" ht="25.5" customHeight="1" x14ac:dyDescent="0.45">
      <c r="A9" s="111" t="s">
        <v>6</v>
      </c>
      <c r="B9" s="20" t="s">
        <v>39</v>
      </c>
      <c r="C9" s="113">
        <f>+'Table A1. Burden'!P10</f>
        <v>0.16666666666666666</v>
      </c>
      <c r="D9" s="114">
        <v>45.6</v>
      </c>
      <c r="E9" s="114">
        <f>+C9*D9</f>
        <v>7.6</v>
      </c>
    </row>
    <row r="10" spans="1:5" ht="22.5" customHeight="1" x14ac:dyDescent="0.45">
      <c r="A10" s="111" t="s">
        <v>6</v>
      </c>
      <c r="B10" s="20" t="s">
        <v>36</v>
      </c>
      <c r="C10" s="113">
        <f>+'Table A1. Burden'!P11</f>
        <v>0.16666666666666666</v>
      </c>
      <c r="D10" s="114">
        <v>45.6</v>
      </c>
      <c r="E10" s="114">
        <f t="shared" si="0"/>
        <v>7.6</v>
      </c>
    </row>
    <row r="11" spans="1:5" ht="24" customHeight="1" x14ac:dyDescent="0.45">
      <c r="A11" s="111" t="s">
        <v>6</v>
      </c>
      <c r="B11" s="20" t="s">
        <v>16</v>
      </c>
      <c r="C11" s="113">
        <f>+'Table A1. Burden'!P12</f>
        <v>2.75</v>
      </c>
      <c r="D11" s="114">
        <v>45.6</v>
      </c>
      <c r="E11" s="114">
        <f t="shared" si="0"/>
        <v>125.4</v>
      </c>
    </row>
    <row r="12" spans="1:5" ht="24" customHeight="1" x14ac:dyDescent="0.45">
      <c r="A12" s="111" t="s">
        <v>6</v>
      </c>
      <c r="B12" s="20" t="s">
        <v>46</v>
      </c>
      <c r="C12" s="115">
        <f>+'Table A1. Burden'!P13</f>
        <v>2.75</v>
      </c>
      <c r="D12" s="114">
        <v>45.6</v>
      </c>
      <c r="E12" s="116">
        <f t="shared" ref="E12" si="2">+C12*D12</f>
        <v>125.4</v>
      </c>
    </row>
    <row r="13" spans="1:5" ht="21.75" customHeight="1" x14ac:dyDescent="0.45">
      <c r="A13" s="111" t="s">
        <v>5</v>
      </c>
      <c r="B13" s="20" t="s">
        <v>7</v>
      </c>
      <c r="C13" s="115">
        <v>9</v>
      </c>
      <c r="D13" s="114">
        <v>27.26</v>
      </c>
      <c r="E13" s="116">
        <f t="shared" si="0"/>
        <v>245.34</v>
      </c>
    </row>
    <row r="14" spans="1:5" ht="24" customHeight="1" x14ac:dyDescent="0.45">
      <c r="A14" s="111" t="s">
        <v>5</v>
      </c>
      <c r="B14" s="20" t="s">
        <v>24</v>
      </c>
      <c r="C14" s="117">
        <f>'Table A1. Burden'!P15</f>
        <v>3536.5</v>
      </c>
      <c r="D14" s="114">
        <v>27.26</v>
      </c>
      <c r="E14" s="114">
        <f t="shared" si="0"/>
        <v>96404.99</v>
      </c>
    </row>
    <row r="15" spans="1:5" ht="26.25" customHeight="1" x14ac:dyDescent="0.45">
      <c r="A15" s="111" t="s">
        <v>5</v>
      </c>
      <c r="B15" s="20" t="s">
        <v>15</v>
      </c>
      <c r="C15" s="113">
        <f>'Table A1. Burden'!P16</f>
        <v>32.800000000000004</v>
      </c>
      <c r="D15" s="114">
        <v>27.26</v>
      </c>
      <c r="E15" s="114">
        <f t="shared" si="0"/>
        <v>894.12800000000016</v>
      </c>
    </row>
    <row r="16" spans="1:5" ht="23.25" customHeight="1" x14ac:dyDescent="0.45">
      <c r="A16" s="111" t="s">
        <v>5</v>
      </c>
      <c r="B16" s="20" t="s">
        <v>45</v>
      </c>
      <c r="C16" s="115">
        <f>'Table A1. Burden'!P17</f>
        <v>19.150000000000002</v>
      </c>
      <c r="D16" s="114">
        <v>27.26</v>
      </c>
      <c r="E16" s="116">
        <f t="shared" ref="E16" si="3">+C16*D16</f>
        <v>522.02900000000011</v>
      </c>
    </row>
    <row r="17" spans="1:5" ht="23.25" customHeight="1" x14ac:dyDescent="0.45">
      <c r="A17" s="111" t="s">
        <v>5</v>
      </c>
      <c r="B17" s="20" t="s">
        <v>35</v>
      </c>
      <c r="C17" s="113">
        <f>'Table A1. Burden'!P18</f>
        <v>14.350000000000001</v>
      </c>
      <c r="D17" s="114">
        <v>27.26</v>
      </c>
      <c r="E17" s="114">
        <f t="shared" si="0"/>
        <v>391.18100000000004</v>
      </c>
    </row>
    <row r="18" spans="1:5" ht="21.75" customHeight="1" x14ac:dyDescent="0.45">
      <c r="A18" s="111" t="s">
        <v>5</v>
      </c>
      <c r="B18" s="20" t="s">
        <v>40</v>
      </c>
      <c r="C18" s="113">
        <f>'Table A1. Burden'!P19</f>
        <v>6.45</v>
      </c>
      <c r="D18" s="114">
        <v>27.26</v>
      </c>
      <c r="E18" s="114">
        <f t="shared" si="0"/>
        <v>175.82700000000003</v>
      </c>
    </row>
    <row r="19" spans="1:5" ht="22.5" customHeight="1" x14ac:dyDescent="0.45">
      <c r="A19" s="111" t="s">
        <v>5</v>
      </c>
      <c r="B19" s="20" t="s">
        <v>41</v>
      </c>
      <c r="C19" s="113">
        <f>'Table A1. Burden'!P20</f>
        <v>5.5</v>
      </c>
      <c r="D19" s="114">
        <v>27.26</v>
      </c>
      <c r="E19" s="114">
        <f t="shared" si="0"/>
        <v>149.93</v>
      </c>
    </row>
    <row r="20" spans="1:5" ht="21.75" customHeight="1" x14ac:dyDescent="0.45">
      <c r="A20" s="111" t="s">
        <v>5</v>
      </c>
      <c r="B20" s="20" t="s">
        <v>36</v>
      </c>
      <c r="C20" s="113">
        <f>'Table A1. Burden'!P21</f>
        <v>7.75</v>
      </c>
      <c r="D20" s="114">
        <v>27.26</v>
      </c>
      <c r="E20" s="114">
        <f t="shared" si="0"/>
        <v>211.26500000000001</v>
      </c>
    </row>
    <row r="21" spans="1:5" ht="21.75" customHeight="1" x14ac:dyDescent="0.45">
      <c r="A21" s="111" t="s">
        <v>5</v>
      </c>
      <c r="B21" s="20" t="s">
        <v>43</v>
      </c>
      <c r="C21" s="113">
        <f>'Table A1. Burden'!P22</f>
        <v>4.4166666666666661</v>
      </c>
      <c r="D21" s="114">
        <v>27.26</v>
      </c>
      <c r="E21" s="114">
        <f t="shared" si="0"/>
        <v>120.39833333333333</v>
      </c>
    </row>
    <row r="22" spans="1:5" ht="21.75" customHeight="1" x14ac:dyDescent="0.45">
      <c r="A22" s="111" t="s">
        <v>5</v>
      </c>
      <c r="B22" s="20" t="s">
        <v>44</v>
      </c>
      <c r="C22" s="113">
        <f>'Table A1. Burden'!P23</f>
        <v>3.25</v>
      </c>
      <c r="D22" s="114">
        <v>27.26</v>
      </c>
      <c r="E22" s="114">
        <f t="shared" si="0"/>
        <v>88.594999999999999</v>
      </c>
    </row>
    <row r="23" spans="1:5" ht="20.25" customHeight="1" x14ac:dyDescent="0.25">
      <c r="A23" s="111" t="s">
        <v>5</v>
      </c>
      <c r="B23" s="20" t="s">
        <v>16</v>
      </c>
      <c r="C23" s="113">
        <f>'Table A1. Burden'!P24</f>
        <v>87.5</v>
      </c>
      <c r="D23" s="114">
        <v>27.26</v>
      </c>
      <c r="E23" s="114">
        <f t="shared" si="0"/>
        <v>2385.25</v>
      </c>
    </row>
    <row r="24" spans="1:5" ht="22.5" customHeight="1" x14ac:dyDescent="0.3">
      <c r="A24" s="111" t="s">
        <v>23</v>
      </c>
      <c r="B24" s="118"/>
      <c r="C24" s="121">
        <f>SUM(C2:C23)</f>
        <v>3792.0499999999997</v>
      </c>
      <c r="D24" s="118"/>
      <c r="E24" s="122">
        <f>SUM(E2:E23)</f>
        <v>104570.41333333332</v>
      </c>
    </row>
  </sheetData>
  <customSheetViews>
    <customSheetView guid="{BE94B4D5-0C7B-40AD-8A51-A6C62551D8AE}" scale="75">
      <selection activeCell="E24" sqref="E24"/>
      <pageMargins left="0.7" right="0.7" top="0.75" bottom="0.75" header="0.3" footer="0.3"/>
      <pageSetup orientation="portrait" r:id="rId1"/>
    </customSheetView>
    <customSheetView guid="{C3481A4E-52E2-4E2B-AD6C-DE754B250FA7}" scale="110">
      <selection activeCell="F28" sqref="F28"/>
      <pageMargins left="0.7" right="0.7" top="0.75" bottom="0.75" header="0.3" footer="0.3"/>
      <pageSetup orientation="portrait" r:id="rId2"/>
    </customSheetView>
    <customSheetView guid="{0335F64B-B5D9-4272-84AB-712877F064A6}" scale="110" topLeftCell="A2">
      <selection sqref="A1:E22"/>
      <pageMargins left="0.7" right="0.7" top="0.75" bottom="0.75" header="0.3" footer="0.3"/>
      <pageSetup orientation="portrait" r:id="rId3"/>
    </customSheetView>
    <customSheetView guid="{EE6797CD-4BE1-4E6F-8D9F-91D4218C51F8}" scale="110" topLeftCell="A15">
      <selection activeCell="B6" sqref="B6"/>
      <pageMargins left="0.7" right="0.7" top="0.75" bottom="0.75" header="0.3" footer="0.3"/>
      <pageSetup orientation="portrait" r:id="rId4"/>
    </customSheetView>
    <customSheetView guid="{2CD36696-4D9F-42CD-8DD0-02AED3AEB090}" scale="110" topLeftCell="A4">
      <selection activeCell="F14" sqref="F14"/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E94B4D5-0C7B-40AD-8A51-A6C62551D8AE}">
      <pageMargins left="0.7" right="0.7" top="0.75" bottom="0.75" header="0.3" footer="0.3"/>
    </customSheetView>
    <customSheetView guid="{C3481A4E-52E2-4E2B-AD6C-DE754B250FA7}">
      <pageMargins left="0.7" right="0.7" top="0.75" bottom="0.75" header="0.3" footer="0.3"/>
    </customSheetView>
    <customSheetView guid="{0335F64B-B5D9-4272-84AB-712877F064A6}">
      <pageMargins left="0.7" right="0.7" top="0.75" bottom="0.75" header="0.3" footer="0.3"/>
    </customSheetView>
    <customSheetView guid="{EE6797CD-4BE1-4E6F-8D9F-91D4218C51F8}">
      <pageMargins left="0.7" right="0.7" top="0.75" bottom="0.75" header="0.3" footer="0.3"/>
    </customSheetView>
    <customSheetView guid="{2CD36696-4D9F-42CD-8DD0-02AED3AEB09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A1. Burden</vt:lpstr>
      <vt:lpstr>Table A2. Cost to Respondents</vt:lpstr>
      <vt:lpstr>Sheet3</vt:lpstr>
    </vt:vector>
  </TitlesOfParts>
  <Company>USDA-FNS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lywilliams</dc:creator>
  <cp:lastModifiedBy>Wallace-Williams, Devin - FNS</cp:lastModifiedBy>
  <cp:lastPrinted>2014-02-06T11:57:02Z</cp:lastPrinted>
  <dcterms:created xsi:type="dcterms:W3CDTF">2012-12-17T17:40:12Z</dcterms:created>
  <dcterms:modified xsi:type="dcterms:W3CDTF">2015-12-18T18:50:33Z</dcterms:modified>
</cp:coreProperties>
</file>