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145" windowHeight="5490"/>
  </bookViews>
  <sheets>
    <sheet name="QRS Burden Tabl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4" i="1" l="1"/>
  <c r="G125" i="1"/>
  <c r="Q125" i="1"/>
  <c r="P125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52" i="1"/>
  <c r="L125" i="1"/>
  <c r="L124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52" i="1"/>
  <c r="F125" i="1"/>
  <c r="F124" i="1"/>
  <c r="E124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5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3" i="1"/>
  <c r="L16" i="1"/>
  <c r="L51" i="1"/>
  <c r="F51" i="1"/>
  <c r="G51" i="1" s="1"/>
  <c r="L4" i="1"/>
  <c r="L5" i="1"/>
  <c r="L6" i="1"/>
  <c r="L7" i="1"/>
  <c r="L8" i="1"/>
  <c r="L9" i="1"/>
  <c r="L10" i="1"/>
  <c r="L11" i="1"/>
  <c r="L12" i="1"/>
  <c r="L13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3" i="1"/>
  <c r="H46" i="1"/>
  <c r="H47" i="1"/>
  <c r="H48" i="1"/>
  <c r="H49" i="1"/>
  <c r="H50" i="1"/>
  <c r="H45" i="1"/>
  <c r="H40" i="1"/>
  <c r="H41" i="1"/>
  <c r="H42" i="1"/>
  <c r="H43" i="1"/>
  <c r="H44" i="1"/>
  <c r="H39" i="1"/>
  <c r="H35" i="1"/>
  <c r="H36" i="1"/>
  <c r="H37" i="1"/>
  <c r="H38" i="1"/>
  <c r="H33" i="1"/>
  <c r="H29" i="1"/>
  <c r="H30" i="1"/>
  <c r="H31" i="1"/>
  <c r="H32" i="1"/>
  <c r="H27" i="1"/>
  <c r="H22" i="1"/>
  <c r="H23" i="1"/>
  <c r="H24" i="1"/>
  <c r="H25" i="1"/>
  <c r="H26" i="1"/>
  <c r="H21" i="1"/>
  <c r="H16" i="1"/>
  <c r="H17" i="1"/>
  <c r="H18" i="1"/>
  <c r="H19" i="1"/>
  <c r="H20" i="1"/>
  <c r="H15" i="1"/>
  <c r="H5" i="1"/>
  <c r="H6" i="1"/>
  <c r="H7" i="1"/>
  <c r="H8" i="1"/>
  <c r="H9" i="1"/>
  <c r="H10" i="1"/>
  <c r="H11" i="1"/>
  <c r="H12" i="1"/>
  <c r="H13" i="1"/>
  <c r="H14" i="1"/>
  <c r="H4" i="1"/>
  <c r="H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9" i="1"/>
  <c r="F8" i="1"/>
  <c r="F7" i="1"/>
  <c r="F6" i="1"/>
  <c r="F5" i="1"/>
  <c r="F4" i="1"/>
  <c r="F3" i="1"/>
  <c r="D51" i="1" l="1"/>
  <c r="E51" i="1" l="1"/>
  <c r="O123" i="1" l="1"/>
  <c r="I123" i="1"/>
  <c r="O122" i="1"/>
  <c r="I122" i="1"/>
  <c r="O121" i="1"/>
  <c r="I121" i="1"/>
  <c r="D121" i="1"/>
  <c r="E121" i="1" s="1"/>
  <c r="O119" i="1"/>
  <c r="I119" i="1"/>
  <c r="O118" i="1"/>
  <c r="I118" i="1"/>
  <c r="O117" i="1"/>
  <c r="I117" i="1"/>
  <c r="D117" i="1"/>
  <c r="E117" i="1" s="1"/>
  <c r="O115" i="1"/>
  <c r="I115" i="1"/>
  <c r="O114" i="1"/>
  <c r="I114" i="1"/>
  <c r="O113" i="1"/>
  <c r="I113" i="1"/>
  <c r="D113" i="1"/>
  <c r="E113" i="1" s="1"/>
  <c r="O111" i="1"/>
  <c r="I111" i="1"/>
  <c r="O110" i="1"/>
  <c r="I110" i="1"/>
  <c r="O109" i="1"/>
  <c r="I109" i="1"/>
  <c r="D109" i="1"/>
  <c r="E109" i="1" s="1"/>
  <c r="O107" i="1"/>
  <c r="I107" i="1"/>
  <c r="O106" i="1"/>
  <c r="I106" i="1"/>
  <c r="O105" i="1"/>
  <c r="I105" i="1"/>
  <c r="D105" i="1"/>
  <c r="E105" i="1" s="1"/>
  <c r="O103" i="1"/>
  <c r="I103" i="1"/>
  <c r="O102" i="1"/>
  <c r="I102" i="1"/>
  <c r="O101" i="1"/>
  <c r="I101" i="1"/>
  <c r="D101" i="1"/>
  <c r="E101" i="1" s="1"/>
  <c r="O99" i="1"/>
  <c r="I99" i="1"/>
  <c r="O98" i="1"/>
  <c r="I98" i="1"/>
  <c r="O97" i="1"/>
  <c r="I97" i="1"/>
  <c r="D97" i="1"/>
  <c r="E97" i="1" s="1"/>
  <c r="D98" i="1" s="1"/>
  <c r="O95" i="1"/>
  <c r="I95" i="1"/>
  <c r="O94" i="1"/>
  <c r="I94" i="1"/>
  <c r="O93" i="1"/>
  <c r="I93" i="1"/>
  <c r="D93" i="1"/>
  <c r="O91" i="1"/>
  <c r="I91" i="1"/>
  <c r="O90" i="1"/>
  <c r="I90" i="1"/>
  <c r="O89" i="1"/>
  <c r="I89" i="1"/>
  <c r="D89" i="1"/>
  <c r="O87" i="1"/>
  <c r="I87" i="1"/>
  <c r="O86" i="1"/>
  <c r="I86" i="1"/>
  <c r="O85" i="1"/>
  <c r="I85" i="1"/>
  <c r="D85" i="1"/>
  <c r="E85" i="1" s="1"/>
  <c r="O83" i="1"/>
  <c r="I83" i="1"/>
  <c r="O82" i="1"/>
  <c r="I82" i="1"/>
  <c r="O81" i="1"/>
  <c r="I81" i="1"/>
  <c r="D81" i="1"/>
  <c r="E81" i="1" s="1"/>
  <c r="O79" i="1"/>
  <c r="I79" i="1"/>
  <c r="O78" i="1"/>
  <c r="I78" i="1"/>
  <c r="O77" i="1"/>
  <c r="I77" i="1"/>
  <c r="D77" i="1"/>
  <c r="O75" i="1"/>
  <c r="I75" i="1"/>
  <c r="O74" i="1"/>
  <c r="I74" i="1"/>
  <c r="O73" i="1"/>
  <c r="I73" i="1"/>
  <c r="D73" i="1"/>
  <c r="O71" i="1"/>
  <c r="I71" i="1"/>
  <c r="O70" i="1"/>
  <c r="I70" i="1"/>
  <c r="O69" i="1"/>
  <c r="I69" i="1"/>
  <c r="D69" i="1"/>
  <c r="O67" i="1"/>
  <c r="I67" i="1"/>
  <c r="O66" i="1"/>
  <c r="I66" i="1"/>
  <c r="O65" i="1"/>
  <c r="I65" i="1"/>
  <c r="D65" i="1"/>
  <c r="O63" i="1"/>
  <c r="I63" i="1"/>
  <c r="O62" i="1"/>
  <c r="I62" i="1"/>
  <c r="O61" i="1"/>
  <c r="I61" i="1"/>
  <c r="D61" i="1"/>
  <c r="E61" i="1" s="1"/>
  <c r="O59" i="1"/>
  <c r="I59" i="1"/>
  <c r="O58" i="1"/>
  <c r="I58" i="1"/>
  <c r="O57" i="1"/>
  <c r="I57" i="1"/>
  <c r="D57" i="1"/>
  <c r="E57" i="1" s="1"/>
  <c r="O55" i="1"/>
  <c r="O54" i="1"/>
  <c r="O53" i="1"/>
  <c r="I55" i="1"/>
  <c r="I54" i="1"/>
  <c r="I53" i="1"/>
  <c r="D53" i="1"/>
  <c r="E53" i="1" s="1"/>
  <c r="O23" i="1"/>
  <c r="I23" i="1"/>
  <c r="O22" i="1"/>
  <c r="I22" i="1"/>
  <c r="D22" i="1"/>
  <c r="O50" i="1"/>
  <c r="I50" i="1"/>
  <c r="O49" i="1"/>
  <c r="I49" i="1"/>
  <c r="D49" i="1"/>
  <c r="E49" i="1" s="1"/>
  <c r="O47" i="1"/>
  <c r="I47" i="1"/>
  <c r="O46" i="1"/>
  <c r="I46" i="1"/>
  <c r="D46" i="1"/>
  <c r="O44" i="1"/>
  <c r="I44" i="1"/>
  <c r="O43" i="1"/>
  <c r="I43" i="1"/>
  <c r="D43" i="1"/>
  <c r="E43" i="1" s="1"/>
  <c r="O41" i="1"/>
  <c r="I41" i="1"/>
  <c r="O40" i="1"/>
  <c r="I40" i="1"/>
  <c r="D40" i="1"/>
  <c r="O38" i="1"/>
  <c r="I38" i="1"/>
  <c r="O37" i="1"/>
  <c r="I37" i="1"/>
  <c r="D37" i="1"/>
  <c r="O35" i="1"/>
  <c r="I35" i="1"/>
  <c r="O34" i="1"/>
  <c r="I34" i="1"/>
  <c r="D34" i="1"/>
  <c r="O32" i="1"/>
  <c r="I32" i="1"/>
  <c r="O31" i="1"/>
  <c r="I31" i="1"/>
  <c r="D31" i="1"/>
  <c r="O29" i="1"/>
  <c r="I29" i="1"/>
  <c r="O28" i="1"/>
  <c r="I28" i="1"/>
  <c r="D28" i="1"/>
  <c r="O26" i="1"/>
  <c r="I26" i="1"/>
  <c r="O25" i="1"/>
  <c r="I25" i="1"/>
  <c r="D25" i="1"/>
  <c r="O20" i="1"/>
  <c r="I20" i="1"/>
  <c r="O19" i="1"/>
  <c r="I19" i="1"/>
  <c r="D19" i="1"/>
  <c r="O17" i="1"/>
  <c r="I17" i="1"/>
  <c r="O16" i="1"/>
  <c r="I16" i="1"/>
  <c r="D16" i="1"/>
  <c r="O14" i="1"/>
  <c r="I14" i="1"/>
  <c r="O13" i="1"/>
  <c r="I13" i="1"/>
  <c r="D13" i="1"/>
  <c r="O11" i="1"/>
  <c r="I11" i="1"/>
  <c r="O10" i="1"/>
  <c r="I10" i="1"/>
  <c r="D10" i="1"/>
  <c r="O8" i="1"/>
  <c r="I8" i="1"/>
  <c r="O7" i="1"/>
  <c r="I7" i="1"/>
  <c r="D7" i="1"/>
  <c r="O5" i="1"/>
  <c r="O4" i="1"/>
  <c r="I5" i="1"/>
  <c r="I4" i="1"/>
  <c r="D4" i="1"/>
  <c r="E4" i="1" s="1"/>
  <c r="K4" i="1" s="1"/>
  <c r="J53" i="1" l="1"/>
  <c r="J101" i="1"/>
  <c r="P4" i="1"/>
  <c r="K109" i="1"/>
  <c r="P109" i="1" s="1"/>
  <c r="K117" i="1"/>
  <c r="P117" i="1" s="1"/>
  <c r="J121" i="1"/>
  <c r="D122" i="1"/>
  <c r="K121" i="1"/>
  <c r="P121" i="1" s="1"/>
  <c r="J117" i="1"/>
  <c r="D118" i="1"/>
  <c r="D114" i="1"/>
  <c r="J113" i="1"/>
  <c r="K113" i="1"/>
  <c r="P113" i="1" s="1"/>
  <c r="D110" i="1"/>
  <c r="J109" i="1"/>
  <c r="K81" i="1"/>
  <c r="P81" i="1" s="1"/>
  <c r="D86" i="1"/>
  <c r="K57" i="1"/>
  <c r="P57" i="1" s="1"/>
  <c r="E69" i="1"/>
  <c r="K69" i="1" s="1"/>
  <c r="P69" i="1" s="1"/>
  <c r="E73" i="1"/>
  <c r="K73" i="1" s="1"/>
  <c r="P73" i="1" s="1"/>
  <c r="E89" i="1"/>
  <c r="D90" i="1" s="1"/>
  <c r="E93" i="1"/>
  <c r="D94" i="1" s="1"/>
  <c r="E94" i="1" s="1"/>
  <c r="K85" i="1"/>
  <c r="P85" i="1" s="1"/>
  <c r="J105" i="1"/>
  <c r="K105" i="1"/>
  <c r="P105" i="1" s="1"/>
  <c r="D106" i="1"/>
  <c r="D102" i="1"/>
  <c r="K101" i="1"/>
  <c r="P101" i="1" s="1"/>
  <c r="J97" i="1"/>
  <c r="E98" i="1"/>
  <c r="J98" i="1" s="1"/>
  <c r="K97" i="1"/>
  <c r="P97" i="1" s="1"/>
  <c r="E86" i="1"/>
  <c r="J86" i="1" s="1"/>
  <c r="J85" i="1"/>
  <c r="J81" i="1"/>
  <c r="D82" i="1"/>
  <c r="E77" i="1"/>
  <c r="K77" i="1" s="1"/>
  <c r="P77" i="1" s="1"/>
  <c r="J73" i="1"/>
  <c r="J69" i="1"/>
  <c r="D70" i="1"/>
  <c r="E65" i="1"/>
  <c r="K65" i="1" s="1"/>
  <c r="P65" i="1" s="1"/>
  <c r="J61" i="1"/>
  <c r="K61" i="1"/>
  <c r="P61" i="1" s="1"/>
  <c r="D62" i="1"/>
  <c r="J57" i="1"/>
  <c r="D58" i="1"/>
  <c r="K53" i="1"/>
  <c r="P53" i="1" s="1"/>
  <c r="D54" i="1"/>
  <c r="E22" i="1"/>
  <c r="D50" i="1"/>
  <c r="J49" i="1"/>
  <c r="K49" i="1"/>
  <c r="P49" i="1" s="1"/>
  <c r="E46" i="1"/>
  <c r="K43" i="1"/>
  <c r="P43" i="1" s="1"/>
  <c r="J43" i="1"/>
  <c r="D44" i="1"/>
  <c r="E40" i="1"/>
  <c r="K40" i="1" s="1"/>
  <c r="P40" i="1" s="1"/>
  <c r="E37" i="1"/>
  <c r="E34" i="1"/>
  <c r="E31" i="1"/>
  <c r="E28" i="1"/>
  <c r="K28" i="1" s="1"/>
  <c r="P28" i="1" s="1"/>
  <c r="E25" i="1"/>
  <c r="K25" i="1" s="1"/>
  <c r="P25" i="1" s="1"/>
  <c r="E19" i="1"/>
  <c r="E16" i="1"/>
  <c r="K16" i="1" s="1"/>
  <c r="P16" i="1" s="1"/>
  <c r="D5" i="1"/>
  <c r="E13" i="1"/>
  <c r="E10" i="1"/>
  <c r="K10" i="1" s="1"/>
  <c r="P10" i="1" s="1"/>
  <c r="E7" i="1"/>
  <c r="K7" i="1" s="1"/>
  <c r="P7" i="1" s="1"/>
  <c r="J4" i="1"/>
  <c r="Q4" i="1" s="1"/>
  <c r="S4" i="1" s="1"/>
  <c r="Q53" i="1" l="1"/>
  <c r="S53" i="1" s="1"/>
  <c r="Q57" i="1"/>
  <c r="S57" i="1" s="1"/>
  <c r="Q101" i="1"/>
  <c r="S101" i="1" s="1"/>
  <c r="Q117" i="1"/>
  <c r="S117" i="1" s="1"/>
  <c r="Q97" i="1"/>
  <c r="S97" i="1" s="1"/>
  <c r="Q85" i="1"/>
  <c r="S85" i="1" s="1"/>
  <c r="Q121" i="1"/>
  <c r="S121" i="1" s="1"/>
  <c r="D74" i="1"/>
  <c r="Q81" i="1"/>
  <c r="S81" i="1" s="1"/>
  <c r="Q105" i="1"/>
  <c r="S105" i="1" s="1"/>
  <c r="D99" i="1"/>
  <c r="K89" i="1"/>
  <c r="P89" i="1" s="1"/>
  <c r="D78" i="1"/>
  <c r="E78" i="1" s="1"/>
  <c r="J78" i="1" s="1"/>
  <c r="J89" i="1"/>
  <c r="Q109" i="1"/>
  <c r="S109" i="1" s="1"/>
  <c r="Q69" i="1"/>
  <c r="S69" i="1" s="1"/>
  <c r="K86" i="1"/>
  <c r="P86" i="1" s="1"/>
  <c r="Q86" i="1" s="1"/>
  <c r="S86" i="1" s="1"/>
  <c r="K93" i="1"/>
  <c r="P93" i="1" s="1"/>
  <c r="Q113" i="1"/>
  <c r="S113" i="1" s="1"/>
  <c r="J93" i="1"/>
  <c r="E122" i="1"/>
  <c r="E118" i="1"/>
  <c r="K118" i="1" s="1"/>
  <c r="P118" i="1" s="1"/>
  <c r="E114" i="1"/>
  <c r="E110" i="1"/>
  <c r="J94" i="1"/>
  <c r="E95" i="1"/>
  <c r="J95" i="1" s="1"/>
  <c r="K94" i="1"/>
  <c r="P94" i="1" s="1"/>
  <c r="Q61" i="1"/>
  <c r="S61" i="1" s="1"/>
  <c r="D95" i="1"/>
  <c r="Q73" i="1"/>
  <c r="S73" i="1" s="1"/>
  <c r="E106" i="1"/>
  <c r="K106" i="1" s="1"/>
  <c r="P106" i="1" s="1"/>
  <c r="E102" i="1"/>
  <c r="K98" i="1"/>
  <c r="P98" i="1" s="1"/>
  <c r="Q98" i="1" s="1"/>
  <c r="S98" i="1" s="1"/>
  <c r="E99" i="1"/>
  <c r="J99" i="1" s="1"/>
  <c r="E90" i="1"/>
  <c r="K90" i="1" s="1"/>
  <c r="P90" i="1" s="1"/>
  <c r="D87" i="1"/>
  <c r="E87" i="1"/>
  <c r="J87" i="1" s="1"/>
  <c r="E82" i="1"/>
  <c r="K82" i="1" s="1"/>
  <c r="P82" i="1" s="1"/>
  <c r="J77" i="1"/>
  <c r="Q77" i="1" s="1"/>
  <c r="S77" i="1" s="1"/>
  <c r="E74" i="1"/>
  <c r="D75" i="1" s="1"/>
  <c r="E70" i="1"/>
  <c r="D71" i="1" s="1"/>
  <c r="J65" i="1"/>
  <c r="Q65" i="1" s="1"/>
  <c r="S65" i="1" s="1"/>
  <c r="D66" i="1"/>
  <c r="E62" i="1"/>
  <c r="E58" i="1"/>
  <c r="K58" i="1" s="1"/>
  <c r="P58" i="1" s="1"/>
  <c r="E54" i="1"/>
  <c r="J54" i="1" s="1"/>
  <c r="D23" i="1"/>
  <c r="J22" i="1"/>
  <c r="K22" i="1"/>
  <c r="P22" i="1" s="1"/>
  <c r="Q49" i="1"/>
  <c r="S49" i="1" s="1"/>
  <c r="E50" i="1"/>
  <c r="J50" i="1" s="1"/>
  <c r="D47" i="1"/>
  <c r="J46" i="1"/>
  <c r="K46" i="1"/>
  <c r="P46" i="1" s="1"/>
  <c r="E44" i="1"/>
  <c r="J44" i="1" s="1"/>
  <c r="Q43" i="1"/>
  <c r="S43" i="1" s="1"/>
  <c r="D41" i="1"/>
  <c r="J40" i="1"/>
  <c r="Q40" i="1" s="1"/>
  <c r="S40" i="1" s="1"/>
  <c r="D38" i="1"/>
  <c r="J37" i="1"/>
  <c r="K37" i="1"/>
  <c r="P37" i="1" s="1"/>
  <c r="D35" i="1"/>
  <c r="H34" i="1"/>
  <c r="J34" i="1" s="1"/>
  <c r="K34" i="1"/>
  <c r="P34" i="1" s="1"/>
  <c r="D32" i="1"/>
  <c r="J31" i="1"/>
  <c r="K31" i="1"/>
  <c r="P31" i="1" s="1"/>
  <c r="H28" i="1"/>
  <c r="J28" i="1" s="1"/>
  <c r="Q28" i="1" s="1"/>
  <c r="S28" i="1" s="1"/>
  <c r="D29" i="1"/>
  <c r="D26" i="1"/>
  <c r="J25" i="1"/>
  <c r="Q25" i="1" s="1"/>
  <c r="S25" i="1" s="1"/>
  <c r="D20" i="1"/>
  <c r="J19" i="1"/>
  <c r="K19" i="1"/>
  <c r="P19" i="1" s="1"/>
  <c r="D17" i="1"/>
  <c r="J16" i="1"/>
  <c r="Q16" i="1" s="1"/>
  <c r="S16" i="1" s="1"/>
  <c r="E5" i="1"/>
  <c r="J5" i="1" s="1"/>
  <c r="D14" i="1"/>
  <c r="J13" i="1"/>
  <c r="K13" i="1"/>
  <c r="P13" i="1" s="1"/>
  <c r="D11" i="1"/>
  <c r="J10" i="1"/>
  <c r="Q10" i="1" s="1"/>
  <c r="S10" i="1" s="1"/>
  <c r="J7" i="1"/>
  <c r="Q7" i="1" s="1"/>
  <c r="S7" i="1" s="1"/>
  <c r="D8" i="1"/>
  <c r="K74" i="1" l="1"/>
  <c r="P74" i="1" s="1"/>
  <c r="E79" i="1"/>
  <c r="J79" i="1" s="1"/>
  <c r="D107" i="1"/>
  <c r="Q93" i="1"/>
  <c r="S93" i="1" s="1"/>
  <c r="K44" i="1"/>
  <c r="P44" i="1" s="1"/>
  <c r="Q44" i="1" s="1"/>
  <c r="S44" i="1" s="1"/>
  <c r="D119" i="1"/>
  <c r="Q89" i="1"/>
  <c r="S89" i="1" s="1"/>
  <c r="Q94" i="1"/>
  <c r="S94" i="1" s="1"/>
  <c r="Q22" i="1"/>
  <c r="S22" i="1" s="1"/>
  <c r="Q34" i="1"/>
  <c r="S34" i="1" s="1"/>
  <c r="K99" i="1"/>
  <c r="P99" i="1" s="1"/>
  <c r="Q99" i="1" s="1"/>
  <c r="S99" i="1" s="1"/>
  <c r="J122" i="1"/>
  <c r="E123" i="1"/>
  <c r="J123" i="1" s="1"/>
  <c r="D123" i="1"/>
  <c r="K122" i="1"/>
  <c r="P122" i="1" s="1"/>
  <c r="J118" i="1"/>
  <c r="Q118" i="1" s="1"/>
  <c r="S118" i="1" s="1"/>
  <c r="E119" i="1"/>
  <c r="J119" i="1" s="1"/>
  <c r="J114" i="1"/>
  <c r="E115" i="1"/>
  <c r="J115" i="1" s="1"/>
  <c r="D115" i="1"/>
  <c r="K114" i="1"/>
  <c r="P114" i="1" s="1"/>
  <c r="J110" i="1"/>
  <c r="E111" i="1"/>
  <c r="J111" i="1" s="1"/>
  <c r="D111" i="1"/>
  <c r="K111" i="1" s="1"/>
  <c r="P111" i="1" s="1"/>
  <c r="Q111" i="1" s="1"/>
  <c r="S111" i="1" s="1"/>
  <c r="K110" i="1"/>
  <c r="P110" i="1" s="1"/>
  <c r="E55" i="1"/>
  <c r="J55" i="1" s="1"/>
  <c r="D79" i="1"/>
  <c r="K95" i="1"/>
  <c r="P95" i="1" s="1"/>
  <c r="Q95" i="1" s="1"/>
  <c r="S95" i="1" s="1"/>
  <c r="K78" i="1"/>
  <c r="P78" i="1" s="1"/>
  <c r="Q78" i="1" s="1"/>
  <c r="S78" i="1" s="1"/>
  <c r="K87" i="1"/>
  <c r="P87" i="1" s="1"/>
  <c r="Q87" i="1" s="1"/>
  <c r="S87" i="1" s="1"/>
  <c r="J106" i="1"/>
  <c r="Q106" i="1" s="1"/>
  <c r="S106" i="1" s="1"/>
  <c r="E107" i="1"/>
  <c r="J107" i="1" s="1"/>
  <c r="J102" i="1"/>
  <c r="E103" i="1"/>
  <c r="J103" i="1" s="1"/>
  <c r="D103" i="1"/>
  <c r="K102" i="1"/>
  <c r="P102" i="1" s="1"/>
  <c r="J90" i="1"/>
  <c r="Q90" i="1" s="1"/>
  <c r="S90" i="1" s="1"/>
  <c r="E91" i="1"/>
  <c r="J91" i="1" s="1"/>
  <c r="D91" i="1"/>
  <c r="J82" i="1"/>
  <c r="Q82" i="1" s="1"/>
  <c r="S82" i="1" s="1"/>
  <c r="E83" i="1"/>
  <c r="J83" i="1" s="1"/>
  <c r="D83" i="1"/>
  <c r="J74" i="1"/>
  <c r="E75" i="1"/>
  <c r="J75" i="1" s="1"/>
  <c r="J70" i="1"/>
  <c r="E71" i="1"/>
  <c r="J71" i="1" s="1"/>
  <c r="K70" i="1"/>
  <c r="P70" i="1" s="1"/>
  <c r="E66" i="1"/>
  <c r="K66" i="1" s="1"/>
  <c r="P66" i="1" s="1"/>
  <c r="J62" i="1"/>
  <c r="E63" i="1"/>
  <c r="J63" i="1" s="1"/>
  <c r="D63" i="1"/>
  <c r="K62" i="1"/>
  <c r="P62" i="1" s="1"/>
  <c r="J58" i="1"/>
  <c r="Q58" i="1" s="1"/>
  <c r="S58" i="1" s="1"/>
  <c r="E59" i="1"/>
  <c r="J59" i="1" s="1"/>
  <c r="D59" i="1"/>
  <c r="K54" i="1"/>
  <c r="P54" i="1" s="1"/>
  <c r="Q54" i="1" s="1"/>
  <c r="S54" i="1" s="1"/>
  <c r="D55" i="1"/>
  <c r="E23" i="1"/>
  <c r="J23" i="1" s="1"/>
  <c r="K50" i="1"/>
  <c r="P50" i="1" s="1"/>
  <c r="Q50" i="1" s="1"/>
  <c r="S50" i="1" s="1"/>
  <c r="Q46" i="1"/>
  <c r="S46" i="1" s="1"/>
  <c r="E47" i="1"/>
  <c r="J47" i="1" s="1"/>
  <c r="E41" i="1"/>
  <c r="J41" i="1" s="1"/>
  <c r="Q37" i="1"/>
  <c r="S37" i="1" s="1"/>
  <c r="E38" i="1"/>
  <c r="J38" i="1" s="1"/>
  <c r="E35" i="1"/>
  <c r="J35" i="1" s="1"/>
  <c r="Q31" i="1"/>
  <c r="S31" i="1" s="1"/>
  <c r="E32" i="1"/>
  <c r="J32" i="1" s="1"/>
  <c r="E29" i="1"/>
  <c r="J29" i="1" s="1"/>
  <c r="E26" i="1"/>
  <c r="J26" i="1" s="1"/>
  <c r="Q19" i="1"/>
  <c r="S19" i="1" s="1"/>
  <c r="E20" i="1"/>
  <c r="J20" i="1" s="1"/>
  <c r="E17" i="1"/>
  <c r="J17" i="1" s="1"/>
  <c r="K5" i="1"/>
  <c r="P5" i="1" s="1"/>
  <c r="Q5" i="1" s="1"/>
  <c r="S5" i="1" s="1"/>
  <c r="Q13" i="1"/>
  <c r="S13" i="1" s="1"/>
  <c r="E14" i="1"/>
  <c r="J14" i="1" s="1"/>
  <c r="E11" i="1"/>
  <c r="J11" i="1" s="1"/>
  <c r="E8" i="1"/>
  <c r="J8" i="1" s="1"/>
  <c r="Q74" i="1" l="1"/>
  <c r="S74" i="1" s="1"/>
  <c r="K55" i="1"/>
  <c r="P55" i="1" s="1"/>
  <c r="Q55" i="1" s="1"/>
  <c r="S55" i="1" s="1"/>
  <c r="K91" i="1"/>
  <c r="P91" i="1" s="1"/>
  <c r="Q91" i="1" s="1"/>
  <c r="S91" i="1" s="1"/>
  <c r="K79" i="1"/>
  <c r="P79" i="1" s="1"/>
  <c r="Q79" i="1" s="1"/>
  <c r="S79" i="1" s="1"/>
  <c r="K119" i="1"/>
  <c r="P119" i="1" s="1"/>
  <c r="Q119" i="1" s="1"/>
  <c r="S119" i="1" s="1"/>
  <c r="Q114" i="1"/>
  <c r="S114" i="1" s="1"/>
  <c r="Q102" i="1"/>
  <c r="S102" i="1" s="1"/>
  <c r="K17" i="1"/>
  <c r="P17" i="1" s="1"/>
  <c r="Q17" i="1" s="1"/>
  <c r="S17" i="1" s="1"/>
  <c r="K103" i="1"/>
  <c r="P103" i="1" s="1"/>
  <c r="Q103" i="1" s="1"/>
  <c r="S103" i="1" s="1"/>
  <c r="K123" i="1"/>
  <c r="P123" i="1" s="1"/>
  <c r="Q123" i="1" s="1"/>
  <c r="S123" i="1" s="1"/>
  <c r="K11" i="1"/>
  <c r="P11" i="1" s="1"/>
  <c r="Q11" i="1" s="1"/>
  <c r="S11" i="1" s="1"/>
  <c r="K107" i="1"/>
  <c r="P107" i="1" s="1"/>
  <c r="Q107" i="1" s="1"/>
  <c r="S107" i="1" s="1"/>
  <c r="Q110" i="1"/>
  <c r="S110" i="1" s="1"/>
  <c r="Q122" i="1"/>
  <c r="S122" i="1" s="1"/>
  <c r="K115" i="1"/>
  <c r="P115" i="1" s="1"/>
  <c r="Q115" i="1" s="1"/>
  <c r="S115" i="1" s="1"/>
  <c r="K41" i="1"/>
  <c r="P41" i="1" s="1"/>
  <c r="Q41" i="1" s="1"/>
  <c r="S41" i="1" s="1"/>
  <c r="K75" i="1"/>
  <c r="P75" i="1" s="1"/>
  <c r="Q75" i="1" s="1"/>
  <c r="S75" i="1" s="1"/>
  <c r="K83" i="1"/>
  <c r="P83" i="1" s="1"/>
  <c r="Q83" i="1" s="1"/>
  <c r="S83" i="1" s="1"/>
  <c r="K35" i="1"/>
  <c r="P35" i="1" s="1"/>
  <c r="Q35" i="1" s="1"/>
  <c r="S35" i="1" s="1"/>
  <c r="K20" i="1"/>
  <c r="P20" i="1" s="1"/>
  <c r="Q20" i="1" s="1"/>
  <c r="S20" i="1" s="1"/>
  <c r="Q70" i="1"/>
  <c r="S70" i="1" s="1"/>
  <c r="K71" i="1"/>
  <c r="P71" i="1" s="1"/>
  <c r="Q71" i="1" s="1"/>
  <c r="S71" i="1" s="1"/>
  <c r="J66" i="1"/>
  <c r="Q66" i="1" s="1"/>
  <c r="S66" i="1" s="1"/>
  <c r="E67" i="1"/>
  <c r="J67" i="1" s="1"/>
  <c r="D67" i="1"/>
  <c r="Q62" i="1"/>
  <c r="S62" i="1" s="1"/>
  <c r="K63" i="1"/>
  <c r="P63" i="1" s="1"/>
  <c r="Q63" i="1" s="1"/>
  <c r="S63" i="1" s="1"/>
  <c r="K59" i="1"/>
  <c r="P59" i="1" s="1"/>
  <c r="Q59" i="1" s="1"/>
  <c r="S59" i="1" s="1"/>
  <c r="K47" i="1"/>
  <c r="P47" i="1" s="1"/>
  <c r="Q47" i="1" s="1"/>
  <c r="S47" i="1" s="1"/>
  <c r="K32" i="1"/>
  <c r="P32" i="1" s="1"/>
  <c r="Q32" i="1" s="1"/>
  <c r="S32" i="1" s="1"/>
  <c r="K23" i="1"/>
  <c r="P23" i="1" s="1"/>
  <c r="Q23" i="1" s="1"/>
  <c r="S23" i="1" s="1"/>
  <c r="K38" i="1"/>
  <c r="P38" i="1" s="1"/>
  <c r="Q38" i="1" s="1"/>
  <c r="S38" i="1" s="1"/>
  <c r="K29" i="1"/>
  <c r="P29" i="1" s="1"/>
  <c r="Q29" i="1" s="1"/>
  <c r="S29" i="1" s="1"/>
  <c r="K26" i="1"/>
  <c r="P26" i="1" s="1"/>
  <c r="Q26" i="1" s="1"/>
  <c r="S26" i="1" s="1"/>
  <c r="K14" i="1"/>
  <c r="P14" i="1" s="1"/>
  <c r="Q14" i="1" s="1"/>
  <c r="S14" i="1" s="1"/>
  <c r="K8" i="1"/>
  <c r="P8" i="1" s="1"/>
  <c r="Q8" i="1" s="1"/>
  <c r="S8" i="1" s="1"/>
  <c r="K67" i="1" l="1"/>
  <c r="P67" i="1" s="1"/>
  <c r="Q67" i="1" s="1"/>
  <c r="S6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K120" i="1"/>
  <c r="K116" i="1"/>
  <c r="P116" i="1" s="1"/>
  <c r="K112" i="1"/>
  <c r="K108" i="1"/>
  <c r="K104" i="1"/>
  <c r="K100" i="1"/>
  <c r="K96" i="1"/>
  <c r="K92" i="1"/>
  <c r="K88" i="1"/>
  <c r="K84" i="1"/>
  <c r="P84" i="1" s="1"/>
  <c r="K80" i="1"/>
  <c r="K76" i="1"/>
  <c r="K72" i="1"/>
  <c r="K68" i="1"/>
  <c r="K52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J120" i="1"/>
  <c r="J116" i="1"/>
  <c r="J88" i="1"/>
  <c r="J84" i="1"/>
  <c r="D124" i="1"/>
  <c r="O48" i="1"/>
  <c r="O45" i="1"/>
  <c r="O42" i="1"/>
  <c r="O39" i="1"/>
  <c r="O36" i="1"/>
  <c r="O33" i="1"/>
  <c r="O30" i="1"/>
  <c r="O27" i="1"/>
  <c r="O24" i="1"/>
  <c r="O21" i="1"/>
  <c r="O18" i="1"/>
  <c r="O15" i="1"/>
  <c r="O12" i="1"/>
  <c r="O9" i="1"/>
  <c r="O6" i="1"/>
  <c r="O3" i="1"/>
  <c r="K48" i="1"/>
  <c r="P48" i="1" s="1"/>
  <c r="K45" i="1"/>
  <c r="P45" i="1" s="1"/>
  <c r="K42" i="1"/>
  <c r="P42" i="1" s="1"/>
  <c r="K39" i="1"/>
  <c r="K36" i="1"/>
  <c r="P36" i="1" s="1"/>
  <c r="K33" i="1"/>
  <c r="K30" i="1"/>
  <c r="P30" i="1" s="1"/>
  <c r="K27" i="1"/>
  <c r="K24" i="1"/>
  <c r="P24" i="1" s="1"/>
  <c r="K21" i="1"/>
  <c r="P21" i="1" s="1"/>
  <c r="K18" i="1"/>
  <c r="P18" i="1" s="1"/>
  <c r="J48" i="1"/>
  <c r="J45" i="1"/>
  <c r="J42" i="1"/>
  <c r="J39" i="1"/>
  <c r="J36" i="1"/>
  <c r="J33" i="1"/>
  <c r="J30" i="1"/>
  <c r="J27" i="1"/>
  <c r="J24" i="1"/>
  <c r="J21" i="1"/>
  <c r="J18" i="1"/>
  <c r="J76" i="1" l="1"/>
  <c r="J108" i="1"/>
  <c r="P72" i="1"/>
  <c r="P104" i="1"/>
  <c r="J80" i="1"/>
  <c r="J112" i="1"/>
  <c r="P76" i="1"/>
  <c r="P108" i="1"/>
  <c r="Q108" i="1" s="1"/>
  <c r="S108" i="1" s="1"/>
  <c r="J92" i="1"/>
  <c r="P88" i="1"/>
  <c r="Q88" i="1" s="1"/>
  <c r="S88" i="1" s="1"/>
  <c r="P120" i="1"/>
  <c r="Q120" i="1" s="1"/>
  <c r="S120" i="1" s="1"/>
  <c r="P92" i="1"/>
  <c r="P80" i="1"/>
  <c r="Q80" i="1" s="1"/>
  <c r="S80" i="1" s="1"/>
  <c r="P112" i="1"/>
  <c r="Q112" i="1" s="1"/>
  <c r="S112" i="1" s="1"/>
  <c r="J72" i="1"/>
  <c r="Q72" i="1" s="1"/>
  <c r="S72" i="1" s="1"/>
  <c r="J104" i="1"/>
  <c r="Q104" i="1" s="1"/>
  <c r="S104" i="1" s="1"/>
  <c r="P68" i="1"/>
  <c r="P100" i="1"/>
  <c r="P96" i="1"/>
  <c r="J96" i="1"/>
  <c r="J68" i="1"/>
  <c r="J100" i="1"/>
  <c r="Q84" i="1"/>
  <c r="S84" i="1" s="1"/>
  <c r="Q116" i="1"/>
  <c r="S116" i="1" s="1"/>
  <c r="P39" i="1"/>
  <c r="Q39" i="1" s="1"/>
  <c r="S39" i="1" s="1"/>
  <c r="P27" i="1"/>
  <c r="Q27" i="1" s="1"/>
  <c r="S27" i="1" s="1"/>
  <c r="Q30" i="1"/>
  <c r="S30" i="1" s="1"/>
  <c r="P33" i="1"/>
  <c r="Q33" i="1" s="1"/>
  <c r="S33" i="1" s="1"/>
  <c r="Q24" i="1"/>
  <c r="S24" i="1" s="1"/>
  <c r="Q48" i="1"/>
  <c r="S48" i="1" s="1"/>
  <c r="Q36" i="1"/>
  <c r="S36" i="1" s="1"/>
  <c r="Q18" i="1"/>
  <c r="S18" i="1" s="1"/>
  <c r="Q21" i="1"/>
  <c r="S21" i="1" s="1"/>
  <c r="Q45" i="1"/>
  <c r="S45" i="1" s="1"/>
  <c r="Q42" i="1"/>
  <c r="S42" i="1" s="1"/>
  <c r="Q92" i="1" l="1"/>
  <c r="S92" i="1" s="1"/>
  <c r="Q76" i="1"/>
  <c r="S76" i="1" s="1"/>
  <c r="Q100" i="1"/>
  <c r="S100" i="1" s="1"/>
  <c r="Q68" i="1"/>
  <c r="S68" i="1" s="1"/>
  <c r="Q96" i="1"/>
  <c r="S96" i="1" s="1"/>
  <c r="D125" i="1" l="1"/>
  <c r="K56" i="1"/>
  <c r="K6" i="1"/>
  <c r="K9" i="1"/>
  <c r="P9" i="1" s="1"/>
  <c r="K12" i="1"/>
  <c r="K15" i="1"/>
  <c r="K3" i="1"/>
  <c r="P3" i="1" s="1"/>
  <c r="J6" i="1"/>
  <c r="J9" i="1"/>
  <c r="J12" i="1"/>
  <c r="J15" i="1"/>
  <c r="J3" i="1"/>
  <c r="P56" i="1" l="1"/>
  <c r="J51" i="1"/>
  <c r="Q3" i="1"/>
  <c r="H51" i="1"/>
  <c r="P15" i="1"/>
  <c r="Q15" i="1" s="1"/>
  <c r="S15" i="1" s="1"/>
  <c r="Q9" i="1"/>
  <c r="P12" i="1"/>
  <c r="Q12" i="1" s="1"/>
  <c r="J56" i="1"/>
  <c r="E125" i="1"/>
  <c r="Q56" i="1" l="1"/>
  <c r="S56" i="1" s="1"/>
  <c r="I51" i="1"/>
  <c r="K60" i="1"/>
  <c r="P52" i="1"/>
  <c r="J52" i="1"/>
  <c r="P60" i="1" l="1"/>
  <c r="S12" i="1"/>
  <c r="S9" i="1"/>
  <c r="Q52" i="1"/>
  <c r="S52" i="1" s="1"/>
  <c r="K64" i="1" l="1"/>
  <c r="S3" i="1"/>
  <c r="P64" i="1" l="1"/>
  <c r="K124" i="1"/>
  <c r="K125" i="1" s="1"/>
  <c r="N51" i="1"/>
  <c r="N124" i="1" l="1"/>
  <c r="M124" i="1" s="1"/>
  <c r="P6" i="1"/>
  <c r="P51" i="1" s="1"/>
  <c r="Q51" i="1" s="1"/>
  <c r="P124" i="1"/>
  <c r="N125" i="1" l="1"/>
  <c r="M125" i="1" s="1"/>
  <c r="Q6" i="1"/>
  <c r="S6" i="1" s="1"/>
  <c r="S51" i="1" s="1"/>
  <c r="O124" i="1"/>
  <c r="J64" i="1"/>
  <c r="Q64" i="1" s="1"/>
  <c r="S64" i="1" s="1"/>
  <c r="O125" i="1" l="1"/>
  <c r="J60" i="1"/>
  <c r="J124" i="1" s="1"/>
  <c r="H124" i="1"/>
  <c r="J125" i="1" l="1"/>
  <c r="I124" i="1"/>
  <c r="Q124" i="1"/>
  <c r="Q60" i="1"/>
  <c r="S60" i="1" s="1"/>
  <c r="S124" i="1" s="1"/>
  <c r="S125" i="1" s="1"/>
  <c r="H125" i="1"/>
  <c r="I125" i="1" l="1"/>
</calcChain>
</file>

<file path=xl/sharedStrings.xml><?xml version="1.0" encoding="utf-8"?>
<sst xmlns="http://schemas.openxmlformats.org/spreadsheetml/2006/main" count="182" uniqueCount="61">
  <si>
    <t>TOTAL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</si>
  <si>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</si>
  <si>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</si>
  <si>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</si>
  <si>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</si>
  <si>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</si>
  <si>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</si>
  <si>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Hours per response</t>
  </si>
  <si>
    <t>Number of 
Non-respondents</t>
  </si>
  <si>
    <t>Respondent Category</t>
  </si>
  <si>
    <t>Hourly Wage Rate</t>
  </si>
  <si>
    <t>Instruments</t>
  </si>
  <si>
    <t>-</t>
  </si>
  <si>
    <t>State Agencies</t>
  </si>
  <si>
    <t>State Agencies Sub-Total</t>
  </si>
  <si>
    <t>Local Agencies</t>
  </si>
  <si>
    <t>Local  Agencies Sub-Total</t>
  </si>
  <si>
    <t>Local WIC Agency Contacts Request</t>
  </si>
  <si>
    <t>WIC State Agency</t>
  </si>
  <si>
    <t>QRS Survey</t>
  </si>
  <si>
    <t>NSLP/SBP State Agency</t>
  </si>
  <si>
    <t>SFA Contacts Request</t>
  </si>
  <si>
    <t>SFSP State Agency</t>
  </si>
  <si>
    <t>CACFP State Agency</t>
  </si>
  <si>
    <t>TEFAP State Agency</t>
  </si>
  <si>
    <t>ITO Contacts Request</t>
  </si>
  <si>
    <t>FDPIR State Agency/ITO</t>
  </si>
  <si>
    <t>Local Agency Contacts Request</t>
  </si>
  <si>
    <t>FFVP State Agency</t>
  </si>
  <si>
    <t>Local FFVP Contacts Request</t>
  </si>
  <si>
    <t>CSFP State Agency</t>
  </si>
  <si>
    <t>Local CSFP Contacts Request</t>
  </si>
  <si>
    <t>Local CACFP Sponsors/Sites Contacts Request</t>
  </si>
  <si>
    <t>Local SFSP Sponsor Contacts Request</t>
  </si>
  <si>
    <t>Local WIC Agency</t>
  </si>
  <si>
    <t>Local WIC Site</t>
  </si>
  <si>
    <t>NSLP/SBP SFA</t>
  </si>
  <si>
    <t>NSLP/SBP School</t>
  </si>
  <si>
    <t>SFSP Sponsor</t>
  </si>
  <si>
    <t>SFSP Site</t>
  </si>
  <si>
    <t>FFVP SFA</t>
  </si>
  <si>
    <t>FFVP School</t>
  </si>
  <si>
    <t>CACFP CCC Sponsors</t>
  </si>
  <si>
    <t>CACFP Independent/Sponsored CCC</t>
  </si>
  <si>
    <t>CACFP Head Start Center Sponsors</t>
  </si>
  <si>
    <t>CACFP Head Start Center Providers</t>
  </si>
  <si>
    <t>CACFP FDCH Sponsors</t>
  </si>
  <si>
    <t>CACFP FDCH Providers</t>
  </si>
  <si>
    <t>CACFP ADCC</t>
  </si>
  <si>
    <t>TEFAP ERA</t>
  </si>
  <si>
    <t>TEFAP EFO</t>
  </si>
  <si>
    <t>Reminder 1</t>
  </si>
  <si>
    <t>Reminder 2</t>
  </si>
  <si>
    <t>Reminder 3</t>
  </si>
  <si>
    <t>CSFP Local Agency</t>
  </si>
  <si>
    <t>Number of respondents for 3 Years</t>
  </si>
  <si>
    <t>Total Responses (3 Years)</t>
  </si>
  <si>
    <t>3-Year burden (hours)</t>
  </si>
  <si>
    <t>Number of Non-respondents (3 Years)</t>
  </si>
  <si>
    <t>3-Year Annualized Cost of Respondent Burden</t>
  </si>
  <si>
    <t>Grand Total 3-Year Burden Estimate (hours)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</si>
</sst>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2" fillId="0" borderId="9" xfId="0" applyFont="1" applyFill="1" applyBorder="1" applyAlignment="1">
      <alignment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 readingOrder="1"/>
    </xf>
    <xf numFmtId="3" fontId="3" fillId="0" borderId="1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 readingOrder="1"/>
    </xf>
    <xf numFmtId="165" fontId="3" fillId="0" borderId="8" xfId="0" applyNumberFormat="1" applyFont="1" applyFill="1" applyBorder="1" applyAlignment="1">
      <alignment horizontal="right" wrapText="1"/>
    </xf>
    <xf numFmtId="3" fontId="3" fillId="0" borderId="8" xfId="0" applyNumberFormat="1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center" wrapText="1" readingOrder="1"/>
    </xf>
    <xf numFmtId="165" fontId="3" fillId="0" borderId="20" xfId="0" applyNumberFormat="1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4" xfId="0" applyFont="1" applyFill="1" applyBorder="1" applyAlignment="1"/>
    <xf numFmtId="44" fontId="3" fillId="0" borderId="7" xfId="1" applyFont="1" applyFill="1" applyBorder="1" applyAlignment="1"/>
    <xf numFmtId="44" fontId="3" fillId="0" borderId="7" xfId="1" applyFont="1" applyBorder="1" applyAlignment="1">
      <alignment horizontal="center"/>
    </xf>
    <xf numFmtId="165" fontId="3" fillId="0" borderId="23" xfId="0" applyNumberFormat="1" applyFont="1" applyFill="1" applyBorder="1" applyAlignment="1"/>
    <xf numFmtId="44" fontId="3" fillId="0" borderId="8" xfId="0" applyNumberFormat="1" applyFont="1" applyFill="1" applyBorder="1" applyAlignment="1"/>
    <xf numFmtId="2" fontId="3" fillId="0" borderId="23" xfId="0" applyNumberFormat="1" applyFont="1" applyFill="1" applyBorder="1" applyAlignment="1"/>
    <xf numFmtId="0" fontId="1" fillId="0" borderId="32" xfId="0" applyFont="1" applyFill="1" applyBorder="1" applyAlignment="1">
      <alignment wrapText="1"/>
    </xf>
    <xf numFmtId="0" fontId="3" fillId="0" borderId="32" xfId="0" applyFont="1" applyFill="1" applyBorder="1" applyAlignment="1">
      <alignment horizontal="center" wrapText="1"/>
    </xf>
    <xf numFmtId="3" fontId="3" fillId="2" borderId="36" xfId="0" applyNumberFormat="1" applyFont="1" applyFill="1" applyBorder="1" applyAlignment="1">
      <alignment horizontal="right" wrapText="1"/>
    </xf>
    <xf numFmtId="164" fontId="3" fillId="2" borderId="36" xfId="0" applyNumberFormat="1" applyFont="1" applyFill="1" applyBorder="1" applyAlignment="1">
      <alignment horizontal="right" wrapText="1"/>
    </xf>
    <xf numFmtId="3" fontId="3" fillId="2" borderId="39" xfId="0" applyNumberFormat="1" applyFont="1" applyFill="1" applyBorder="1" applyAlignment="1">
      <alignment wrapText="1"/>
    </xf>
    <xf numFmtId="0" fontId="3" fillId="2" borderId="36" xfId="0" applyFont="1" applyFill="1" applyBorder="1" applyAlignment="1">
      <alignment horizontal="center" wrapText="1"/>
    </xf>
    <xf numFmtId="2" fontId="3" fillId="2" borderId="36" xfId="0" applyNumberFormat="1" applyFont="1" applyFill="1" applyBorder="1" applyAlignment="1">
      <alignment horizontal="right" wrapText="1"/>
    </xf>
    <xf numFmtId="2" fontId="3" fillId="2" borderId="41" xfId="0" applyNumberFormat="1" applyFont="1" applyFill="1" applyBorder="1" applyAlignment="1"/>
    <xf numFmtId="44" fontId="3" fillId="2" borderId="35" xfId="1" applyFont="1" applyFill="1" applyBorder="1" applyAlignment="1">
      <alignment horizontal="center"/>
    </xf>
    <xf numFmtId="44" fontId="3" fillId="2" borderId="37" xfId="0" applyNumberFormat="1" applyFont="1" applyFill="1" applyBorder="1" applyAlignment="1"/>
    <xf numFmtId="3" fontId="3" fillId="2" borderId="0" xfId="0" applyNumberFormat="1" applyFont="1" applyFill="1" applyBorder="1" applyAlignment="1">
      <alignment wrapText="1"/>
    </xf>
    <xf numFmtId="2" fontId="3" fillId="2" borderId="42" xfId="0" applyNumberFormat="1" applyFont="1" applyFill="1" applyBorder="1" applyAlignment="1">
      <alignment horizontal="center" wrapText="1"/>
    </xf>
    <xf numFmtId="3" fontId="3" fillId="2" borderId="42" xfId="0" applyNumberFormat="1" applyFont="1" applyFill="1" applyBorder="1" applyAlignment="1">
      <alignment horizontal="right" wrapText="1"/>
    </xf>
    <xf numFmtId="164" fontId="3" fillId="2" borderId="42" xfId="0" applyNumberFormat="1" applyFont="1" applyFill="1" applyBorder="1" applyAlignment="1">
      <alignment horizontal="right" wrapText="1"/>
    </xf>
    <xf numFmtId="3" fontId="3" fillId="2" borderId="43" xfId="0" applyNumberFormat="1" applyFont="1" applyFill="1" applyBorder="1" applyAlignment="1">
      <alignment horizontal="right" wrapText="1"/>
    </xf>
    <xf numFmtId="2" fontId="3" fillId="2" borderId="4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right" wrapText="1"/>
    </xf>
    <xf numFmtId="2" fontId="3" fillId="2" borderId="44" xfId="0" applyNumberFormat="1" applyFont="1" applyFill="1" applyBorder="1" applyAlignment="1"/>
    <xf numFmtId="44" fontId="3" fillId="2" borderId="25" xfId="1" applyFont="1" applyFill="1" applyBorder="1" applyAlignment="1">
      <alignment horizontal="center"/>
    </xf>
    <xf numFmtId="44" fontId="0" fillId="2" borderId="43" xfId="0" applyNumberFormat="1" applyFont="1" applyFill="1" applyBorder="1" applyAlignment="1"/>
    <xf numFmtId="0" fontId="2" fillId="0" borderId="26" xfId="0" applyFont="1" applyFill="1" applyBorder="1" applyAlignment="1">
      <alignment textRotation="90" wrapText="1"/>
    </xf>
    <xf numFmtId="0" fontId="2" fillId="0" borderId="27" xfId="0" applyFont="1" applyFill="1" applyBorder="1" applyAlignment="1">
      <alignment wrapText="1"/>
    </xf>
    <xf numFmtId="0" fontId="2" fillId="0" borderId="27" xfId="0" applyFont="1" applyFill="1" applyBorder="1" applyAlignment="1">
      <alignment horizontal="left" wrapText="1"/>
    </xf>
    <xf numFmtId="3" fontId="2" fillId="0" borderId="29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0" fillId="0" borderId="26" xfId="0" applyFont="1" applyFill="1" applyBorder="1" applyAlignment="1"/>
    <xf numFmtId="44" fontId="2" fillId="0" borderId="28" xfId="1" applyFont="1" applyFill="1" applyBorder="1" applyAlignment="1">
      <alignment wrapText="1"/>
    </xf>
    <xf numFmtId="3" fontId="2" fillId="0" borderId="26" xfId="0" applyNumberFormat="1" applyFont="1" applyFill="1" applyBorder="1" applyAlignment="1">
      <alignment wrapText="1"/>
    </xf>
    <xf numFmtId="3" fontId="2" fillId="0" borderId="28" xfId="0" applyNumberFormat="1" applyFont="1" applyFill="1" applyBorder="1" applyAlignment="1">
      <alignment wrapText="1"/>
    </xf>
    <xf numFmtId="164" fontId="3" fillId="2" borderId="42" xfId="0" applyNumberFormat="1" applyFont="1" applyFill="1" applyBorder="1" applyAlignment="1">
      <alignment horizontal="center" wrapText="1"/>
    </xf>
    <xf numFmtId="0" fontId="1" fillId="0" borderId="42" xfId="0" applyFont="1" applyFill="1" applyBorder="1" applyAlignment="1">
      <alignment wrapText="1"/>
    </xf>
    <xf numFmtId="0" fontId="1" fillId="0" borderId="4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 applyFont="1" applyFill="1" applyAlignment="1"/>
    <xf numFmtId="2" fontId="3" fillId="0" borderId="20" xfId="0" applyNumberFormat="1" applyFont="1" applyFill="1" applyBorder="1" applyAlignment="1">
      <alignment horizontal="right" wrapText="1"/>
    </xf>
    <xf numFmtId="4" fontId="2" fillId="0" borderId="27" xfId="0" applyNumberFormat="1" applyFont="1" applyFill="1" applyBorder="1" applyAlignment="1">
      <alignment wrapText="1"/>
    </xf>
    <xf numFmtId="164" fontId="2" fillId="0" borderId="27" xfId="0" applyNumberFormat="1" applyFont="1" applyFill="1" applyBorder="1" applyAlignment="1">
      <alignment horizontal="right" wrapText="1"/>
    </xf>
    <xf numFmtId="3" fontId="2" fillId="0" borderId="27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3" fontId="3" fillId="0" borderId="48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3" fontId="3" fillId="2" borderId="0" xfId="0" applyNumberFormat="1" applyFont="1" applyFill="1" applyBorder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 wrapText="1"/>
    </xf>
    <xf numFmtId="3" fontId="3" fillId="0" borderId="24" xfId="0" applyNumberFormat="1" applyFont="1" applyFill="1" applyBorder="1" applyAlignment="1">
      <alignment horizontal="center" wrapText="1"/>
    </xf>
    <xf numFmtId="3" fontId="3" fillId="0" borderId="33" xfId="0" applyNumberFormat="1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 wrapText="1"/>
    </xf>
    <xf numFmtId="3" fontId="3" fillId="0" borderId="34" xfId="0" applyNumberFormat="1" applyFont="1" applyFill="1" applyBorder="1" applyAlignment="1">
      <alignment horizontal="center" wrapText="1"/>
    </xf>
    <xf numFmtId="4" fontId="3" fillId="2" borderId="40" xfId="0" applyNumberFormat="1" applyFont="1" applyFill="1" applyBorder="1" applyAlignment="1">
      <alignment horizontal="right" wrapText="1"/>
    </xf>
    <xf numFmtId="4" fontId="3" fillId="2" borderId="37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wrapText="1"/>
    </xf>
    <xf numFmtId="3" fontId="3" fillId="0" borderId="38" xfId="0" applyNumberFormat="1" applyFont="1" applyFill="1" applyBorder="1" applyAlignment="1">
      <alignment horizontal="center" wrapText="1"/>
    </xf>
    <xf numFmtId="2" fontId="3" fillId="0" borderId="36" xfId="0" applyNumberFormat="1" applyFont="1" applyFill="1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horizontal="center" wrapText="1"/>
    </xf>
    <xf numFmtId="164" fontId="2" fillId="0" borderId="27" xfId="0" applyNumberFormat="1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zoomScale="90" zoomScaleNormal="90" workbookViewId="0">
      <pane ySplit="2" topLeftCell="A3" activePane="bottomLeft" state="frozen"/>
      <selection pane="bottomLeft" activeCell="M124" sqref="M124"/>
    </sheetView>
  </sheetViews>
  <sheetFormatPr defaultColWidth="9.140625" defaultRowHeight="15" x14ac:dyDescent="0.25"/>
  <cols>
    <col min="1" max="1" width="13.140625" style="7" customWidth="1"/>
    <col min="2" max="2" width="21" style="7" customWidth="1"/>
    <col min="3" max="3" width="11.140625" style="7" customWidth="1"/>
    <col min="4" max="4" width="7.28515625" style="73" hidden="1" customWidth="1"/>
    <col min="5" max="5" width="10.5703125" style="73" hidden="1" customWidth="1"/>
    <col min="6" max="6" width="10.5703125" style="73" customWidth="1"/>
    <col min="7" max="7" width="10.5703125" style="7" customWidth="1"/>
    <col min="8" max="8" width="10" style="7" customWidth="1"/>
    <col min="9" max="9" width="10.140625" style="7" customWidth="1"/>
    <col min="10" max="10" width="9" style="7" customWidth="1"/>
    <col min="11" max="11" width="11.7109375" style="7" hidden="1" customWidth="1"/>
    <col min="12" max="12" width="11.7109375" style="7" customWidth="1"/>
    <col min="13" max="13" width="10.28515625" style="7" customWidth="1"/>
    <col min="14" max="14" width="11" style="7" customWidth="1"/>
    <col min="15" max="15" width="10" style="7" customWidth="1"/>
    <col min="16" max="16" width="9.140625" style="7" customWidth="1"/>
    <col min="17" max="17" width="10.85546875" style="7" customWidth="1"/>
    <col min="18" max="18" width="8" style="7" customWidth="1"/>
    <col min="19" max="19" width="16.5703125" style="7" customWidth="1"/>
    <col min="20" max="16384" width="9.140625" style="7"/>
  </cols>
  <sheetData>
    <row r="1" spans="1:19" x14ac:dyDescent="0.25">
      <c r="A1" s="8"/>
      <c r="B1" s="9"/>
      <c r="C1" s="9"/>
      <c r="D1" s="16"/>
      <c r="E1" s="98" t="s">
        <v>1</v>
      </c>
      <c r="F1" s="101"/>
      <c r="G1" s="99"/>
      <c r="H1" s="99"/>
      <c r="I1" s="99"/>
      <c r="J1" s="100"/>
      <c r="K1" s="101" t="s">
        <v>2</v>
      </c>
      <c r="L1" s="101"/>
      <c r="M1" s="99"/>
      <c r="N1" s="99"/>
      <c r="O1" s="99"/>
      <c r="P1" s="102"/>
      <c r="Q1" s="23"/>
      <c r="R1" s="25"/>
      <c r="S1" s="10"/>
    </row>
    <row r="2" spans="1:19" ht="65.25" thickBot="1" x14ac:dyDescent="0.3">
      <c r="A2" s="11" t="s">
        <v>9</v>
      </c>
      <c r="B2" s="12" t="s">
        <v>3</v>
      </c>
      <c r="C2" s="12" t="s">
        <v>11</v>
      </c>
      <c r="D2" s="70" t="s">
        <v>4</v>
      </c>
      <c r="E2" s="76" t="s">
        <v>5</v>
      </c>
      <c r="F2" s="103" t="s">
        <v>55</v>
      </c>
      <c r="G2" s="12" t="s">
        <v>6</v>
      </c>
      <c r="H2" s="12" t="s">
        <v>56</v>
      </c>
      <c r="I2" s="12" t="s">
        <v>7</v>
      </c>
      <c r="J2" s="17" t="s">
        <v>57</v>
      </c>
      <c r="K2" s="14" t="s">
        <v>8</v>
      </c>
      <c r="L2" s="14" t="s">
        <v>58</v>
      </c>
      <c r="M2" s="12" t="s">
        <v>6</v>
      </c>
      <c r="N2" s="12" t="s">
        <v>56</v>
      </c>
      <c r="O2" s="12" t="s">
        <v>7</v>
      </c>
      <c r="P2" s="20" t="s">
        <v>57</v>
      </c>
      <c r="Q2" s="24" t="s">
        <v>60</v>
      </c>
      <c r="R2" s="22" t="s">
        <v>10</v>
      </c>
      <c r="S2" s="13" t="s">
        <v>59</v>
      </c>
    </row>
    <row r="3" spans="1:19" ht="26.25" customHeight="1" x14ac:dyDescent="0.25">
      <c r="A3" s="90" t="s">
        <v>13</v>
      </c>
      <c r="B3" s="1" t="s">
        <v>18</v>
      </c>
      <c r="C3" s="1" t="s">
        <v>17</v>
      </c>
      <c r="D3" s="71">
        <v>90</v>
      </c>
      <c r="E3" s="77">
        <v>90</v>
      </c>
      <c r="F3" s="104">
        <f>E3*3</f>
        <v>270</v>
      </c>
      <c r="G3" s="2">
        <v>1</v>
      </c>
      <c r="H3" s="5">
        <f>F3*G3</f>
        <v>270</v>
      </c>
      <c r="I3" s="3">
        <v>1</v>
      </c>
      <c r="J3" s="18">
        <f>H3*I3</f>
        <v>270</v>
      </c>
      <c r="K3" s="15">
        <f>+D3-E3</f>
        <v>0</v>
      </c>
      <c r="L3" s="15">
        <f>K3*3</f>
        <v>0</v>
      </c>
      <c r="M3" s="2">
        <v>1</v>
      </c>
      <c r="N3" s="5">
        <f>L3*M3</f>
        <v>0</v>
      </c>
      <c r="O3" s="4">
        <f>1/60</f>
        <v>1.6666666666666666E-2</v>
      </c>
      <c r="P3" s="21">
        <f>N3*O3</f>
        <v>0</v>
      </c>
      <c r="Q3" s="28">
        <f>J3+P3</f>
        <v>270</v>
      </c>
      <c r="R3" s="26">
        <v>45.6</v>
      </c>
      <c r="S3" s="29">
        <f>+Q3*R3</f>
        <v>12312</v>
      </c>
    </row>
    <row r="4" spans="1:19" ht="16.899999999999999" customHeight="1" x14ac:dyDescent="0.25">
      <c r="A4" s="91"/>
      <c r="B4" s="1"/>
      <c r="C4" s="1" t="s">
        <v>51</v>
      </c>
      <c r="D4" s="71">
        <f>0.4*E3</f>
        <v>36</v>
      </c>
      <c r="E4" s="77">
        <f>D4*0.5</f>
        <v>18</v>
      </c>
      <c r="F4" s="104">
        <f>E4*3</f>
        <v>54</v>
      </c>
      <c r="G4" s="2">
        <v>1</v>
      </c>
      <c r="H4" s="5">
        <f>F4*G4</f>
        <v>54</v>
      </c>
      <c r="I4" s="3">
        <f>3/60</f>
        <v>0.05</v>
      </c>
      <c r="J4" s="18">
        <f>H4*I4</f>
        <v>2.7</v>
      </c>
      <c r="K4" s="15">
        <f>+D4-E4</f>
        <v>18</v>
      </c>
      <c r="L4" s="15">
        <f t="shared" ref="L4:L50" si="0">K4*3</f>
        <v>54</v>
      </c>
      <c r="M4" s="2">
        <v>1</v>
      </c>
      <c r="N4" s="5">
        <f t="shared" ref="N4:N50" si="1">L4*M4</f>
        <v>54</v>
      </c>
      <c r="O4" s="4">
        <f t="shared" ref="O4:O20" si="2">1/60</f>
        <v>1.6666666666666666E-2</v>
      </c>
      <c r="P4" s="21">
        <f t="shared" ref="P4:P5" si="3">N4*O4</f>
        <v>0.9</v>
      </c>
      <c r="Q4" s="28">
        <f t="shared" ref="Q4:Q5" si="4">J4+P4</f>
        <v>3.6</v>
      </c>
      <c r="R4" s="26">
        <v>45.6</v>
      </c>
      <c r="S4" s="29">
        <f t="shared" ref="S4:S5" si="5">+Q4*R4</f>
        <v>164.16</v>
      </c>
    </row>
    <row r="5" spans="1:19" ht="17.649999999999999" customHeight="1" x14ac:dyDescent="0.25">
      <c r="A5" s="91"/>
      <c r="B5" s="1"/>
      <c r="C5" s="1" t="s">
        <v>52</v>
      </c>
      <c r="D5" s="71">
        <f>E4</f>
        <v>18</v>
      </c>
      <c r="E5" s="77">
        <f>D5</f>
        <v>18</v>
      </c>
      <c r="F5" s="104">
        <f>E5*3</f>
        <v>54</v>
      </c>
      <c r="G5" s="2">
        <v>1</v>
      </c>
      <c r="H5" s="5">
        <f t="shared" ref="H5:H14" si="6">F5*G5</f>
        <v>54</v>
      </c>
      <c r="I5" s="3">
        <f>3/60</f>
        <v>0.05</v>
      </c>
      <c r="J5" s="18">
        <f>H5*I5</f>
        <v>2.7</v>
      </c>
      <c r="K5" s="15">
        <f>+D5-E5</f>
        <v>0</v>
      </c>
      <c r="L5" s="15">
        <f t="shared" si="0"/>
        <v>0</v>
      </c>
      <c r="M5" s="2">
        <v>1</v>
      </c>
      <c r="N5" s="5">
        <f t="shared" si="1"/>
        <v>0</v>
      </c>
      <c r="O5" s="4">
        <f t="shared" si="2"/>
        <v>1.6666666666666666E-2</v>
      </c>
      <c r="P5" s="21">
        <f t="shared" si="3"/>
        <v>0</v>
      </c>
      <c r="Q5" s="28">
        <f t="shared" si="4"/>
        <v>2.7</v>
      </c>
      <c r="R5" s="26">
        <v>45.6</v>
      </c>
      <c r="S5" s="29">
        <f t="shared" si="5"/>
        <v>123.12000000000002</v>
      </c>
    </row>
    <row r="6" spans="1:19" x14ac:dyDescent="0.25">
      <c r="A6" s="91"/>
      <c r="B6" s="1" t="s">
        <v>18</v>
      </c>
      <c r="C6" s="1" t="s">
        <v>19</v>
      </c>
      <c r="D6" s="71">
        <v>90</v>
      </c>
      <c r="E6" s="77">
        <v>90</v>
      </c>
      <c r="F6" s="104">
        <f>E6*3</f>
        <v>270</v>
      </c>
      <c r="G6" s="2">
        <v>1</v>
      </c>
      <c r="H6" s="5">
        <f t="shared" si="6"/>
        <v>270</v>
      </c>
      <c r="I6" s="4">
        <v>0.33</v>
      </c>
      <c r="J6" s="18">
        <f t="shared" ref="J6:J45" si="7">H6*I6</f>
        <v>89.100000000000009</v>
      </c>
      <c r="K6" s="15">
        <f t="shared" ref="K6:K15" si="8">+D6-E6</f>
        <v>0</v>
      </c>
      <c r="L6" s="15">
        <f t="shared" si="0"/>
        <v>0</v>
      </c>
      <c r="M6" s="2">
        <v>1</v>
      </c>
      <c r="N6" s="5">
        <f t="shared" si="1"/>
        <v>0</v>
      </c>
      <c r="O6" s="4">
        <f t="shared" ref="O6:O48" si="9">1/60</f>
        <v>1.6666666666666666E-2</v>
      </c>
      <c r="P6" s="21">
        <f t="shared" ref="P6:P45" si="10">N6*O6</f>
        <v>0</v>
      </c>
      <c r="Q6" s="28">
        <f t="shared" ref="Q6:Q51" si="11">J6+P6</f>
        <v>89.100000000000009</v>
      </c>
      <c r="R6" s="26">
        <v>45.6</v>
      </c>
      <c r="S6" s="29">
        <f t="shared" ref="S6:S45" si="12">+Q6*R6</f>
        <v>4062.9600000000005</v>
      </c>
    </row>
    <row r="7" spans="1:19" x14ac:dyDescent="0.25">
      <c r="A7" s="91"/>
      <c r="B7" s="1"/>
      <c r="C7" s="1" t="s">
        <v>51</v>
      </c>
      <c r="D7" s="71">
        <f>0.4*E6</f>
        <v>36</v>
      </c>
      <c r="E7" s="77">
        <f>D7*0.5</f>
        <v>18</v>
      </c>
      <c r="F7" s="104">
        <f>E7*3</f>
        <v>54</v>
      </c>
      <c r="G7" s="2">
        <v>1</v>
      </c>
      <c r="H7" s="5">
        <f t="shared" si="6"/>
        <v>54</v>
      </c>
      <c r="I7" s="3">
        <f>3/60</f>
        <v>0.05</v>
      </c>
      <c r="J7" s="18">
        <f>H7*I7</f>
        <v>2.7</v>
      </c>
      <c r="K7" s="15">
        <f>+D7-E7</f>
        <v>18</v>
      </c>
      <c r="L7" s="15">
        <f t="shared" si="0"/>
        <v>54</v>
      </c>
      <c r="M7" s="2">
        <v>1</v>
      </c>
      <c r="N7" s="5">
        <f t="shared" si="1"/>
        <v>54</v>
      </c>
      <c r="O7" s="4">
        <f t="shared" si="2"/>
        <v>1.6666666666666666E-2</v>
      </c>
      <c r="P7" s="21">
        <f t="shared" si="10"/>
        <v>0.9</v>
      </c>
      <c r="Q7" s="28">
        <f t="shared" si="11"/>
        <v>3.6</v>
      </c>
      <c r="R7" s="26">
        <v>45.6</v>
      </c>
      <c r="S7" s="29">
        <f t="shared" si="12"/>
        <v>164.16</v>
      </c>
    </row>
    <row r="8" spans="1:19" x14ac:dyDescent="0.25">
      <c r="A8" s="91"/>
      <c r="B8" s="1"/>
      <c r="C8" s="1" t="s">
        <v>52</v>
      </c>
      <c r="D8" s="71">
        <f>E7</f>
        <v>18</v>
      </c>
      <c r="E8" s="77">
        <f>D8</f>
        <v>18</v>
      </c>
      <c r="F8" s="104">
        <f>E8*3</f>
        <v>54</v>
      </c>
      <c r="G8" s="2">
        <v>1</v>
      </c>
      <c r="H8" s="5">
        <f t="shared" si="6"/>
        <v>54</v>
      </c>
      <c r="I8" s="3">
        <f>3/60</f>
        <v>0.05</v>
      </c>
      <c r="J8" s="18">
        <f>H8*I8</f>
        <v>2.7</v>
      </c>
      <c r="K8" s="15">
        <f>+D8-E8</f>
        <v>0</v>
      </c>
      <c r="L8" s="15">
        <f t="shared" si="0"/>
        <v>0</v>
      </c>
      <c r="M8" s="2">
        <v>1</v>
      </c>
      <c r="N8" s="5">
        <f t="shared" si="1"/>
        <v>0</v>
      </c>
      <c r="O8" s="4">
        <f t="shared" si="2"/>
        <v>1.6666666666666666E-2</v>
      </c>
      <c r="P8" s="21">
        <f t="shared" si="10"/>
        <v>0</v>
      </c>
      <c r="Q8" s="28">
        <f t="shared" si="11"/>
        <v>2.7</v>
      </c>
      <c r="R8" s="26">
        <v>45.6</v>
      </c>
      <c r="S8" s="29">
        <f t="shared" si="12"/>
        <v>123.12000000000002</v>
      </c>
    </row>
    <row r="9" spans="1:19" ht="26.25" x14ac:dyDescent="0.25">
      <c r="A9" s="91"/>
      <c r="B9" s="6" t="s">
        <v>20</v>
      </c>
      <c r="C9" s="1" t="s">
        <v>21</v>
      </c>
      <c r="D9" s="71">
        <v>56</v>
      </c>
      <c r="E9" s="77">
        <v>56</v>
      </c>
      <c r="F9" s="104">
        <f>E9*3</f>
        <v>168</v>
      </c>
      <c r="G9" s="2">
        <v>1</v>
      </c>
      <c r="H9" s="5">
        <f t="shared" si="6"/>
        <v>168</v>
      </c>
      <c r="I9" s="3">
        <v>1</v>
      </c>
      <c r="J9" s="18">
        <f t="shared" si="7"/>
        <v>168</v>
      </c>
      <c r="K9" s="15">
        <f t="shared" si="8"/>
        <v>0</v>
      </c>
      <c r="L9" s="15">
        <f t="shared" si="0"/>
        <v>0</v>
      </c>
      <c r="M9" s="2">
        <v>1</v>
      </c>
      <c r="N9" s="5">
        <f t="shared" si="1"/>
        <v>0</v>
      </c>
      <c r="O9" s="4">
        <f t="shared" si="9"/>
        <v>1.6666666666666666E-2</v>
      </c>
      <c r="P9" s="21">
        <f t="shared" si="10"/>
        <v>0</v>
      </c>
      <c r="Q9" s="28">
        <f t="shared" si="11"/>
        <v>168</v>
      </c>
      <c r="R9" s="26">
        <v>45.6</v>
      </c>
      <c r="S9" s="29">
        <f t="shared" si="12"/>
        <v>7660.8</v>
      </c>
    </row>
    <row r="10" spans="1:19" x14ac:dyDescent="0.25">
      <c r="A10" s="91"/>
      <c r="B10" s="6"/>
      <c r="C10" s="1" t="s">
        <v>51</v>
      </c>
      <c r="D10" s="71">
        <f>0.4*E9</f>
        <v>22.400000000000002</v>
      </c>
      <c r="E10" s="77">
        <f>D10*0.5</f>
        <v>11.200000000000001</v>
      </c>
      <c r="F10" s="104">
        <f t="shared" ref="F10:F50" si="13">E10*3</f>
        <v>33.6</v>
      </c>
      <c r="G10" s="2">
        <v>1</v>
      </c>
      <c r="H10" s="5">
        <f t="shared" si="6"/>
        <v>33.6</v>
      </c>
      <c r="I10" s="3">
        <f>3/60</f>
        <v>0.05</v>
      </c>
      <c r="J10" s="18">
        <f>H10*I10</f>
        <v>1.6800000000000002</v>
      </c>
      <c r="K10" s="15">
        <f>+D10-E10</f>
        <v>11.200000000000001</v>
      </c>
      <c r="L10" s="15">
        <f t="shared" si="0"/>
        <v>33.6</v>
      </c>
      <c r="M10" s="2">
        <v>1</v>
      </c>
      <c r="N10" s="5">
        <f t="shared" si="1"/>
        <v>33.6</v>
      </c>
      <c r="O10" s="4">
        <f t="shared" si="2"/>
        <v>1.6666666666666666E-2</v>
      </c>
      <c r="P10" s="21">
        <f t="shared" ref="P10:P11" si="14">N10*O10</f>
        <v>0.56000000000000005</v>
      </c>
      <c r="Q10" s="28">
        <f t="shared" ref="Q10:Q11" si="15">J10+P10</f>
        <v>2.2400000000000002</v>
      </c>
      <c r="R10" s="26">
        <v>45.6</v>
      </c>
      <c r="S10" s="29">
        <f t="shared" ref="S10:S11" si="16">+Q10*R10</f>
        <v>102.14400000000002</v>
      </c>
    </row>
    <row r="11" spans="1:19" x14ac:dyDescent="0.25">
      <c r="A11" s="91"/>
      <c r="B11" s="6"/>
      <c r="C11" s="1" t="s">
        <v>52</v>
      </c>
      <c r="D11" s="71">
        <f>E10</f>
        <v>11.200000000000001</v>
      </c>
      <c r="E11" s="77">
        <f>D11</f>
        <v>11.200000000000001</v>
      </c>
      <c r="F11" s="104">
        <f t="shared" si="13"/>
        <v>33.6</v>
      </c>
      <c r="G11" s="2">
        <v>1</v>
      </c>
      <c r="H11" s="5">
        <f t="shared" si="6"/>
        <v>33.6</v>
      </c>
      <c r="I11" s="3">
        <f>3/60</f>
        <v>0.05</v>
      </c>
      <c r="J11" s="18">
        <f>H11*I11</f>
        <v>1.6800000000000002</v>
      </c>
      <c r="K11" s="15">
        <f>+D11-E11</f>
        <v>0</v>
      </c>
      <c r="L11" s="15">
        <f t="shared" si="0"/>
        <v>0</v>
      </c>
      <c r="M11" s="2">
        <v>1</v>
      </c>
      <c r="N11" s="5">
        <f t="shared" si="1"/>
        <v>0</v>
      </c>
      <c r="O11" s="4">
        <f t="shared" si="2"/>
        <v>1.6666666666666666E-2</v>
      </c>
      <c r="P11" s="21">
        <f t="shared" si="14"/>
        <v>0</v>
      </c>
      <c r="Q11" s="28">
        <f t="shared" si="15"/>
        <v>1.6800000000000002</v>
      </c>
      <c r="R11" s="26">
        <v>45.6</v>
      </c>
      <c r="S11" s="29">
        <f t="shared" si="16"/>
        <v>76.608000000000004</v>
      </c>
    </row>
    <row r="12" spans="1:19" x14ac:dyDescent="0.25">
      <c r="A12" s="91"/>
      <c r="B12" s="84" t="s">
        <v>20</v>
      </c>
      <c r="C12" s="1" t="s">
        <v>19</v>
      </c>
      <c r="D12" s="71">
        <v>56</v>
      </c>
      <c r="E12" s="77">
        <v>56</v>
      </c>
      <c r="F12" s="104">
        <f t="shared" si="13"/>
        <v>168</v>
      </c>
      <c r="G12" s="2">
        <v>1</v>
      </c>
      <c r="H12" s="5">
        <f t="shared" si="6"/>
        <v>168</v>
      </c>
      <c r="I12" s="4">
        <v>0.33</v>
      </c>
      <c r="J12" s="18">
        <f t="shared" si="7"/>
        <v>55.440000000000005</v>
      </c>
      <c r="K12" s="15">
        <f t="shared" si="8"/>
        <v>0</v>
      </c>
      <c r="L12" s="15">
        <f t="shared" si="0"/>
        <v>0</v>
      </c>
      <c r="M12" s="2">
        <v>1</v>
      </c>
      <c r="N12" s="5">
        <f t="shared" si="1"/>
        <v>0</v>
      </c>
      <c r="O12" s="4">
        <f t="shared" si="9"/>
        <v>1.6666666666666666E-2</v>
      </c>
      <c r="P12" s="21">
        <f t="shared" si="10"/>
        <v>0</v>
      </c>
      <c r="Q12" s="28">
        <f t="shared" si="11"/>
        <v>55.440000000000005</v>
      </c>
      <c r="R12" s="26">
        <v>45.6</v>
      </c>
      <c r="S12" s="29">
        <f t="shared" si="12"/>
        <v>2528.0640000000003</v>
      </c>
    </row>
    <row r="13" spans="1:19" x14ac:dyDescent="0.25">
      <c r="A13" s="91"/>
      <c r="B13" s="6"/>
      <c r="C13" s="1" t="s">
        <v>51</v>
      </c>
      <c r="D13" s="71">
        <f>0.4*E12</f>
        <v>22.400000000000002</v>
      </c>
      <c r="E13" s="77">
        <f>D13*0.5</f>
        <v>11.200000000000001</v>
      </c>
      <c r="F13" s="104">
        <f t="shared" si="13"/>
        <v>33.6</v>
      </c>
      <c r="G13" s="2">
        <v>1</v>
      </c>
      <c r="H13" s="5">
        <f t="shared" si="6"/>
        <v>33.6</v>
      </c>
      <c r="I13" s="3">
        <f>3/60</f>
        <v>0.05</v>
      </c>
      <c r="J13" s="18">
        <f>H13*I13</f>
        <v>1.6800000000000002</v>
      </c>
      <c r="K13" s="15">
        <f>+D13-E13</f>
        <v>11.200000000000001</v>
      </c>
      <c r="L13" s="15">
        <f t="shared" si="0"/>
        <v>33.6</v>
      </c>
      <c r="M13" s="2">
        <v>1</v>
      </c>
      <c r="N13" s="5">
        <f t="shared" si="1"/>
        <v>33.6</v>
      </c>
      <c r="O13" s="4">
        <f t="shared" si="2"/>
        <v>1.6666666666666666E-2</v>
      </c>
      <c r="P13" s="21">
        <f t="shared" si="10"/>
        <v>0.56000000000000005</v>
      </c>
      <c r="Q13" s="28">
        <f t="shared" si="11"/>
        <v>2.2400000000000002</v>
      </c>
      <c r="R13" s="26">
        <v>45.6</v>
      </c>
      <c r="S13" s="29">
        <f t="shared" si="12"/>
        <v>102.14400000000002</v>
      </c>
    </row>
    <row r="14" spans="1:19" x14ac:dyDescent="0.25">
      <c r="A14" s="91"/>
      <c r="B14" s="6"/>
      <c r="C14" s="1" t="s">
        <v>52</v>
      </c>
      <c r="D14" s="71">
        <f>E13</f>
        <v>11.200000000000001</v>
      </c>
      <c r="E14" s="77">
        <f>D14</f>
        <v>11.200000000000001</v>
      </c>
      <c r="F14" s="104">
        <f t="shared" si="13"/>
        <v>33.6</v>
      </c>
      <c r="G14" s="2">
        <v>1</v>
      </c>
      <c r="H14" s="5">
        <f t="shared" si="6"/>
        <v>33.6</v>
      </c>
      <c r="I14" s="3">
        <f>3/60</f>
        <v>0.05</v>
      </c>
      <c r="J14" s="18">
        <f>H14*I14</f>
        <v>1.6800000000000002</v>
      </c>
      <c r="K14" s="15">
        <f>+D14-E14</f>
        <v>0</v>
      </c>
      <c r="L14" s="15">
        <f t="shared" si="0"/>
        <v>0</v>
      </c>
      <c r="M14" s="2">
        <v>1</v>
      </c>
      <c r="N14" s="5">
        <f t="shared" si="1"/>
        <v>0</v>
      </c>
      <c r="O14" s="4">
        <f t="shared" si="2"/>
        <v>1.6666666666666666E-2</v>
      </c>
      <c r="P14" s="21">
        <f t="shared" si="10"/>
        <v>0</v>
      </c>
      <c r="Q14" s="28">
        <f t="shared" si="11"/>
        <v>1.6800000000000002</v>
      </c>
      <c r="R14" s="26">
        <v>45.6</v>
      </c>
      <c r="S14" s="29">
        <f t="shared" si="12"/>
        <v>76.608000000000004</v>
      </c>
    </row>
    <row r="15" spans="1:19" ht="57" customHeight="1" x14ac:dyDescent="0.25">
      <c r="A15" s="91"/>
      <c r="B15" s="6" t="s">
        <v>22</v>
      </c>
      <c r="C15" s="1" t="s">
        <v>33</v>
      </c>
      <c r="D15" s="71">
        <v>54</v>
      </c>
      <c r="E15" s="77">
        <v>54</v>
      </c>
      <c r="F15" s="104">
        <f t="shared" si="13"/>
        <v>162</v>
      </c>
      <c r="G15" s="2">
        <v>1</v>
      </c>
      <c r="H15" s="5">
        <f>F15*G15</f>
        <v>162</v>
      </c>
      <c r="I15" s="3">
        <v>1</v>
      </c>
      <c r="J15" s="18">
        <f t="shared" si="7"/>
        <v>162</v>
      </c>
      <c r="K15" s="15">
        <f t="shared" si="8"/>
        <v>0</v>
      </c>
      <c r="L15" s="15">
        <f t="shared" si="0"/>
        <v>0</v>
      </c>
      <c r="M15" s="2">
        <v>1</v>
      </c>
      <c r="N15" s="5">
        <f t="shared" si="1"/>
        <v>0</v>
      </c>
      <c r="O15" s="4">
        <f t="shared" si="9"/>
        <v>1.6666666666666666E-2</v>
      </c>
      <c r="P15" s="21">
        <f t="shared" si="10"/>
        <v>0</v>
      </c>
      <c r="Q15" s="28">
        <f t="shared" si="11"/>
        <v>162</v>
      </c>
      <c r="R15" s="26">
        <v>45.6</v>
      </c>
      <c r="S15" s="29">
        <f t="shared" si="12"/>
        <v>7387.2</v>
      </c>
    </row>
    <row r="16" spans="1:19" x14ac:dyDescent="0.25">
      <c r="A16" s="91"/>
      <c r="B16" s="6"/>
      <c r="C16" s="1" t="s">
        <v>51</v>
      </c>
      <c r="D16" s="71">
        <f>0.4*E15</f>
        <v>21.6</v>
      </c>
      <c r="E16" s="77">
        <f>D16*0.5</f>
        <v>10.8</v>
      </c>
      <c r="F16" s="104">
        <f t="shared" si="13"/>
        <v>32.400000000000006</v>
      </c>
      <c r="G16" s="2">
        <v>1</v>
      </c>
      <c r="H16" s="5">
        <f t="shared" ref="H16:H20" si="17">F16*G16</f>
        <v>32.400000000000006</v>
      </c>
      <c r="I16" s="3">
        <f>3/60</f>
        <v>0.05</v>
      </c>
      <c r="J16" s="18">
        <f>H16*I16</f>
        <v>1.6200000000000003</v>
      </c>
      <c r="K16" s="15">
        <f>+D16-E16</f>
        <v>10.8</v>
      </c>
      <c r="L16" s="15">
        <f>K16*3</f>
        <v>32.400000000000006</v>
      </c>
      <c r="M16" s="2">
        <v>1</v>
      </c>
      <c r="N16" s="5">
        <f t="shared" si="1"/>
        <v>32.400000000000006</v>
      </c>
      <c r="O16" s="4">
        <f t="shared" si="2"/>
        <v>1.6666666666666666E-2</v>
      </c>
      <c r="P16" s="21">
        <f t="shared" ref="P16:P17" si="18">N16*O16</f>
        <v>0.54</v>
      </c>
      <c r="Q16" s="28">
        <f t="shared" ref="Q16:Q17" si="19">J16+P16</f>
        <v>2.16</v>
      </c>
      <c r="R16" s="26">
        <v>45.6</v>
      </c>
      <c r="S16" s="29">
        <f t="shared" ref="S16:S17" si="20">+Q16*R16</f>
        <v>98.496000000000009</v>
      </c>
    </row>
    <row r="17" spans="1:19" x14ac:dyDescent="0.25">
      <c r="A17" s="91"/>
      <c r="B17" s="6"/>
      <c r="C17" s="1" t="s">
        <v>52</v>
      </c>
      <c r="D17" s="71">
        <f>E16</f>
        <v>10.8</v>
      </c>
      <c r="E17" s="77">
        <f>D17</f>
        <v>10.8</v>
      </c>
      <c r="F17" s="104">
        <f t="shared" si="13"/>
        <v>32.400000000000006</v>
      </c>
      <c r="G17" s="2">
        <v>1</v>
      </c>
      <c r="H17" s="5">
        <f t="shared" si="17"/>
        <v>32.400000000000006</v>
      </c>
      <c r="I17" s="3">
        <f>3/60</f>
        <v>0.05</v>
      </c>
      <c r="J17" s="18">
        <f>H17*I17</f>
        <v>1.6200000000000003</v>
      </c>
      <c r="K17" s="15">
        <f>+D17-E17</f>
        <v>0</v>
      </c>
      <c r="L17" s="15">
        <f t="shared" si="0"/>
        <v>0</v>
      </c>
      <c r="M17" s="2">
        <v>1</v>
      </c>
      <c r="N17" s="5">
        <f t="shared" si="1"/>
        <v>0</v>
      </c>
      <c r="O17" s="4">
        <f t="shared" si="2"/>
        <v>1.6666666666666666E-2</v>
      </c>
      <c r="P17" s="21">
        <f t="shared" si="18"/>
        <v>0</v>
      </c>
      <c r="Q17" s="28">
        <f t="shared" si="19"/>
        <v>1.6200000000000003</v>
      </c>
      <c r="R17" s="26">
        <v>45.6</v>
      </c>
      <c r="S17" s="29">
        <f t="shared" si="20"/>
        <v>73.872000000000014</v>
      </c>
    </row>
    <row r="18" spans="1:19" x14ac:dyDescent="0.25">
      <c r="A18" s="91"/>
      <c r="B18" s="6" t="s">
        <v>22</v>
      </c>
      <c r="C18" s="1" t="s">
        <v>19</v>
      </c>
      <c r="D18" s="72">
        <v>54</v>
      </c>
      <c r="E18" s="78">
        <v>54</v>
      </c>
      <c r="F18" s="104">
        <f t="shared" si="13"/>
        <v>162</v>
      </c>
      <c r="G18" s="2">
        <v>1</v>
      </c>
      <c r="H18" s="5">
        <f t="shared" si="17"/>
        <v>162</v>
      </c>
      <c r="I18" s="4">
        <v>0.33</v>
      </c>
      <c r="J18" s="18">
        <f t="shared" si="7"/>
        <v>53.46</v>
      </c>
      <c r="K18" s="15">
        <f t="shared" ref="K18:K45" si="21">+D18-E18</f>
        <v>0</v>
      </c>
      <c r="L18" s="15">
        <f t="shared" si="0"/>
        <v>0</v>
      </c>
      <c r="M18" s="2">
        <v>1</v>
      </c>
      <c r="N18" s="5">
        <f t="shared" si="1"/>
        <v>0</v>
      </c>
      <c r="O18" s="4">
        <f t="shared" si="9"/>
        <v>1.6666666666666666E-2</v>
      </c>
      <c r="P18" s="21">
        <f t="shared" si="10"/>
        <v>0</v>
      </c>
      <c r="Q18" s="28">
        <f t="shared" si="11"/>
        <v>53.46</v>
      </c>
      <c r="R18" s="26">
        <v>45.6</v>
      </c>
      <c r="S18" s="29">
        <f t="shared" si="12"/>
        <v>2437.7760000000003</v>
      </c>
    </row>
    <row r="19" spans="1:19" x14ac:dyDescent="0.25">
      <c r="A19" s="91"/>
      <c r="B19" s="6"/>
      <c r="C19" s="1" t="s">
        <v>51</v>
      </c>
      <c r="D19" s="71">
        <f>0.4*E18</f>
        <v>21.6</v>
      </c>
      <c r="E19" s="77">
        <f>D19*0.5</f>
        <v>10.8</v>
      </c>
      <c r="F19" s="104">
        <f t="shared" si="13"/>
        <v>32.400000000000006</v>
      </c>
      <c r="G19" s="2">
        <v>1</v>
      </c>
      <c r="H19" s="5">
        <f t="shared" si="17"/>
        <v>32.400000000000006</v>
      </c>
      <c r="I19" s="3">
        <f>3/60</f>
        <v>0.05</v>
      </c>
      <c r="J19" s="18">
        <f>H19*I19</f>
        <v>1.6200000000000003</v>
      </c>
      <c r="K19" s="15">
        <f>+D19-E19</f>
        <v>10.8</v>
      </c>
      <c r="L19" s="15">
        <f t="shared" si="0"/>
        <v>32.400000000000006</v>
      </c>
      <c r="M19" s="2">
        <v>1</v>
      </c>
      <c r="N19" s="5">
        <f t="shared" si="1"/>
        <v>32.400000000000006</v>
      </c>
      <c r="O19" s="4">
        <f t="shared" si="2"/>
        <v>1.6666666666666666E-2</v>
      </c>
      <c r="P19" s="21">
        <f t="shared" ref="P19:P20" si="22">N19*O19</f>
        <v>0.54</v>
      </c>
      <c r="Q19" s="28">
        <f t="shared" ref="Q19:Q20" si="23">J19+P19</f>
        <v>2.16</v>
      </c>
      <c r="R19" s="26">
        <v>45.6</v>
      </c>
      <c r="S19" s="29">
        <f t="shared" ref="S19:S20" si="24">+Q19*R19</f>
        <v>98.496000000000009</v>
      </c>
    </row>
    <row r="20" spans="1:19" x14ac:dyDescent="0.25">
      <c r="A20" s="91"/>
      <c r="B20" s="6"/>
      <c r="C20" s="1" t="s">
        <v>52</v>
      </c>
      <c r="D20" s="71">
        <f>E19</f>
        <v>10.8</v>
      </c>
      <c r="E20" s="77">
        <f>D20</f>
        <v>10.8</v>
      </c>
      <c r="F20" s="104">
        <f t="shared" si="13"/>
        <v>32.400000000000006</v>
      </c>
      <c r="G20" s="2">
        <v>1</v>
      </c>
      <c r="H20" s="5">
        <f t="shared" si="17"/>
        <v>32.400000000000006</v>
      </c>
      <c r="I20" s="3">
        <f>3/60</f>
        <v>0.05</v>
      </c>
      <c r="J20" s="18">
        <f>H20*I20</f>
        <v>1.6200000000000003</v>
      </c>
      <c r="K20" s="15">
        <f>+D20-E20</f>
        <v>0</v>
      </c>
      <c r="L20" s="15">
        <f t="shared" si="0"/>
        <v>0</v>
      </c>
      <c r="M20" s="2">
        <v>1</v>
      </c>
      <c r="N20" s="5">
        <f t="shared" si="1"/>
        <v>0</v>
      </c>
      <c r="O20" s="4">
        <f t="shared" si="2"/>
        <v>1.6666666666666666E-2</v>
      </c>
      <c r="P20" s="21">
        <f t="shared" si="22"/>
        <v>0</v>
      </c>
      <c r="Q20" s="28">
        <f t="shared" si="23"/>
        <v>1.6200000000000003</v>
      </c>
      <c r="R20" s="26">
        <v>45.6</v>
      </c>
      <c r="S20" s="29">
        <f t="shared" si="24"/>
        <v>73.872000000000014</v>
      </c>
    </row>
    <row r="21" spans="1:19" ht="51.75" x14ac:dyDescent="0.25">
      <c r="A21" s="91"/>
      <c r="B21" s="6" t="s">
        <v>23</v>
      </c>
      <c r="C21" s="1" t="s">
        <v>32</v>
      </c>
      <c r="D21" s="72">
        <v>54</v>
      </c>
      <c r="E21" s="78">
        <v>54</v>
      </c>
      <c r="F21" s="104">
        <f t="shared" si="13"/>
        <v>162</v>
      </c>
      <c r="G21" s="2">
        <v>1</v>
      </c>
      <c r="H21" s="5">
        <f>F21*G21</f>
        <v>162</v>
      </c>
      <c r="I21" s="3">
        <v>1</v>
      </c>
      <c r="J21" s="18">
        <f t="shared" si="7"/>
        <v>162</v>
      </c>
      <c r="K21" s="15">
        <f t="shared" si="21"/>
        <v>0</v>
      </c>
      <c r="L21" s="15">
        <f t="shared" si="0"/>
        <v>0</v>
      </c>
      <c r="M21" s="2">
        <v>1</v>
      </c>
      <c r="N21" s="5">
        <f t="shared" si="1"/>
        <v>0</v>
      </c>
      <c r="O21" s="4">
        <f t="shared" si="9"/>
        <v>1.6666666666666666E-2</v>
      </c>
      <c r="P21" s="21">
        <f t="shared" si="10"/>
        <v>0</v>
      </c>
      <c r="Q21" s="28">
        <f t="shared" si="11"/>
        <v>162</v>
      </c>
      <c r="R21" s="26">
        <v>45.6</v>
      </c>
      <c r="S21" s="29">
        <f t="shared" si="12"/>
        <v>7387.2</v>
      </c>
    </row>
    <row r="22" spans="1:19" x14ac:dyDescent="0.25">
      <c r="A22" s="91"/>
      <c r="B22" s="6"/>
      <c r="C22" s="1" t="s">
        <v>51</v>
      </c>
      <c r="D22" s="71">
        <f>0.4*E21</f>
        <v>21.6</v>
      </c>
      <c r="E22" s="77">
        <f>D22*0.5</f>
        <v>10.8</v>
      </c>
      <c r="F22" s="104">
        <f t="shared" si="13"/>
        <v>32.400000000000006</v>
      </c>
      <c r="G22" s="2">
        <v>1</v>
      </c>
      <c r="H22" s="5">
        <f t="shared" ref="H22:H26" si="25">F22*G22</f>
        <v>32.400000000000006</v>
      </c>
      <c r="I22" s="3">
        <f>3/60</f>
        <v>0.05</v>
      </c>
      <c r="J22" s="18">
        <f>H22*I22</f>
        <v>1.6200000000000003</v>
      </c>
      <c r="K22" s="15">
        <f>+D22-E22</f>
        <v>10.8</v>
      </c>
      <c r="L22" s="15">
        <f t="shared" si="0"/>
        <v>32.400000000000006</v>
      </c>
      <c r="M22" s="2">
        <v>1</v>
      </c>
      <c r="N22" s="5">
        <f t="shared" si="1"/>
        <v>32.400000000000006</v>
      </c>
      <c r="O22" s="4">
        <f t="shared" si="9"/>
        <v>1.6666666666666666E-2</v>
      </c>
      <c r="P22" s="21">
        <f t="shared" si="10"/>
        <v>0.54</v>
      </c>
      <c r="Q22" s="28">
        <f t="shared" si="11"/>
        <v>2.16</v>
      </c>
      <c r="R22" s="26">
        <v>45.6</v>
      </c>
      <c r="S22" s="29">
        <f t="shared" si="12"/>
        <v>98.496000000000009</v>
      </c>
    </row>
    <row r="23" spans="1:19" x14ac:dyDescent="0.25">
      <c r="A23" s="91"/>
      <c r="B23" s="6"/>
      <c r="C23" s="1" t="s">
        <v>52</v>
      </c>
      <c r="D23" s="71">
        <f>E22</f>
        <v>10.8</v>
      </c>
      <c r="E23" s="77">
        <f>D23</f>
        <v>10.8</v>
      </c>
      <c r="F23" s="104">
        <f t="shared" si="13"/>
        <v>32.400000000000006</v>
      </c>
      <c r="G23" s="2">
        <v>1</v>
      </c>
      <c r="H23" s="5">
        <f t="shared" si="25"/>
        <v>32.400000000000006</v>
      </c>
      <c r="I23" s="3">
        <f>3/60</f>
        <v>0.05</v>
      </c>
      <c r="J23" s="18">
        <f>H23*I23</f>
        <v>1.6200000000000003</v>
      </c>
      <c r="K23" s="15">
        <f>+D23-E23</f>
        <v>0</v>
      </c>
      <c r="L23" s="15">
        <f t="shared" si="0"/>
        <v>0</v>
      </c>
      <c r="M23" s="2">
        <v>1</v>
      </c>
      <c r="N23" s="5">
        <f t="shared" si="1"/>
        <v>0</v>
      </c>
      <c r="O23" s="4">
        <f t="shared" si="9"/>
        <v>1.6666666666666666E-2</v>
      </c>
      <c r="P23" s="21">
        <f t="shared" si="10"/>
        <v>0</v>
      </c>
      <c r="Q23" s="28">
        <f t="shared" si="11"/>
        <v>1.6200000000000003</v>
      </c>
      <c r="R23" s="26">
        <v>45.6</v>
      </c>
      <c r="S23" s="29">
        <f t="shared" si="12"/>
        <v>73.872000000000014</v>
      </c>
    </row>
    <row r="24" spans="1:19" x14ac:dyDescent="0.25">
      <c r="A24" s="91"/>
      <c r="B24" s="6" t="s">
        <v>23</v>
      </c>
      <c r="C24" s="1" t="s">
        <v>19</v>
      </c>
      <c r="D24" s="72">
        <v>54</v>
      </c>
      <c r="E24" s="78">
        <v>54</v>
      </c>
      <c r="F24" s="104">
        <f t="shared" si="13"/>
        <v>162</v>
      </c>
      <c r="G24" s="2">
        <v>1</v>
      </c>
      <c r="H24" s="5">
        <f t="shared" si="25"/>
        <v>162</v>
      </c>
      <c r="I24" s="4">
        <v>0.33</v>
      </c>
      <c r="J24" s="18">
        <f t="shared" si="7"/>
        <v>53.46</v>
      </c>
      <c r="K24" s="15">
        <f t="shared" si="21"/>
        <v>0</v>
      </c>
      <c r="L24" s="15">
        <f t="shared" si="0"/>
        <v>0</v>
      </c>
      <c r="M24" s="2">
        <v>1</v>
      </c>
      <c r="N24" s="5">
        <f t="shared" si="1"/>
        <v>0</v>
      </c>
      <c r="O24" s="4">
        <f t="shared" si="9"/>
        <v>1.6666666666666666E-2</v>
      </c>
      <c r="P24" s="21">
        <f t="shared" si="10"/>
        <v>0</v>
      </c>
      <c r="Q24" s="28">
        <f t="shared" si="11"/>
        <v>53.46</v>
      </c>
      <c r="R24" s="26">
        <v>45.6</v>
      </c>
      <c r="S24" s="29">
        <f t="shared" si="12"/>
        <v>2437.7760000000003</v>
      </c>
    </row>
    <row r="25" spans="1:19" x14ac:dyDescent="0.25">
      <c r="A25" s="91"/>
      <c r="B25" s="6"/>
      <c r="C25" s="1" t="s">
        <v>51</v>
      </c>
      <c r="D25" s="71">
        <f>0.4*E24</f>
        <v>21.6</v>
      </c>
      <c r="E25" s="77">
        <f>D25*0.5</f>
        <v>10.8</v>
      </c>
      <c r="F25" s="104">
        <f t="shared" si="13"/>
        <v>32.400000000000006</v>
      </c>
      <c r="G25" s="2">
        <v>1</v>
      </c>
      <c r="H25" s="5">
        <f t="shared" si="25"/>
        <v>32.400000000000006</v>
      </c>
      <c r="I25" s="3">
        <f>3/60</f>
        <v>0.05</v>
      </c>
      <c r="J25" s="18">
        <f>H25*I25</f>
        <v>1.6200000000000003</v>
      </c>
      <c r="K25" s="15">
        <f>+D25-E25</f>
        <v>10.8</v>
      </c>
      <c r="L25" s="15">
        <f t="shared" si="0"/>
        <v>32.400000000000006</v>
      </c>
      <c r="M25" s="2">
        <v>1</v>
      </c>
      <c r="N25" s="5">
        <f t="shared" si="1"/>
        <v>32.400000000000006</v>
      </c>
      <c r="O25" s="4">
        <f t="shared" si="9"/>
        <v>1.6666666666666666E-2</v>
      </c>
      <c r="P25" s="21">
        <f t="shared" ref="P25:P26" si="26">N25*O25</f>
        <v>0.54</v>
      </c>
      <c r="Q25" s="28">
        <f t="shared" ref="Q25:Q26" si="27">J25+P25</f>
        <v>2.16</v>
      </c>
      <c r="R25" s="26">
        <v>45.6</v>
      </c>
      <c r="S25" s="29">
        <f t="shared" ref="S25:S26" si="28">+Q25*R25</f>
        <v>98.496000000000009</v>
      </c>
    </row>
    <row r="26" spans="1:19" x14ac:dyDescent="0.25">
      <c r="A26" s="91"/>
      <c r="B26" s="6"/>
      <c r="C26" s="1" t="s">
        <v>52</v>
      </c>
      <c r="D26" s="71">
        <f>E25</f>
        <v>10.8</v>
      </c>
      <c r="E26" s="77">
        <f>D26</f>
        <v>10.8</v>
      </c>
      <c r="F26" s="104">
        <f t="shared" si="13"/>
        <v>32.400000000000006</v>
      </c>
      <c r="G26" s="2">
        <v>1</v>
      </c>
      <c r="H26" s="5">
        <f t="shared" si="25"/>
        <v>32.400000000000006</v>
      </c>
      <c r="I26" s="3">
        <f>3/60</f>
        <v>0.05</v>
      </c>
      <c r="J26" s="18">
        <f>H26*I26</f>
        <v>1.6200000000000003</v>
      </c>
      <c r="K26" s="15">
        <f>+D26-E26</f>
        <v>0</v>
      </c>
      <c r="L26" s="15">
        <f t="shared" si="0"/>
        <v>0</v>
      </c>
      <c r="M26" s="2">
        <v>1</v>
      </c>
      <c r="N26" s="5">
        <f t="shared" si="1"/>
        <v>0</v>
      </c>
      <c r="O26" s="4">
        <f t="shared" si="9"/>
        <v>1.6666666666666666E-2</v>
      </c>
      <c r="P26" s="21">
        <f t="shared" si="26"/>
        <v>0</v>
      </c>
      <c r="Q26" s="28">
        <f t="shared" si="27"/>
        <v>1.6200000000000003</v>
      </c>
      <c r="R26" s="26">
        <v>45.6</v>
      </c>
      <c r="S26" s="29">
        <f t="shared" si="28"/>
        <v>73.872000000000014</v>
      </c>
    </row>
    <row r="27" spans="1:19" ht="39" x14ac:dyDescent="0.25">
      <c r="A27" s="91"/>
      <c r="B27" s="6" t="s">
        <v>24</v>
      </c>
      <c r="C27" s="1" t="s">
        <v>27</v>
      </c>
      <c r="D27" s="72">
        <v>56</v>
      </c>
      <c r="E27" s="78">
        <v>56</v>
      </c>
      <c r="F27" s="104">
        <f t="shared" si="13"/>
        <v>168</v>
      </c>
      <c r="G27" s="2">
        <v>1</v>
      </c>
      <c r="H27" s="5">
        <f>F27*G27</f>
        <v>168</v>
      </c>
      <c r="I27" s="3">
        <v>1</v>
      </c>
      <c r="J27" s="18">
        <f t="shared" si="7"/>
        <v>168</v>
      </c>
      <c r="K27" s="15">
        <f t="shared" si="21"/>
        <v>0</v>
      </c>
      <c r="L27" s="15">
        <f t="shared" si="0"/>
        <v>0</v>
      </c>
      <c r="M27" s="2">
        <v>1</v>
      </c>
      <c r="N27" s="5">
        <f t="shared" si="1"/>
        <v>0</v>
      </c>
      <c r="O27" s="4">
        <f t="shared" si="9"/>
        <v>1.6666666666666666E-2</v>
      </c>
      <c r="P27" s="21">
        <f t="shared" si="10"/>
        <v>0</v>
      </c>
      <c r="Q27" s="28">
        <f t="shared" si="11"/>
        <v>168</v>
      </c>
      <c r="R27" s="26">
        <v>45.6</v>
      </c>
      <c r="S27" s="29">
        <f t="shared" si="12"/>
        <v>7660.8</v>
      </c>
    </row>
    <row r="28" spans="1:19" x14ac:dyDescent="0.25">
      <c r="A28" s="91"/>
      <c r="B28" s="6"/>
      <c r="C28" s="1" t="s">
        <v>51</v>
      </c>
      <c r="D28" s="71">
        <f>0.4*E27</f>
        <v>22.400000000000002</v>
      </c>
      <c r="E28" s="77">
        <f>D28*0.5</f>
        <v>11.200000000000001</v>
      </c>
      <c r="F28" s="104">
        <f t="shared" si="13"/>
        <v>33.6</v>
      </c>
      <c r="G28" s="2">
        <v>1</v>
      </c>
      <c r="H28" s="5">
        <f>E28*G28</f>
        <v>11.200000000000001</v>
      </c>
      <c r="I28" s="3">
        <f>3/60</f>
        <v>0.05</v>
      </c>
      <c r="J28" s="18">
        <f>H28*I28</f>
        <v>0.56000000000000005</v>
      </c>
      <c r="K28" s="15">
        <f>+D28-E28</f>
        <v>11.200000000000001</v>
      </c>
      <c r="L28" s="15">
        <f t="shared" si="0"/>
        <v>33.6</v>
      </c>
      <c r="M28" s="2">
        <v>1</v>
      </c>
      <c r="N28" s="5">
        <f t="shared" si="1"/>
        <v>33.6</v>
      </c>
      <c r="O28" s="4">
        <f t="shared" si="9"/>
        <v>1.6666666666666666E-2</v>
      </c>
      <c r="P28" s="21">
        <f t="shared" ref="P28:P29" si="29">N28*O28</f>
        <v>0.56000000000000005</v>
      </c>
      <c r="Q28" s="28">
        <f t="shared" ref="Q28:Q29" si="30">J28+P28</f>
        <v>1.1200000000000001</v>
      </c>
      <c r="R28" s="26">
        <v>45.6</v>
      </c>
      <c r="S28" s="29">
        <f t="shared" ref="S28:S29" si="31">+Q28*R28</f>
        <v>51.07200000000001</v>
      </c>
    </row>
    <row r="29" spans="1:19" x14ac:dyDescent="0.25">
      <c r="A29" s="91"/>
      <c r="B29" s="6"/>
      <c r="C29" s="1" t="s">
        <v>52</v>
      </c>
      <c r="D29" s="71">
        <f>E28</f>
        <v>11.200000000000001</v>
      </c>
      <c r="E29" s="77">
        <f>D29</f>
        <v>11.200000000000001</v>
      </c>
      <c r="F29" s="104">
        <f t="shared" si="13"/>
        <v>33.6</v>
      </c>
      <c r="G29" s="2">
        <v>1</v>
      </c>
      <c r="H29" s="5">
        <f t="shared" ref="H29:H32" si="32">E29*G29</f>
        <v>11.200000000000001</v>
      </c>
      <c r="I29" s="3">
        <f>3/60</f>
        <v>0.05</v>
      </c>
      <c r="J29" s="18">
        <f>H29*I29</f>
        <v>0.56000000000000005</v>
      </c>
      <c r="K29" s="15">
        <f>+D29-E29</f>
        <v>0</v>
      </c>
      <c r="L29" s="15">
        <f t="shared" si="0"/>
        <v>0</v>
      </c>
      <c r="M29" s="2">
        <v>1</v>
      </c>
      <c r="N29" s="5">
        <f t="shared" si="1"/>
        <v>0</v>
      </c>
      <c r="O29" s="4">
        <f t="shared" si="9"/>
        <v>1.6666666666666666E-2</v>
      </c>
      <c r="P29" s="21">
        <f t="shared" si="29"/>
        <v>0</v>
      </c>
      <c r="Q29" s="28">
        <f t="shared" si="30"/>
        <v>0.56000000000000005</v>
      </c>
      <c r="R29" s="26">
        <v>45.6</v>
      </c>
      <c r="S29" s="29">
        <f t="shared" si="31"/>
        <v>25.536000000000005</v>
      </c>
    </row>
    <row r="30" spans="1:19" x14ac:dyDescent="0.25">
      <c r="A30" s="91"/>
      <c r="B30" s="6" t="s">
        <v>24</v>
      </c>
      <c r="C30" s="1" t="s">
        <v>19</v>
      </c>
      <c r="D30" s="72">
        <v>56</v>
      </c>
      <c r="E30" s="78">
        <v>56</v>
      </c>
      <c r="F30" s="104">
        <f t="shared" si="13"/>
        <v>168</v>
      </c>
      <c r="G30" s="2">
        <v>1</v>
      </c>
      <c r="H30" s="5">
        <f t="shared" si="32"/>
        <v>56</v>
      </c>
      <c r="I30" s="4">
        <v>0.33</v>
      </c>
      <c r="J30" s="18">
        <f t="shared" si="7"/>
        <v>18.48</v>
      </c>
      <c r="K30" s="15">
        <f t="shared" si="21"/>
        <v>0</v>
      </c>
      <c r="L30" s="15">
        <f t="shared" si="0"/>
        <v>0</v>
      </c>
      <c r="M30" s="2">
        <v>1</v>
      </c>
      <c r="N30" s="5">
        <f t="shared" si="1"/>
        <v>0</v>
      </c>
      <c r="O30" s="4">
        <f t="shared" si="9"/>
        <v>1.6666666666666666E-2</v>
      </c>
      <c r="P30" s="21">
        <f t="shared" si="10"/>
        <v>0</v>
      </c>
      <c r="Q30" s="28">
        <f t="shared" si="11"/>
        <v>18.48</v>
      </c>
      <c r="R30" s="26">
        <v>45.6</v>
      </c>
      <c r="S30" s="29">
        <f t="shared" si="12"/>
        <v>842.6880000000001</v>
      </c>
    </row>
    <row r="31" spans="1:19" x14ac:dyDescent="0.25">
      <c r="A31" s="91"/>
      <c r="B31" s="6"/>
      <c r="C31" s="1" t="s">
        <v>51</v>
      </c>
      <c r="D31" s="71">
        <f>0.4*E30</f>
        <v>22.400000000000002</v>
      </c>
      <c r="E31" s="77">
        <f>D31*0.5</f>
        <v>11.200000000000001</v>
      </c>
      <c r="F31" s="104">
        <f t="shared" si="13"/>
        <v>33.6</v>
      </c>
      <c r="G31" s="2">
        <v>1</v>
      </c>
      <c r="H31" s="5">
        <f t="shared" si="32"/>
        <v>11.200000000000001</v>
      </c>
      <c r="I31" s="3">
        <f>3/60</f>
        <v>0.05</v>
      </c>
      <c r="J31" s="18">
        <f>H31*I31</f>
        <v>0.56000000000000005</v>
      </c>
      <c r="K31" s="15">
        <f>+D31-E31</f>
        <v>11.200000000000001</v>
      </c>
      <c r="L31" s="15">
        <f t="shared" si="0"/>
        <v>33.6</v>
      </c>
      <c r="M31" s="2">
        <v>1</v>
      </c>
      <c r="N31" s="5">
        <f t="shared" si="1"/>
        <v>33.6</v>
      </c>
      <c r="O31" s="4">
        <f t="shared" si="9"/>
        <v>1.6666666666666666E-2</v>
      </c>
      <c r="P31" s="21">
        <f t="shared" ref="P31:P32" si="33">N31*O31</f>
        <v>0.56000000000000005</v>
      </c>
      <c r="Q31" s="28">
        <f t="shared" ref="Q31:Q32" si="34">J31+P31</f>
        <v>1.1200000000000001</v>
      </c>
      <c r="R31" s="26">
        <v>45.6</v>
      </c>
      <c r="S31" s="29">
        <f t="shared" ref="S31:S32" si="35">+Q31*R31</f>
        <v>51.07200000000001</v>
      </c>
    </row>
    <row r="32" spans="1:19" x14ac:dyDescent="0.25">
      <c r="A32" s="91"/>
      <c r="B32" s="6"/>
      <c r="C32" s="1" t="s">
        <v>52</v>
      </c>
      <c r="D32" s="71">
        <f>E31</f>
        <v>11.200000000000001</v>
      </c>
      <c r="E32" s="77">
        <f>D32</f>
        <v>11.200000000000001</v>
      </c>
      <c r="F32" s="104">
        <f t="shared" si="13"/>
        <v>33.6</v>
      </c>
      <c r="G32" s="2">
        <v>1</v>
      </c>
      <c r="H32" s="5">
        <f t="shared" si="32"/>
        <v>11.200000000000001</v>
      </c>
      <c r="I32" s="3">
        <f>3/60</f>
        <v>0.05</v>
      </c>
      <c r="J32" s="18">
        <f>H32*I32</f>
        <v>0.56000000000000005</v>
      </c>
      <c r="K32" s="15">
        <f>+D32-E32</f>
        <v>0</v>
      </c>
      <c r="L32" s="15">
        <f t="shared" si="0"/>
        <v>0</v>
      </c>
      <c r="M32" s="2">
        <v>1</v>
      </c>
      <c r="N32" s="5">
        <f t="shared" si="1"/>
        <v>0</v>
      </c>
      <c r="O32" s="4">
        <f t="shared" si="9"/>
        <v>1.6666666666666666E-2</v>
      </c>
      <c r="P32" s="21">
        <f t="shared" si="33"/>
        <v>0</v>
      </c>
      <c r="Q32" s="28">
        <f t="shared" si="34"/>
        <v>0.56000000000000005</v>
      </c>
      <c r="R32" s="26">
        <v>45.6</v>
      </c>
      <c r="S32" s="29">
        <f t="shared" si="35"/>
        <v>25.536000000000005</v>
      </c>
    </row>
    <row r="33" spans="1:19" ht="26.25" x14ac:dyDescent="0.25">
      <c r="A33" s="91"/>
      <c r="B33" s="6" t="s">
        <v>26</v>
      </c>
      <c r="C33" s="1" t="s">
        <v>25</v>
      </c>
      <c r="D33" s="72">
        <v>105</v>
      </c>
      <c r="E33" s="78">
        <v>105</v>
      </c>
      <c r="F33" s="104">
        <f t="shared" si="13"/>
        <v>315</v>
      </c>
      <c r="G33" s="2">
        <v>1</v>
      </c>
      <c r="H33" s="5">
        <f>F33*G33</f>
        <v>315</v>
      </c>
      <c r="I33" s="3">
        <v>1</v>
      </c>
      <c r="J33" s="18">
        <f t="shared" si="7"/>
        <v>315</v>
      </c>
      <c r="K33" s="15">
        <f t="shared" si="21"/>
        <v>0</v>
      </c>
      <c r="L33" s="15">
        <f t="shared" si="0"/>
        <v>0</v>
      </c>
      <c r="M33" s="2">
        <v>1</v>
      </c>
      <c r="N33" s="5">
        <f t="shared" si="1"/>
        <v>0</v>
      </c>
      <c r="O33" s="4">
        <f t="shared" si="9"/>
        <v>1.6666666666666666E-2</v>
      </c>
      <c r="P33" s="21">
        <f t="shared" si="10"/>
        <v>0</v>
      </c>
      <c r="Q33" s="28">
        <f t="shared" si="11"/>
        <v>315</v>
      </c>
      <c r="R33" s="26">
        <v>45.6</v>
      </c>
      <c r="S33" s="29">
        <f t="shared" si="12"/>
        <v>14364</v>
      </c>
    </row>
    <row r="34" spans="1:19" x14ac:dyDescent="0.25">
      <c r="A34" s="91"/>
      <c r="B34" s="6"/>
      <c r="C34" s="1" t="s">
        <v>51</v>
      </c>
      <c r="D34" s="71">
        <f>0.4*E33</f>
        <v>42</v>
      </c>
      <c r="E34" s="77">
        <f>D34*0.5</f>
        <v>21</v>
      </c>
      <c r="F34" s="104">
        <f t="shared" si="13"/>
        <v>63</v>
      </c>
      <c r="G34" s="2">
        <v>1</v>
      </c>
      <c r="H34" s="5">
        <f>E34*G34</f>
        <v>21</v>
      </c>
      <c r="I34" s="3">
        <f>3/60</f>
        <v>0.05</v>
      </c>
      <c r="J34" s="18">
        <f>H34*I34</f>
        <v>1.05</v>
      </c>
      <c r="K34" s="15">
        <f>+D34-E34</f>
        <v>21</v>
      </c>
      <c r="L34" s="15">
        <f t="shared" si="0"/>
        <v>63</v>
      </c>
      <c r="M34" s="2">
        <v>1</v>
      </c>
      <c r="N34" s="5">
        <f t="shared" si="1"/>
        <v>63</v>
      </c>
      <c r="O34" s="4">
        <f t="shared" si="9"/>
        <v>1.6666666666666666E-2</v>
      </c>
      <c r="P34" s="21">
        <f t="shared" ref="P34:P35" si="36">N34*O34</f>
        <v>1.05</v>
      </c>
      <c r="Q34" s="28">
        <f t="shared" ref="Q34:Q35" si="37">J34+P34</f>
        <v>2.1</v>
      </c>
      <c r="R34" s="26">
        <v>45.6</v>
      </c>
      <c r="S34" s="29">
        <f t="shared" ref="S34:S35" si="38">+Q34*R34</f>
        <v>95.76</v>
      </c>
    </row>
    <row r="35" spans="1:19" x14ac:dyDescent="0.25">
      <c r="A35" s="91"/>
      <c r="B35" s="6"/>
      <c r="C35" s="1" t="s">
        <v>52</v>
      </c>
      <c r="D35" s="71">
        <f>E34</f>
        <v>21</v>
      </c>
      <c r="E35" s="77">
        <f>D35</f>
        <v>21</v>
      </c>
      <c r="F35" s="104">
        <f t="shared" si="13"/>
        <v>63</v>
      </c>
      <c r="G35" s="2">
        <v>1</v>
      </c>
      <c r="H35" s="5">
        <f t="shared" ref="H35:H38" si="39">E35*G35</f>
        <v>21</v>
      </c>
      <c r="I35" s="3">
        <f>3/60</f>
        <v>0.05</v>
      </c>
      <c r="J35" s="18">
        <f>H35*I35</f>
        <v>1.05</v>
      </c>
      <c r="K35" s="15">
        <f>+D35-E35</f>
        <v>0</v>
      </c>
      <c r="L35" s="15">
        <f t="shared" si="0"/>
        <v>0</v>
      </c>
      <c r="M35" s="2">
        <v>1</v>
      </c>
      <c r="N35" s="5">
        <f t="shared" si="1"/>
        <v>0</v>
      </c>
      <c r="O35" s="4">
        <f t="shared" si="9"/>
        <v>1.6666666666666666E-2</v>
      </c>
      <c r="P35" s="21">
        <f t="shared" si="36"/>
        <v>0</v>
      </c>
      <c r="Q35" s="28">
        <f t="shared" si="37"/>
        <v>1.05</v>
      </c>
      <c r="R35" s="26">
        <v>45.6</v>
      </c>
      <c r="S35" s="29">
        <f t="shared" si="38"/>
        <v>47.88</v>
      </c>
    </row>
    <row r="36" spans="1:19" x14ac:dyDescent="0.25">
      <c r="A36" s="91"/>
      <c r="B36" s="6" t="s">
        <v>26</v>
      </c>
      <c r="C36" s="1" t="s">
        <v>19</v>
      </c>
      <c r="D36" s="72">
        <v>105</v>
      </c>
      <c r="E36" s="78">
        <v>105</v>
      </c>
      <c r="F36" s="104">
        <f t="shared" si="13"/>
        <v>315</v>
      </c>
      <c r="G36" s="2">
        <v>1</v>
      </c>
      <c r="H36" s="5">
        <f t="shared" si="39"/>
        <v>105</v>
      </c>
      <c r="I36" s="4">
        <v>0.33</v>
      </c>
      <c r="J36" s="18">
        <f t="shared" si="7"/>
        <v>34.65</v>
      </c>
      <c r="K36" s="15">
        <f t="shared" si="21"/>
        <v>0</v>
      </c>
      <c r="L36" s="15">
        <f t="shared" si="0"/>
        <v>0</v>
      </c>
      <c r="M36" s="2">
        <v>1</v>
      </c>
      <c r="N36" s="5">
        <f t="shared" si="1"/>
        <v>0</v>
      </c>
      <c r="O36" s="4">
        <f t="shared" si="9"/>
        <v>1.6666666666666666E-2</v>
      </c>
      <c r="P36" s="21">
        <f t="shared" si="10"/>
        <v>0</v>
      </c>
      <c r="Q36" s="28">
        <f t="shared" si="11"/>
        <v>34.65</v>
      </c>
      <c r="R36" s="26">
        <v>45.6</v>
      </c>
      <c r="S36" s="29">
        <f t="shared" si="12"/>
        <v>1580.04</v>
      </c>
    </row>
    <row r="37" spans="1:19" x14ac:dyDescent="0.25">
      <c r="A37" s="91"/>
      <c r="B37" s="6"/>
      <c r="C37" s="1" t="s">
        <v>51</v>
      </c>
      <c r="D37" s="71">
        <f>0.4*E36</f>
        <v>42</v>
      </c>
      <c r="E37" s="77">
        <f>D37*0.5</f>
        <v>21</v>
      </c>
      <c r="F37" s="104">
        <f t="shared" si="13"/>
        <v>63</v>
      </c>
      <c r="G37" s="2">
        <v>1</v>
      </c>
      <c r="H37" s="5">
        <f t="shared" si="39"/>
        <v>21</v>
      </c>
      <c r="I37" s="3">
        <f>3/60</f>
        <v>0.05</v>
      </c>
      <c r="J37" s="18">
        <f>H37*I37</f>
        <v>1.05</v>
      </c>
      <c r="K37" s="15">
        <f>+D37-E37</f>
        <v>21</v>
      </c>
      <c r="L37" s="15">
        <f t="shared" si="0"/>
        <v>63</v>
      </c>
      <c r="M37" s="2">
        <v>1</v>
      </c>
      <c r="N37" s="5">
        <f t="shared" si="1"/>
        <v>63</v>
      </c>
      <c r="O37" s="4">
        <f t="shared" si="9"/>
        <v>1.6666666666666666E-2</v>
      </c>
      <c r="P37" s="21">
        <f t="shared" ref="P37:P38" si="40">N37*O37</f>
        <v>1.05</v>
      </c>
      <c r="Q37" s="28">
        <f t="shared" ref="Q37:Q38" si="41">J37+P37</f>
        <v>2.1</v>
      </c>
      <c r="R37" s="26">
        <v>45.6</v>
      </c>
      <c r="S37" s="29">
        <f t="shared" ref="S37:S38" si="42">+Q37*R37</f>
        <v>95.76</v>
      </c>
    </row>
    <row r="38" spans="1:19" x14ac:dyDescent="0.25">
      <c r="A38" s="91"/>
      <c r="B38" s="6"/>
      <c r="C38" s="1" t="s">
        <v>52</v>
      </c>
      <c r="D38" s="71">
        <f>E37</f>
        <v>21</v>
      </c>
      <c r="E38" s="77">
        <f>D38</f>
        <v>21</v>
      </c>
      <c r="F38" s="104">
        <f t="shared" si="13"/>
        <v>63</v>
      </c>
      <c r="G38" s="2">
        <v>1</v>
      </c>
      <c r="H38" s="5">
        <f t="shared" si="39"/>
        <v>21</v>
      </c>
      <c r="I38" s="3">
        <f>3/60</f>
        <v>0.05</v>
      </c>
      <c r="J38" s="18">
        <f>H38*I38</f>
        <v>1.05</v>
      </c>
      <c r="K38" s="15">
        <f>+D38-E38</f>
        <v>0</v>
      </c>
      <c r="L38" s="15">
        <f t="shared" si="0"/>
        <v>0</v>
      </c>
      <c r="M38" s="2">
        <v>1</v>
      </c>
      <c r="N38" s="5">
        <f t="shared" si="1"/>
        <v>0</v>
      </c>
      <c r="O38" s="4">
        <f t="shared" si="9"/>
        <v>1.6666666666666666E-2</v>
      </c>
      <c r="P38" s="21">
        <f t="shared" si="40"/>
        <v>0</v>
      </c>
      <c r="Q38" s="28">
        <f t="shared" si="41"/>
        <v>1.05</v>
      </c>
      <c r="R38" s="26">
        <v>45.6</v>
      </c>
      <c r="S38" s="29">
        <f t="shared" si="42"/>
        <v>47.88</v>
      </c>
    </row>
    <row r="39" spans="1:19" ht="39" x14ac:dyDescent="0.25">
      <c r="A39" s="91"/>
      <c r="B39" s="6" t="s">
        <v>28</v>
      </c>
      <c r="C39" s="1" t="s">
        <v>29</v>
      </c>
      <c r="D39" s="72">
        <v>56</v>
      </c>
      <c r="E39" s="78">
        <v>56</v>
      </c>
      <c r="F39" s="104">
        <f t="shared" si="13"/>
        <v>168</v>
      </c>
      <c r="G39" s="2">
        <v>1</v>
      </c>
      <c r="H39" s="5">
        <f>F39*G39</f>
        <v>168</v>
      </c>
      <c r="I39" s="3">
        <v>1</v>
      </c>
      <c r="J39" s="18">
        <f t="shared" si="7"/>
        <v>168</v>
      </c>
      <c r="K39" s="15">
        <f t="shared" si="21"/>
        <v>0</v>
      </c>
      <c r="L39" s="15">
        <f t="shared" si="0"/>
        <v>0</v>
      </c>
      <c r="M39" s="2">
        <v>1</v>
      </c>
      <c r="N39" s="5">
        <f t="shared" si="1"/>
        <v>0</v>
      </c>
      <c r="O39" s="4">
        <f t="shared" si="9"/>
        <v>1.6666666666666666E-2</v>
      </c>
      <c r="P39" s="21">
        <f t="shared" si="10"/>
        <v>0</v>
      </c>
      <c r="Q39" s="28">
        <f t="shared" si="11"/>
        <v>168</v>
      </c>
      <c r="R39" s="26">
        <v>45.6</v>
      </c>
      <c r="S39" s="29">
        <f t="shared" si="12"/>
        <v>7660.8</v>
      </c>
    </row>
    <row r="40" spans="1:19" x14ac:dyDescent="0.25">
      <c r="A40" s="91"/>
      <c r="B40" s="6"/>
      <c r="C40" s="1" t="s">
        <v>51</v>
      </c>
      <c r="D40" s="71">
        <f>0.4*E39</f>
        <v>22.400000000000002</v>
      </c>
      <c r="E40" s="77">
        <f>D40*0.5</f>
        <v>11.200000000000001</v>
      </c>
      <c r="F40" s="104">
        <f t="shared" si="13"/>
        <v>33.6</v>
      </c>
      <c r="G40" s="2">
        <v>1</v>
      </c>
      <c r="H40" s="5">
        <f t="shared" ref="H40:H44" si="43">F40*G40</f>
        <v>33.6</v>
      </c>
      <c r="I40" s="3">
        <f>3/60</f>
        <v>0.05</v>
      </c>
      <c r="J40" s="18">
        <f>H40*I40</f>
        <v>1.6800000000000002</v>
      </c>
      <c r="K40" s="15">
        <f>+D40-E40</f>
        <v>11.200000000000001</v>
      </c>
      <c r="L40" s="15">
        <f t="shared" si="0"/>
        <v>33.6</v>
      </c>
      <c r="M40" s="2">
        <v>1</v>
      </c>
      <c r="N40" s="5">
        <f t="shared" si="1"/>
        <v>33.6</v>
      </c>
      <c r="O40" s="4">
        <f t="shared" si="9"/>
        <v>1.6666666666666666E-2</v>
      </c>
      <c r="P40" s="21">
        <f t="shared" ref="P40:P41" si="44">N40*O40</f>
        <v>0.56000000000000005</v>
      </c>
      <c r="Q40" s="28">
        <f t="shared" ref="Q40:Q41" si="45">J40+P40</f>
        <v>2.2400000000000002</v>
      </c>
      <c r="R40" s="26">
        <v>45.6</v>
      </c>
      <c r="S40" s="29">
        <f t="shared" ref="S40:S41" si="46">+Q40*R40</f>
        <v>102.14400000000002</v>
      </c>
    </row>
    <row r="41" spans="1:19" x14ac:dyDescent="0.25">
      <c r="A41" s="91"/>
      <c r="B41" s="6"/>
      <c r="C41" s="1" t="s">
        <v>52</v>
      </c>
      <c r="D41" s="71">
        <f>E40</f>
        <v>11.200000000000001</v>
      </c>
      <c r="E41" s="77">
        <f>D41</f>
        <v>11.200000000000001</v>
      </c>
      <c r="F41" s="104">
        <f t="shared" si="13"/>
        <v>33.6</v>
      </c>
      <c r="G41" s="2">
        <v>1</v>
      </c>
      <c r="H41" s="5">
        <f t="shared" si="43"/>
        <v>33.6</v>
      </c>
      <c r="I41" s="3">
        <f>3/60</f>
        <v>0.05</v>
      </c>
      <c r="J41" s="18">
        <f>H41*I41</f>
        <v>1.6800000000000002</v>
      </c>
      <c r="K41" s="15">
        <f>+D41-E41</f>
        <v>0</v>
      </c>
      <c r="L41" s="15">
        <f t="shared" si="0"/>
        <v>0</v>
      </c>
      <c r="M41" s="2">
        <v>1</v>
      </c>
      <c r="N41" s="5">
        <f t="shared" si="1"/>
        <v>0</v>
      </c>
      <c r="O41" s="4">
        <f t="shared" si="9"/>
        <v>1.6666666666666666E-2</v>
      </c>
      <c r="P41" s="21">
        <f t="shared" si="44"/>
        <v>0</v>
      </c>
      <c r="Q41" s="28">
        <f t="shared" si="45"/>
        <v>1.6800000000000002</v>
      </c>
      <c r="R41" s="26">
        <v>45.6</v>
      </c>
      <c r="S41" s="29">
        <f t="shared" si="46"/>
        <v>76.608000000000004</v>
      </c>
    </row>
    <row r="42" spans="1:19" x14ac:dyDescent="0.25">
      <c r="A42" s="91"/>
      <c r="B42" s="6" t="s">
        <v>28</v>
      </c>
      <c r="C42" s="1" t="s">
        <v>19</v>
      </c>
      <c r="D42" s="72">
        <v>56</v>
      </c>
      <c r="E42" s="78">
        <v>56</v>
      </c>
      <c r="F42" s="104">
        <f t="shared" si="13"/>
        <v>168</v>
      </c>
      <c r="G42" s="2">
        <v>1</v>
      </c>
      <c r="H42" s="5">
        <f t="shared" si="43"/>
        <v>168</v>
      </c>
      <c r="I42" s="4">
        <v>0.33</v>
      </c>
      <c r="J42" s="18">
        <f t="shared" si="7"/>
        <v>55.440000000000005</v>
      </c>
      <c r="K42" s="15">
        <f t="shared" si="21"/>
        <v>0</v>
      </c>
      <c r="L42" s="15">
        <f t="shared" si="0"/>
        <v>0</v>
      </c>
      <c r="M42" s="2">
        <v>1</v>
      </c>
      <c r="N42" s="5">
        <f t="shared" si="1"/>
        <v>0</v>
      </c>
      <c r="O42" s="4">
        <f t="shared" si="9"/>
        <v>1.6666666666666666E-2</v>
      </c>
      <c r="P42" s="21">
        <f t="shared" si="10"/>
        <v>0</v>
      </c>
      <c r="Q42" s="28">
        <f t="shared" si="11"/>
        <v>55.440000000000005</v>
      </c>
      <c r="R42" s="26">
        <v>45.6</v>
      </c>
      <c r="S42" s="29">
        <f t="shared" si="12"/>
        <v>2528.0640000000003</v>
      </c>
    </row>
    <row r="43" spans="1:19" x14ac:dyDescent="0.25">
      <c r="A43" s="91"/>
      <c r="B43" s="6"/>
      <c r="C43" s="1" t="s">
        <v>51</v>
      </c>
      <c r="D43" s="71">
        <f>0.4*E42</f>
        <v>22.400000000000002</v>
      </c>
      <c r="E43" s="77">
        <f>D43*0.5</f>
        <v>11.200000000000001</v>
      </c>
      <c r="F43" s="104">
        <f t="shared" si="13"/>
        <v>33.6</v>
      </c>
      <c r="G43" s="2">
        <v>1</v>
      </c>
      <c r="H43" s="5">
        <f t="shared" si="43"/>
        <v>33.6</v>
      </c>
      <c r="I43" s="3">
        <f>3/60</f>
        <v>0.05</v>
      </c>
      <c r="J43" s="18">
        <f>H43*I43</f>
        <v>1.6800000000000002</v>
      </c>
      <c r="K43" s="15">
        <f>+D43-E43</f>
        <v>11.200000000000001</v>
      </c>
      <c r="L43" s="15">
        <f t="shared" si="0"/>
        <v>33.6</v>
      </c>
      <c r="M43" s="2">
        <v>1</v>
      </c>
      <c r="N43" s="5">
        <f t="shared" si="1"/>
        <v>33.6</v>
      </c>
      <c r="O43" s="4">
        <f t="shared" si="9"/>
        <v>1.6666666666666666E-2</v>
      </c>
      <c r="P43" s="21">
        <f t="shared" ref="P43:P44" si="47">N43*O43</f>
        <v>0.56000000000000005</v>
      </c>
      <c r="Q43" s="28">
        <f t="shared" ref="Q43:Q44" si="48">J43+P43</f>
        <v>2.2400000000000002</v>
      </c>
      <c r="R43" s="26">
        <v>45.6</v>
      </c>
      <c r="S43" s="29">
        <f t="shared" ref="S43:S44" si="49">+Q43*R43</f>
        <v>102.14400000000002</v>
      </c>
    </row>
    <row r="44" spans="1:19" x14ac:dyDescent="0.25">
      <c r="A44" s="91"/>
      <c r="B44" s="6"/>
      <c r="C44" s="1" t="s">
        <v>52</v>
      </c>
      <c r="D44" s="71">
        <f>E43</f>
        <v>11.200000000000001</v>
      </c>
      <c r="E44" s="77">
        <f>D44</f>
        <v>11.200000000000001</v>
      </c>
      <c r="F44" s="104">
        <f t="shared" si="13"/>
        <v>33.6</v>
      </c>
      <c r="G44" s="2">
        <v>1</v>
      </c>
      <c r="H44" s="5">
        <f t="shared" si="43"/>
        <v>33.6</v>
      </c>
      <c r="I44" s="3">
        <f>3/60</f>
        <v>0.05</v>
      </c>
      <c r="J44" s="18">
        <f>H44*I44</f>
        <v>1.6800000000000002</v>
      </c>
      <c r="K44" s="15">
        <f>+D44-E44</f>
        <v>0</v>
      </c>
      <c r="L44" s="15">
        <f t="shared" si="0"/>
        <v>0</v>
      </c>
      <c r="M44" s="2">
        <v>1</v>
      </c>
      <c r="N44" s="5">
        <f t="shared" si="1"/>
        <v>0</v>
      </c>
      <c r="O44" s="4">
        <f t="shared" si="9"/>
        <v>1.6666666666666666E-2</v>
      </c>
      <c r="P44" s="21">
        <f t="shared" si="47"/>
        <v>0</v>
      </c>
      <c r="Q44" s="28">
        <f t="shared" si="48"/>
        <v>1.6800000000000002</v>
      </c>
      <c r="R44" s="26">
        <v>45.6</v>
      </c>
      <c r="S44" s="29">
        <f t="shared" si="49"/>
        <v>76.608000000000004</v>
      </c>
    </row>
    <row r="45" spans="1:19" ht="39" x14ac:dyDescent="0.25">
      <c r="A45" s="91"/>
      <c r="B45" s="6" t="s">
        <v>30</v>
      </c>
      <c r="C45" s="1" t="s">
        <v>31</v>
      </c>
      <c r="D45" s="72">
        <v>49</v>
      </c>
      <c r="E45" s="78">
        <v>49</v>
      </c>
      <c r="F45" s="104">
        <f t="shared" si="13"/>
        <v>147</v>
      </c>
      <c r="G45" s="2">
        <v>1</v>
      </c>
      <c r="H45" s="5">
        <f>F45*G45</f>
        <v>147</v>
      </c>
      <c r="I45" s="3">
        <v>1</v>
      </c>
      <c r="J45" s="18">
        <f t="shared" si="7"/>
        <v>147</v>
      </c>
      <c r="K45" s="15">
        <f t="shared" si="21"/>
        <v>0</v>
      </c>
      <c r="L45" s="15">
        <f t="shared" si="0"/>
        <v>0</v>
      </c>
      <c r="M45" s="2">
        <v>1</v>
      </c>
      <c r="N45" s="5">
        <f t="shared" si="1"/>
        <v>0</v>
      </c>
      <c r="O45" s="4">
        <f t="shared" si="9"/>
        <v>1.6666666666666666E-2</v>
      </c>
      <c r="P45" s="21">
        <f t="shared" si="10"/>
        <v>0</v>
      </c>
      <c r="Q45" s="28">
        <f t="shared" si="11"/>
        <v>147</v>
      </c>
      <c r="R45" s="26">
        <v>45.6</v>
      </c>
      <c r="S45" s="29">
        <f t="shared" si="12"/>
        <v>6703.2</v>
      </c>
    </row>
    <row r="46" spans="1:19" x14ac:dyDescent="0.25">
      <c r="A46" s="91"/>
      <c r="B46" s="62"/>
      <c r="C46" s="1" t="s">
        <v>51</v>
      </c>
      <c r="D46" s="71">
        <f>0.4*E45</f>
        <v>19.600000000000001</v>
      </c>
      <c r="E46" s="77">
        <f>D46*0.5</f>
        <v>9.8000000000000007</v>
      </c>
      <c r="F46" s="104">
        <f t="shared" si="13"/>
        <v>29.400000000000002</v>
      </c>
      <c r="G46" s="2">
        <v>1</v>
      </c>
      <c r="H46" s="5">
        <f t="shared" ref="H46:H50" si="50">F46*G46</f>
        <v>29.400000000000002</v>
      </c>
      <c r="I46" s="3">
        <f>3/60</f>
        <v>0.05</v>
      </c>
      <c r="J46" s="18">
        <f>H46*I46</f>
        <v>1.4700000000000002</v>
      </c>
      <c r="K46" s="15">
        <f>+D46-E46</f>
        <v>9.8000000000000007</v>
      </c>
      <c r="L46" s="15">
        <f t="shared" si="0"/>
        <v>29.400000000000002</v>
      </c>
      <c r="M46" s="2">
        <v>1</v>
      </c>
      <c r="N46" s="5">
        <f t="shared" si="1"/>
        <v>29.400000000000002</v>
      </c>
      <c r="O46" s="4">
        <f t="shared" si="9"/>
        <v>1.6666666666666666E-2</v>
      </c>
      <c r="P46" s="21">
        <f t="shared" ref="P46:P47" si="51">N46*O46</f>
        <v>0.49000000000000005</v>
      </c>
      <c r="Q46" s="28">
        <f t="shared" ref="Q46:Q47" si="52">J46+P46</f>
        <v>1.9600000000000002</v>
      </c>
      <c r="R46" s="26">
        <v>45.6</v>
      </c>
      <c r="S46" s="29">
        <f t="shared" ref="S46:S47" si="53">+Q46*R46</f>
        <v>89.376000000000005</v>
      </c>
    </row>
    <row r="47" spans="1:19" x14ac:dyDescent="0.25">
      <c r="A47" s="91"/>
      <c r="B47" s="62"/>
      <c r="C47" s="1" t="s">
        <v>52</v>
      </c>
      <c r="D47" s="71">
        <f>E46</f>
        <v>9.8000000000000007</v>
      </c>
      <c r="E47" s="77">
        <f>D47</f>
        <v>9.8000000000000007</v>
      </c>
      <c r="F47" s="104">
        <f t="shared" si="13"/>
        <v>29.400000000000002</v>
      </c>
      <c r="G47" s="2">
        <v>1</v>
      </c>
      <c r="H47" s="5">
        <f t="shared" si="50"/>
        <v>29.400000000000002</v>
      </c>
      <c r="I47" s="3">
        <f>3/60</f>
        <v>0.05</v>
      </c>
      <c r="J47" s="18">
        <f>H47*I47</f>
        <v>1.4700000000000002</v>
      </c>
      <c r="K47" s="15">
        <f>+D47-E47</f>
        <v>0</v>
      </c>
      <c r="L47" s="15">
        <f t="shared" si="0"/>
        <v>0</v>
      </c>
      <c r="M47" s="2">
        <v>1</v>
      </c>
      <c r="N47" s="5">
        <f t="shared" si="1"/>
        <v>0</v>
      </c>
      <c r="O47" s="4">
        <f t="shared" si="9"/>
        <v>1.6666666666666666E-2</v>
      </c>
      <c r="P47" s="21">
        <f t="shared" si="51"/>
        <v>0</v>
      </c>
      <c r="Q47" s="28">
        <f t="shared" si="52"/>
        <v>1.4700000000000002</v>
      </c>
      <c r="R47" s="26">
        <v>45.6</v>
      </c>
      <c r="S47" s="29">
        <f t="shared" si="53"/>
        <v>67.032000000000011</v>
      </c>
    </row>
    <row r="48" spans="1:19" ht="15.75" thickBot="1" x14ac:dyDescent="0.3">
      <c r="A48" s="91"/>
      <c r="B48" s="62" t="s">
        <v>30</v>
      </c>
      <c r="C48" s="80" t="s">
        <v>19</v>
      </c>
      <c r="D48" s="79">
        <v>49</v>
      </c>
      <c r="E48" s="81">
        <v>49</v>
      </c>
      <c r="F48" s="104">
        <f t="shared" si="13"/>
        <v>147</v>
      </c>
      <c r="G48" s="32">
        <v>1</v>
      </c>
      <c r="H48" s="5">
        <f t="shared" si="50"/>
        <v>147</v>
      </c>
      <c r="I48" s="4">
        <v>0.33</v>
      </c>
      <c r="J48" s="18">
        <f>H48*I48</f>
        <v>48.510000000000005</v>
      </c>
      <c r="K48" s="15">
        <f>+D48-E48</f>
        <v>0</v>
      </c>
      <c r="L48" s="15">
        <f t="shared" si="0"/>
        <v>0</v>
      </c>
      <c r="M48" s="2">
        <v>1</v>
      </c>
      <c r="N48" s="5">
        <f t="shared" si="1"/>
        <v>0</v>
      </c>
      <c r="O48" s="4">
        <f t="shared" si="9"/>
        <v>1.6666666666666666E-2</v>
      </c>
      <c r="P48" s="21">
        <f>N48*O48</f>
        <v>0</v>
      </c>
      <c r="Q48" s="28">
        <f>J48+P48</f>
        <v>48.510000000000005</v>
      </c>
      <c r="R48" s="26">
        <v>45.6</v>
      </c>
      <c r="S48" s="29">
        <f>+Q48*R48</f>
        <v>2212.0560000000005</v>
      </c>
    </row>
    <row r="49" spans="1:19" ht="15.75" thickTop="1" x14ac:dyDescent="0.25">
      <c r="A49" s="91"/>
      <c r="B49" s="62"/>
      <c r="C49" s="1" t="s">
        <v>51</v>
      </c>
      <c r="D49" s="71">
        <f>0.4*D48</f>
        <v>19.600000000000001</v>
      </c>
      <c r="E49" s="77">
        <f>D49*0.5</f>
        <v>9.8000000000000007</v>
      </c>
      <c r="F49" s="104">
        <f t="shared" si="13"/>
        <v>29.400000000000002</v>
      </c>
      <c r="G49" s="2">
        <v>1</v>
      </c>
      <c r="H49" s="5">
        <f t="shared" si="50"/>
        <v>29.400000000000002</v>
      </c>
      <c r="I49" s="3">
        <f>3/60</f>
        <v>0.05</v>
      </c>
      <c r="J49" s="18">
        <f>H49*I49</f>
        <v>1.4700000000000002</v>
      </c>
      <c r="K49" s="15">
        <f>+D49-E49</f>
        <v>9.8000000000000007</v>
      </c>
      <c r="L49" s="15">
        <f t="shared" si="0"/>
        <v>29.400000000000002</v>
      </c>
      <c r="M49" s="2">
        <v>1</v>
      </c>
      <c r="N49" s="5">
        <f t="shared" si="1"/>
        <v>29.400000000000002</v>
      </c>
      <c r="O49" s="4">
        <f t="shared" ref="O49:O50" si="54">1/60</f>
        <v>1.6666666666666666E-2</v>
      </c>
      <c r="P49" s="21">
        <f t="shared" ref="P49:P50" si="55">N49*O49</f>
        <v>0.49000000000000005</v>
      </c>
      <c r="Q49" s="28">
        <f t="shared" ref="Q49:Q50" si="56">J49+P49</f>
        <v>1.9600000000000002</v>
      </c>
      <c r="R49" s="26">
        <v>45.6</v>
      </c>
      <c r="S49" s="29">
        <f t="shared" ref="S49:S50" si="57">+Q49*R49</f>
        <v>89.376000000000005</v>
      </c>
    </row>
    <row r="50" spans="1:19" ht="15.75" thickBot="1" x14ac:dyDescent="0.3">
      <c r="A50" s="91"/>
      <c r="B50" s="62"/>
      <c r="C50" s="1" t="s">
        <v>52</v>
      </c>
      <c r="D50" s="71">
        <f>E49</f>
        <v>9.8000000000000007</v>
      </c>
      <c r="E50" s="77">
        <f>D50</f>
        <v>9.8000000000000007</v>
      </c>
      <c r="F50" s="104">
        <f t="shared" si="13"/>
        <v>29.400000000000002</v>
      </c>
      <c r="G50" s="2">
        <v>1</v>
      </c>
      <c r="H50" s="5">
        <f t="shared" si="50"/>
        <v>29.400000000000002</v>
      </c>
      <c r="I50" s="3">
        <f>3/60</f>
        <v>0.05</v>
      </c>
      <c r="J50" s="18">
        <f>H50*I50</f>
        <v>1.4700000000000002</v>
      </c>
      <c r="K50" s="15">
        <f>+D50-E50</f>
        <v>0</v>
      </c>
      <c r="L50" s="15">
        <f t="shared" si="0"/>
        <v>0</v>
      </c>
      <c r="M50" s="2">
        <v>1</v>
      </c>
      <c r="N50" s="5">
        <f t="shared" si="1"/>
        <v>0</v>
      </c>
      <c r="O50" s="4">
        <f t="shared" si="54"/>
        <v>1.6666666666666666E-2</v>
      </c>
      <c r="P50" s="21">
        <f t="shared" si="55"/>
        <v>0</v>
      </c>
      <c r="Q50" s="28">
        <f t="shared" si="56"/>
        <v>1.4700000000000002</v>
      </c>
      <c r="R50" s="26">
        <v>45.6</v>
      </c>
      <c r="S50" s="29">
        <f t="shared" si="57"/>
        <v>67.032000000000011</v>
      </c>
    </row>
    <row r="51" spans="1:19" ht="27.75" customHeight="1" thickTop="1" thickBot="1" x14ac:dyDescent="0.3">
      <c r="A51" s="92" t="s">
        <v>14</v>
      </c>
      <c r="B51" s="93"/>
      <c r="C51" s="94"/>
      <c r="D51" s="85">
        <f>D3+D9+D15+D27+D33-3</f>
        <v>358</v>
      </c>
      <c r="E51" s="85">
        <f>E3+E9+E15+E27+E33-3</f>
        <v>358</v>
      </c>
      <c r="F51" s="85">
        <f>F3+F9+F15+F27+F33-3</f>
        <v>1080</v>
      </c>
      <c r="G51" s="86">
        <f>H51/F51</f>
        <v>3.5077777777777777</v>
      </c>
      <c r="H51" s="33">
        <f>SUM(H3:H50)</f>
        <v>3788.3999999999996</v>
      </c>
      <c r="I51" s="34">
        <f>+J51/H51</f>
        <v>0.53269454123112658</v>
      </c>
      <c r="J51" s="83">
        <f>SUM(J3:J50)</f>
        <v>2018.0599999999997</v>
      </c>
      <c r="K51" s="35">
        <v>960</v>
      </c>
      <c r="L51" s="35">
        <f>L4+L10+L19+L28+L34-3</f>
        <v>213.6</v>
      </c>
      <c r="M51" s="36"/>
      <c r="N51" s="33">
        <f>SUM(N3:N50)</f>
        <v>624</v>
      </c>
      <c r="O51" s="37"/>
      <c r="P51" s="82">
        <f>SUM(P3:P50)</f>
        <v>10.400000000000002</v>
      </c>
      <c r="Q51" s="38">
        <f t="shared" si="11"/>
        <v>2028.4599999999998</v>
      </c>
      <c r="R51" s="39" t="s">
        <v>12</v>
      </c>
      <c r="S51" s="40">
        <f>SUM(S3:S50)</f>
        <v>92497.775999999998</v>
      </c>
    </row>
    <row r="52" spans="1:19" ht="15.75" thickTop="1" x14ac:dyDescent="0.25">
      <c r="A52" s="90" t="s">
        <v>15</v>
      </c>
      <c r="B52" s="1" t="s">
        <v>34</v>
      </c>
      <c r="C52" s="1" t="s">
        <v>19</v>
      </c>
      <c r="D52" s="71">
        <v>1594</v>
      </c>
      <c r="E52" s="77">
        <v>1275</v>
      </c>
      <c r="F52" s="104">
        <f>E52*3</f>
        <v>3825</v>
      </c>
      <c r="G52" s="2">
        <v>1</v>
      </c>
      <c r="H52" s="5">
        <f>+F52*G52</f>
        <v>3825</v>
      </c>
      <c r="I52" s="4">
        <f>20/60</f>
        <v>0.33333333333333331</v>
      </c>
      <c r="J52" s="19">
        <f t="shared" ref="J52:J116" si="58">+H52*I52</f>
        <v>1275</v>
      </c>
      <c r="K52" s="15">
        <f>+D52-E52</f>
        <v>319</v>
      </c>
      <c r="L52" s="15">
        <f>K52*3</f>
        <v>957</v>
      </c>
      <c r="M52" s="2">
        <v>1</v>
      </c>
      <c r="N52" s="5">
        <f>+L52*M52</f>
        <v>957</v>
      </c>
      <c r="O52" s="4">
        <f>1/60</f>
        <v>1.6666666666666666E-2</v>
      </c>
      <c r="P52" s="66">
        <f t="shared" ref="P52:P116" si="59">N52*O52</f>
        <v>15.95</v>
      </c>
      <c r="Q52" s="30">
        <f t="shared" ref="Q52:Q124" si="60">+P52+J52</f>
        <v>1290.95</v>
      </c>
      <c r="R52" s="27">
        <v>27.26</v>
      </c>
      <c r="S52" s="29">
        <f t="shared" ref="S52:S116" si="61">R52*Q52</f>
        <v>35191.297000000006</v>
      </c>
    </row>
    <row r="53" spans="1:19" x14ac:dyDescent="0.25">
      <c r="A53" s="91"/>
      <c r="B53" s="1"/>
      <c r="C53" s="1" t="s">
        <v>51</v>
      </c>
      <c r="D53" s="71">
        <f>D52*0.6</f>
        <v>956.4</v>
      </c>
      <c r="E53" s="77">
        <f>D53*0.3</f>
        <v>286.91999999999996</v>
      </c>
      <c r="F53" s="104">
        <f t="shared" ref="F53:F116" si="62">E53*3</f>
        <v>860.75999999999988</v>
      </c>
      <c r="G53" s="2">
        <v>1</v>
      </c>
      <c r="H53" s="5">
        <f t="shared" ref="H53:H116" si="63">+F53*G53</f>
        <v>860.75999999999988</v>
      </c>
      <c r="I53" s="4">
        <f>3/60</f>
        <v>0.05</v>
      </c>
      <c r="J53" s="19">
        <f t="shared" si="58"/>
        <v>43.037999999999997</v>
      </c>
      <c r="K53" s="15">
        <f t="shared" ref="K53:K55" si="64">+D53-E53</f>
        <v>669.48</v>
      </c>
      <c r="L53" s="15">
        <f t="shared" ref="L53:L116" si="65">K53*3</f>
        <v>2008.44</v>
      </c>
      <c r="M53" s="2">
        <v>1</v>
      </c>
      <c r="N53" s="5">
        <f t="shared" ref="N53:N116" si="66">+L53*M53</f>
        <v>2008.44</v>
      </c>
      <c r="O53" s="4">
        <f t="shared" ref="O53:O117" si="67">1/60</f>
        <v>1.6666666666666666E-2</v>
      </c>
      <c r="P53" s="66">
        <f t="shared" si="59"/>
        <v>33.474000000000004</v>
      </c>
      <c r="Q53" s="30">
        <f t="shared" si="60"/>
        <v>76.512</v>
      </c>
      <c r="R53" s="27">
        <v>27.26</v>
      </c>
      <c r="S53" s="29">
        <f t="shared" si="61"/>
        <v>2085.7171200000003</v>
      </c>
    </row>
    <row r="54" spans="1:19" x14ac:dyDescent="0.25">
      <c r="A54" s="91"/>
      <c r="B54" s="1"/>
      <c r="C54" s="1" t="s">
        <v>52</v>
      </c>
      <c r="D54" s="71">
        <f>D53-E53</f>
        <v>669.48</v>
      </c>
      <c r="E54" s="77">
        <f>D54*0.3</f>
        <v>200.84399999999999</v>
      </c>
      <c r="F54" s="104">
        <f t="shared" si="62"/>
        <v>602.53199999999993</v>
      </c>
      <c r="G54" s="2">
        <v>1</v>
      </c>
      <c r="H54" s="5">
        <f t="shared" si="63"/>
        <v>602.53199999999993</v>
      </c>
      <c r="I54" s="4">
        <f t="shared" ref="I54:I55" si="68">3/60</f>
        <v>0.05</v>
      </c>
      <c r="J54" s="19">
        <f t="shared" si="58"/>
        <v>30.126599999999996</v>
      </c>
      <c r="K54" s="15">
        <f t="shared" si="64"/>
        <v>468.63600000000002</v>
      </c>
      <c r="L54" s="15">
        <f t="shared" si="65"/>
        <v>1405.9080000000001</v>
      </c>
      <c r="M54" s="2">
        <v>1</v>
      </c>
      <c r="N54" s="5">
        <f t="shared" si="66"/>
        <v>1405.9080000000001</v>
      </c>
      <c r="O54" s="4">
        <f t="shared" si="67"/>
        <v>1.6666666666666666E-2</v>
      </c>
      <c r="P54" s="66">
        <f t="shared" si="59"/>
        <v>23.431800000000003</v>
      </c>
      <c r="Q54" s="30">
        <f t="shared" si="60"/>
        <v>53.558399999999999</v>
      </c>
      <c r="R54" s="27">
        <v>27.26</v>
      </c>
      <c r="S54" s="29">
        <f t="shared" si="61"/>
        <v>1460.001984</v>
      </c>
    </row>
    <row r="55" spans="1:19" x14ac:dyDescent="0.25">
      <c r="A55" s="91"/>
      <c r="B55" s="1"/>
      <c r="C55" s="1" t="s">
        <v>53</v>
      </c>
      <c r="D55" s="71">
        <f>D54-E54</f>
        <v>468.63600000000002</v>
      </c>
      <c r="E55" s="77">
        <f>E52-0.4*D52-E53-E54</f>
        <v>149.63600000000002</v>
      </c>
      <c r="F55" s="104">
        <f t="shared" si="62"/>
        <v>448.90800000000007</v>
      </c>
      <c r="G55" s="2">
        <v>1</v>
      </c>
      <c r="H55" s="5">
        <f t="shared" si="63"/>
        <v>448.90800000000007</v>
      </c>
      <c r="I55" s="4">
        <f t="shared" si="68"/>
        <v>0.05</v>
      </c>
      <c r="J55" s="19">
        <f t="shared" si="58"/>
        <v>22.445400000000006</v>
      </c>
      <c r="K55" s="15">
        <f t="shared" si="64"/>
        <v>319</v>
      </c>
      <c r="L55" s="15">
        <f t="shared" si="65"/>
        <v>957</v>
      </c>
      <c r="M55" s="2">
        <v>1</v>
      </c>
      <c r="N55" s="5">
        <f t="shared" si="66"/>
        <v>957</v>
      </c>
      <c r="O55" s="4">
        <f t="shared" si="67"/>
        <v>1.6666666666666666E-2</v>
      </c>
      <c r="P55" s="66">
        <f t="shared" si="59"/>
        <v>15.95</v>
      </c>
      <c r="Q55" s="30">
        <f t="shared" si="60"/>
        <v>38.395400000000009</v>
      </c>
      <c r="R55" s="27">
        <v>27.26</v>
      </c>
      <c r="S55" s="29">
        <f t="shared" si="61"/>
        <v>1046.6586040000004</v>
      </c>
    </row>
    <row r="56" spans="1:19" x14ac:dyDescent="0.25">
      <c r="A56" s="91"/>
      <c r="B56" s="6" t="s">
        <v>35</v>
      </c>
      <c r="C56" s="1" t="s">
        <v>19</v>
      </c>
      <c r="D56" s="71">
        <v>2750</v>
      </c>
      <c r="E56" s="77">
        <v>2200</v>
      </c>
      <c r="F56" s="104">
        <f t="shared" si="62"/>
        <v>6600</v>
      </c>
      <c r="G56" s="2">
        <v>1</v>
      </c>
      <c r="H56" s="5">
        <f t="shared" si="63"/>
        <v>6600</v>
      </c>
      <c r="I56" s="4">
        <f t="shared" ref="I56:I120" si="69">20/60</f>
        <v>0.33333333333333331</v>
      </c>
      <c r="J56" s="19">
        <f t="shared" si="58"/>
        <v>2200</v>
      </c>
      <c r="K56" s="15">
        <f>+D56-E56</f>
        <v>550</v>
      </c>
      <c r="L56" s="15">
        <f t="shared" si="65"/>
        <v>1650</v>
      </c>
      <c r="M56" s="2">
        <v>1</v>
      </c>
      <c r="N56" s="5">
        <f t="shared" si="66"/>
        <v>1650</v>
      </c>
      <c r="O56" s="4">
        <f t="shared" ref="O56:O120" si="70">1/60</f>
        <v>1.6666666666666666E-2</v>
      </c>
      <c r="P56" s="66">
        <f t="shared" si="59"/>
        <v>27.5</v>
      </c>
      <c r="Q56" s="30">
        <f t="shared" si="60"/>
        <v>2227.5</v>
      </c>
      <c r="R56" s="27">
        <v>27.26</v>
      </c>
      <c r="S56" s="29">
        <f t="shared" si="61"/>
        <v>60721.65</v>
      </c>
    </row>
    <row r="57" spans="1:19" x14ac:dyDescent="0.25">
      <c r="A57" s="91"/>
      <c r="B57" s="6"/>
      <c r="C57" s="1" t="s">
        <v>51</v>
      </c>
      <c r="D57" s="71">
        <f>D56*0.6</f>
        <v>1650</v>
      </c>
      <c r="E57" s="77">
        <f>D57*0.3</f>
        <v>495</v>
      </c>
      <c r="F57" s="104">
        <f t="shared" si="62"/>
        <v>1485</v>
      </c>
      <c r="G57" s="2">
        <v>1</v>
      </c>
      <c r="H57" s="5">
        <f t="shared" si="63"/>
        <v>1485</v>
      </c>
      <c r="I57" s="4">
        <f>3/60</f>
        <v>0.05</v>
      </c>
      <c r="J57" s="19">
        <f t="shared" ref="J57:J59" si="71">+H57*I57</f>
        <v>74.25</v>
      </c>
      <c r="K57" s="15">
        <f t="shared" ref="K57:K59" si="72">+D57-E57</f>
        <v>1155</v>
      </c>
      <c r="L57" s="15">
        <f t="shared" si="65"/>
        <v>3465</v>
      </c>
      <c r="M57" s="2">
        <v>1</v>
      </c>
      <c r="N57" s="5">
        <f t="shared" si="66"/>
        <v>3465</v>
      </c>
      <c r="O57" s="4">
        <f t="shared" si="67"/>
        <v>1.6666666666666666E-2</v>
      </c>
      <c r="P57" s="66">
        <f t="shared" ref="P57:P59" si="73">N57*O57</f>
        <v>57.75</v>
      </c>
      <c r="Q57" s="30">
        <f t="shared" ref="Q57:Q59" si="74">+P57+J57</f>
        <v>132</v>
      </c>
      <c r="R57" s="27">
        <v>27.26</v>
      </c>
      <c r="S57" s="29">
        <f t="shared" ref="S57:S59" si="75">R57*Q57</f>
        <v>3598.32</v>
      </c>
    </row>
    <row r="58" spans="1:19" x14ac:dyDescent="0.25">
      <c r="A58" s="91"/>
      <c r="B58" s="6"/>
      <c r="C58" s="1" t="s">
        <v>52</v>
      </c>
      <c r="D58" s="71">
        <f>D57-E57</f>
        <v>1155</v>
      </c>
      <c r="E58" s="77">
        <f>D58*0.3</f>
        <v>346.5</v>
      </c>
      <c r="F58" s="104">
        <f t="shared" si="62"/>
        <v>1039.5</v>
      </c>
      <c r="G58" s="2">
        <v>1</v>
      </c>
      <c r="H58" s="5">
        <f t="shared" si="63"/>
        <v>1039.5</v>
      </c>
      <c r="I58" s="4">
        <f t="shared" ref="I58:I59" si="76">3/60</f>
        <v>0.05</v>
      </c>
      <c r="J58" s="19">
        <f t="shared" si="71"/>
        <v>51.975000000000001</v>
      </c>
      <c r="K58" s="15">
        <f t="shared" si="72"/>
        <v>808.5</v>
      </c>
      <c r="L58" s="15">
        <f t="shared" si="65"/>
        <v>2425.5</v>
      </c>
      <c r="M58" s="2">
        <v>1</v>
      </c>
      <c r="N58" s="5">
        <f t="shared" si="66"/>
        <v>2425.5</v>
      </c>
      <c r="O58" s="4">
        <f t="shared" si="67"/>
        <v>1.6666666666666666E-2</v>
      </c>
      <c r="P58" s="66">
        <f t="shared" si="73"/>
        <v>40.424999999999997</v>
      </c>
      <c r="Q58" s="30">
        <f t="shared" si="74"/>
        <v>92.4</v>
      </c>
      <c r="R58" s="27">
        <v>27.26</v>
      </c>
      <c r="S58" s="29">
        <f t="shared" si="75"/>
        <v>2518.8240000000005</v>
      </c>
    </row>
    <row r="59" spans="1:19" x14ac:dyDescent="0.25">
      <c r="A59" s="91"/>
      <c r="B59" s="6"/>
      <c r="C59" s="1" t="s">
        <v>53</v>
      </c>
      <c r="D59" s="71">
        <f>D58-E58</f>
        <v>808.5</v>
      </c>
      <c r="E59" s="77">
        <f>E56-0.4*D56-E57-E58</f>
        <v>258.5</v>
      </c>
      <c r="F59" s="104">
        <f t="shared" si="62"/>
        <v>775.5</v>
      </c>
      <c r="G59" s="2">
        <v>1</v>
      </c>
      <c r="H59" s="5">
        <f t="shared" si="63"/>
        <v>775.5</v>
      </c>
      <c r="I59" s="4">
        <f t="shared" si="76"/>
        <v>0.05</v>
      </c>
      <c r="J59" s="19">
        <f t="shared" si="71"/>
        <v>38.775000000000006</v>
      </c>
      <c r="K59" s="15">
        <f t="shared" si="72"/>
        <v>550</v>
      </c>
      <c r="L59" s="15">
        <f t="shared" si="65"/>
        <v>1650</v>
      </c>
      <c r="M59" s="2">
        <v>1</v>
      </c>
      <c r="N59" s="5">
        <f t="shared" si="66"/>
        <v>1650</v>
      </c>
      <c r="O59" s="4">
        <f t="shared" si="67"/>
        <v>1.6666666666666666E-2</v>
      </c>
      <c r="P59" s="66">
        <f t="shared" si="73"/>
        <v>27.5</v>
      </c>
      <c r="Q59" s="30">
        <f t="shared" si="74"/>
        <v>66.275000000000006</v>
      </c>
      <c r="R59" s="27">
        <v>27.26</v>
      </c>
      <c r="S59" s="29">
        <f t="shared" si="75"/>
        <v>1806.6565000000003</v>
      </c>
    </row>
    <row r="60" spans="1:19" x14ac:dyDescent="0.25">
      <c r="A60" s="91"/>
      <c r="B60" s="6" t="s">
        <v>36</v>
      </c>
      <c r="C60" s="1" t="s">
        <v>19</v>
      </c>
      <c r="D60" s="71">
        <v>2500</v>
      </c>
      <c r="E60" s="77">
        <v>2000</v>
      </c>
      <c r="F60" s="104">
        <f t="shared" si="62"/>
        <v>6000</v>
      </c>
      <c r="G60" s="2">
        <v>1</v>
      </c>
      <c r="H60" s="5">
        <f t="shared" si="63"/>
        <v>6000</v>
      </c>
      <c r="I60" s="4">
        <f t="shared" si="69"/>
        <v>0.33333333333333331</v>
      </c>
      <c r="J60" s="19">
        <f t="shared" si="58"/>
        <v>2000</v>
      </c>
      <c r="K60" s="15">
        <f>+D60-E60</f>
        <v>500</v>
      </c>
      <c r="L60" s="15">
        <f t="shared" si="65"/>
        <v>1500</v>
      </c>
      <c r="M60" s="2">
        <v>1</v>
      </c>
      <c r="N60" s="5">
        <f t="shared" si="66"/>
        <v>1500</v>
      </c>
      <c r="O60" s="4">
        <f t="shared" si="70"/>
        <v>1.6666666666666666E-2</v>
      </c>
      <c r="P60" s="66">
        <f t="shared" si="59"/>
        <v>25</v>
      </c>
      <c r="Q60" s="30">
        <f t="shared" si="60"/>
        <v>2025</v>
      </c>
      <c r="R60" s="27">
        <v>27.26</v>
      </c>
      <c r="S60" s="29">
        <f t="shared" si="61"/>
        <v>55201.5</v>
      </c>
    </row>
    <row r="61" spans="1:19" x14ac:dyDescent="0.25">
      <c r="A61" s="91"/>
      <c r="B61" s="6"/>
      <c r="C61" s="1" t="s">
        <v>51</v>
      </c>
      <c r="D61" s="71">
        <f>D60*0.6</f>
        <v>1500</v>
      </c>
      <c r="E61" s="77">
        <f>D61*0.3</f>
        <v>450</v>
      </c>
      <c r="F61" s="104">
        <f t="shared" si="62"/>
        <v>1350</v>
      </c>
      <c r="G61" s="2">
        <v>1</v>
      </c>
      <c r="H61" s="5">
        <f t="shared" si="63"/>
        <v>1350</v>
      </c>
      <c r="I61" s="4">
        <f>3/60</f>
        <v>0.05</v>
      </c>
      <c r="J61" s="19">
        <f t="shared" ref="J61:J63" si="77">+H61*I61</f>
        <v>67.5</v>
      </c>
      <c r="K61" s="15">
        <f t="shared" ref="K61:K63" si="78">+D61-E61</f>
        <v>1050</v>
      </c>
      <c r="L61" s="15">
        <f t="shared" si="65"/>
        <v>3150</v>
      </c>
      <c r="M61" s="2">
        <v>1</v>
      </c>
      <c r="N61" s="5">
        <f t="shared" si="66"/>
        <v>3150</v>
      </c>
      <c r="O61" s="4">
        <f t="shared" si="67"/>
        <v>1.6666666666666666E-2</v>
      </c>
      <c r="P61" s="66">
        <f t="shared" ref="P61:P63" si="79">N61*O61</f>
        <v>52.5</v>
      </c>
      <c r="Q61" s="30">
        <f t="shared" ref="Q61:Q63" si="80">+P61+J61</f>
        <v>120</v>
      </c>
      <c r="R61" s="27">
        <v>27.26</v>
      </c>
      <c r="S61" s="29">
        <f t="shared" ref="S61:S63" si="81">R61*Q61</f>
        <v>3271.2000000000003</v>
      </c>
    </row>
    <row r="62" spans="1:19" x14ac:dyDescent="0.25">
      <c r="A62" s="91"/>
      <c r="B62" s="6"/>
      <c r="C62" s="1" t="s">
        <v>52</v>
      </c>
      <c r="D62" s="71">
        <f>D61-E61</f>
        <v>1050</v>
      </c>
      <c r="E62" s="77">
        <f>D62*0.3</f>
        <v>315</v>
      </c>
      <c r="F62" s="104">
        <f t="shared" si="62"/>
        <v>945</v>
      </c>
      <c r="G62" s="2">
        <v>1</v>
      </c>
      <c r="H62" s="5">
        <f t="shared" si="63"/>
        <v>945</v>
      </c>
      <c r="I62" s="4">
        <f t="shared" ref="I62:I63" si="82">3/60</f>
        <v>0.05</v>
      </c>
      <c r="J62" s="19">
        <f t="shared" si="77"/>
        <v>47.25</v>
      </c>
      <c r="K62" s="15">
        <f t="shared" si="78"/>
        <v>735</v>
      </c>
      <c r="L62" s="15">
        <f t="shared" si="65"/>
        <v>2205</v>
      </c>
      <c r="M62" s="2">
        <v>1</v>
      </c>
      <c r="N62" s="5">
        <f t="shared" si="66"/>
        <v>2205</v>
      </c>
      <c r="O62" s="4">
        <f t="shared" si="67"/>
        <v>1.6666666666666666E-2</v>
      </c>
      <c r="P62" s="66">
        <f t="shared" si="79"/>
        <v>36.75</v>
      </c>
      <c r="Q62" s="30">
        <f t="shared" si="80"/>
        <v>84</v>
      </c>
      <c r="R62" s="27">
        <v>27.26</v>
      </c>
      <c r="S62" s="29">
        <f t="shared" si="81"/>
        <v>2289.84</v>
      </c>
    </row>
    <row r="63" spans="1:19" x14ac:dyDescent="0.25">
      <c r="A63" s="91"/>
      <c r="B63" s="6"/>
      <c r="C63" s="1" t="s">
        <v>53</v>
      </c>
      <c r="D63" s="71">
        <f>D62-E62</f>
        <v>735</v>
      </c>
      <c r="E63" s="77">
        <f>E60-0.4*D60-E61-E62</f>
        <v>235</v>
      </c>
      <c r="F63" s="104">
        <f t="shared" si="62"/>
        <v>705</v>
      </c>
      <c r="G63" s="2">
        <v>1</v>
      </c>
      <c r="H63" s="5">
        <f t="shared" si="63"/>
        <v>705</v>
      </c>
      <c r="I63" s="4">
        <f t="shared" si="82"/>
        <v>0.05</v>
      </c>
      <c r="J63" s="19">
        <f t="shared" si="77"/>
        <v>35.25</v>
      </c>
      <c r="K63" s="15">
        <f t="shared" si="78"/>
        <v>500</v>
      </c>
      <c r="L63" s="15">
        <f t="shared" si="65"/>
        <v>1500</v>
      </c>
      <c r="M63" s="2">
        <v>1</v>
      </c>
      <c r="N63" s="5">
        <f t="shared" si="66"/>
        <v>1500</v>
      </c>
      <c r="O63" s="4">
        <f t="shared" si="67"/>
        <v>1.6666666666666666E-2</v>
      </c>
      <c r="P63" s="66">
        <f t="shared" si="79"/>
        <v>25</v>
      </c>
      <c r="Q63" s="30">
        <f t="shared" si="80"/>
        <v>60.25</v>
      </c>
      <c r="R63" s="27">
        <v>27.26</v>
      </c>
      <c r="S63" s="29">
        <f t="shared" si="81"/>
        <v>1642.4150000000002</v>
      </c>
    </row>
    <row r="64" spans="1:19" x14ac:dyDescent="0.25">
      <c r="A64" s="91"/>
      <c r="B64" s="6" t="s">
        <v>37</v>
      </c>
      <c r="C64" s="1" t="s">
        <v>19</v>
      </c>
      <c r="D64" s="71">
        <v>2500</v>
      </c>
      <c r="E64" s="77">
        <v>2000</v>
      </c>
      <c r="F64" s="104">
        <f t="shared" si="62"/>
        <v>6000</v>
      </c>
      <c r="G64" s="2">
        <v>1</v>
      </c>
      <c r="H64" s="5">
        <f t="shared" si="63"/>
        <v>6000</v>
      </c>
      <c r="I64" s="4">
        <f t="shared" si="69"/>
        <v>0.33333333333333331</v>
      </c>
      <c r="J64" s="19">
        <f t="shared" si="58"/>
        <v>2000</v>
      </c>
      <c r="K64" s="15">
        <f>+D64-E64</f>
        <v>500</v>
      </c>
      <c r="L64" s="15">
        <f t="shared" si="65"/>
        <v>1500</v>
      </c>
      <c r="M64" s="2">
        <v>1</v>
      </c>
      <c r="N64" s="5">
        <f t="shared" si="66"/>
        <v>1500</v>
      </c>
      <c r="O64" s="4">
        <f t="shared" si="70"/>
        <v>1.6666666666666666E-2</v>
      </c>
      <c r="P64" s="66">
        <f t="shared" si="59"/>
        <v>25</v>
      </c>
      <c r="Q64" s="30">
        <f t="shared" si="60"/>
        <v>2025</v>
      </c>
      <c r="R64" s="27">
        <v>27.26</v>
      </c>
      <c r="S64" s="29">
        <f t="shared" si="61"/>
        <v>55201.5</v>
      </c>
    </row>
    <row r="65" spans="1:19" x14ac:dyDescent="0.25">
      <c r="A65" s="91"/>
      <c r="B65" s="63"/>
      <c r="C65" s="1" t="s">
        <v>51</v>
      </c>
      <c r="D65" s="71">
        <f>D64*0.6</f>
        <v>1500</v>
      </c>
      <c r="E65" s="77">
        <f>D65*0.3</f>
        <v>450</v>
      </c>
      <c r="F65" s="104">
        <f t="shared" si="62"/>
        <v>1350</v>
      </c>
      <c r="G65" s="2">
        <v>1</v>
      </c>
      <c r="H65" s="5">
        <f t="shared" si="63"/>
        <v>1350</v>
      </c>
      <c r="I65" s="4">
        <f>3/60</f>
        <v>0.05</v>
      </c>
      <c r="J65" s="19">
        <f t="shared" ref="J65:J67" si="83">+H65*I65</f>
        <v>67.5</v>
      </c>
      <c r="K65" s="15">
        <f t="shared" ref="K65:K67" si="84">+D65-E65</f>
        <v>1050</v>
      </c>
      <c r="L65" s="15">
        <f t="shared" si="65"/>
        <v>3150</v>
      </c>
      <c r="M65" s="2">
        <v>1</v>
      </c>
      <c r="N65" s="5">
        <f t="shared" si="66"/>
        <v>3150</v>
      </c>
      <c r="O65" s="4">
        <f t="shared" si="67"/>
        <v>1.6666666666666666E-2</v>
      </c>
      <c r="P65" s="66">
        <f t="shared" ref="P65:P67" si="85">N65*O65</f>
        <v>52.5</v>
      </c>
      <c r="Q65" s="30">
        <f t="shared" ref="Q65:Q67" si="86">+P65+J65</f>
        <v>120</v>
      </c>
      <c r="R65" s="27">
        <v>27.26</v>
      </c>
      <c r="S65" s="29">
        <f t="shared" ref="S65:S67" si="87">R65*Q65</f>
        <v>3271.2000000000003</v>
      </c>
    </row>
    <row r="66" spans="1:19" x14ac:dyDescent="0.25">
      <c r="A66" s="91"/>
      <c r="B66" s="63"/>
      <c r="C66" s="1" t="s">
        <v>52</v>
      </c>
      <c r="D66" s="71">
        <f>D65-E65</f>
        <v>1050</v>
      </c>
      <c r="E66" s="77">
        <f>D66*0.3</f>
        <v>315</v>
      </c>
      <c r="F66" s="104">
        <f t="shared" si="62"/>
        <v>945</v>
      </c>
      <c r="G66" s="2">
        <v>1</v>
      </c>
      <c r="H66" s="5">
        <f t="shared" si="63"/>
        <v>945</v>
      </c>
      <c r="I66" s="4">
        <f t="shared" ref="I66:I67" si="88">3/60</f>
        <v>0.05</v>
      </c>
      <c r="J66" s="19">
        <f t="shared" si="83"/>
        <v>47.25</v>
      </c>
      <c r="K66" s="15">
        <f t="shared" si="84"/>
        <v>735</v>
      </c>
      <c r="L66" s="15">
        <f t="shared" si="65"/>
        <v>2205</v>
      </c>
      <c r="M66" s="2">
        <v>1</v>
      </c>
      <c r="N66" s="5">
        <f t="shared" si="66"/>
        <v>2205</v>
      </c>
      <c r="O66" s="4">
        <f t="shared" si="67"/>
        <v>1.6666666666666666E-2</v>
      </c>
      <c r="P66" s="66">
        <f t="shared" si="85"/>
        <v>36.75</v>
      </c>
      <c r="Q66" s="30">
        <f t="shared" si="86"/>
        <v>84</v>
      </c>
      <c r="R66" s="27">
        <v>27.26</v>
      </c>
      <c r="S66" s="29">
        <f t="shared" si="87"/>
        <v>2289.84</v>
      </c>
    </row>
    <row r="67" spans="1:19" x14ac:dyDescent="0.25">
      <c r="A67" s="91"/>
      <c r="B67" s="63"/>
      <c r="C67" s="1" t="s">
        <v>53</v>
      </c>
      <c r="D67" s="71">
        <f>D66-E66</f>
        <v>735</v>
      </c>
      <c r="E67" s="77">
        <f>E64-0.4*D64-E65-E66</f>
        <v>235</v>
      </c>
      <c r="F67" s="104">
        <f t="shared" si="62"/>
        <v>705</v>
      </c>
      <c r="G67" s="2">
        <v>1</v>
      </c>
      <c r="H67" s="5">
        <f t="shared" si="63"/>
        <v>705</v>
      </c>
      <c r="I67" s="4">
        <f t="shared" si="88"/>
        <v>0.05</v>
      </c>
      <c r="J67" s="19">
        <f t="shared" si="83"/>
        <v>35.25</v>
      </c>
      <c r="K67" s="15">
        <f t="shared" si="84"/>
        <v>500</v>
      </c>
      <c r="L67" s="15">
        <f t="shared" si="65"/>
        <v>1500</v>
      </c>
      <c r="M67" s="2">
        <v>1</v>
      </c>
      <c r="N67" s="5">
        <f t="shared" si="66"/>
        <v>1500</v>
      </c>
      <c r="O67" s="4">
        <f t="shared" si="67"/>
        <v>1.6666666666666666E-2</v>
      </c>
      <c r="P67" s="66">
        <f t="shared" si="85"/>
        <v>25</v>
      </c>
      <c r="Q67" s="30">
        <f t="shared" si="86"/>
        <v>60.25</v>
      </c>
      <c r="R67" s="27">
        <v>27.26</v>
      </c>
      <c r="S67" s="29">
        <f t="shared" si="87"/>
        <v>1642.4150000000002</v>
      </c>
    </row>
    <row r="68" spans="1:19" ht="15.75" thickBot="1" x14ac:dyDescent="0.3">
      <c r="A68" s="91"/>
      <c r="B68" s="31" t="s">
        <v>38</v>
      </c>
      <c r="C68" s="1" t="s">
        <v>19</v>
      </c>
      <c r="D68" s="72">
        <v>1875</v>
      </c>
      <c r="E68" s="78">
        <v>1500</v>
      </c>
      <c r="F68" s="104">
        <f t="shared" si="62"/>
        <v>4500</v>
      </c>
      <c r="G68" s="2">
        <v>1</v>
      </c>
      <c r="H68" s="5">
        <f t="shared" si="63"/>
        <v>4500</v>
      </c>
      <c r="I68" s="4">
        <f t="shared" si="69"/>
        <v>0.33333333333333331</v>
      </c>
      <c r="J68" s="19">
        <f t="shared" si="58"/>
        <v>1500</v>
      </c>
      <c r="K68" s="15">
        <f t="shared" ref="K68:K116" si="89">+D68-E68</f>
        <v>375</v>
      </c>
      <c r="L68" s="15">
        <f t="shared" si="65"/>
        <v>1125</v>
      </c>
      <c r="M68" s="2">
        <v>1</v>
      </c>
      <c r="N68" s="5">
        <f t="shared" si="66"/>
        <v>1125</v>
      </c>
      <c r="O68" s="4">
        <f t="shared" si="70"/>
        <v>1.6666666666666666E-2</v>
      </c>
      <c r="P68" s="66">
        <f t="shared" si="59"/>
        <v>18.75</v>
      </c>
      <c r="Q68" s="30">
        <f t="shared" si="60"/>
        <v>1518.75</v>
      </c>
      <c r="R68" s="27">
        <v>27.26</v>
      </c>
      <c r="S68" s="29">
        <f t="shared" si="61"/>
        <v>41401.125</v>
      </c>
    </row>
    <row r="69" spans="1:19" ht="15.75" thickTop="1" x14ac:dyDescent="0.25">
      <c r="A69" s="91"/>
      <c r="B69" s="63"/>
      <c r="C69" s="1" t="s">
        <v>51</v>
      </c>
      <c r="D69" s="71">
        <f>D68*0.6</f>
        <v>1125</v>
      </c>
      <c r="E69" s="77">
        <f>D69*0.3</f>
        <v>337.5</v>
      </c>
      <c r="F69" s="104">
        <f t="shared" si="62"/>
        <v>1012.5</v>
      </c>
      <c r="G69" s="2">
        <v>1</v>
      </c>
      <c r="H69" s="5">
        <f t="shared" si="63"/>
        <v>1012.5</v>
      </c>
      <c r="I69" s="4">
        <f>3/60</f>
        <v>0.05</v>
      </c>
      <c r="J69" s="19">
        <f t="shared" ref="J69:J71" si="90">+H69*I69</f>
        <v>50.625</v>
      </c>
      <c r="K69" s="15">
        <f t="shared" si="89"/>
        <v>787.5</v>
      </c>
      <c r="L69" s="15">
        <f t="shared" si="65"/>
        <v>2362.5</v>
      </c>
      <c r="M69" s="2">
        <v>1</v>
      </c>
      <c r="N69" s="5">
        <f t="shared" si="66"/>
        <v>2362.5</v>
      </c>
      <c r="O69" s="4">
        <f t="shared" si="67"/>
        <v>1.6666666666666666E-2</v>
      </c>
      <c r="P69" s="66">
        <f t="shared" ref="P69:P71" si="91">N69*O69</f>
        <v>39.375</v>
      </c>
      <c r="Q69" s="30">
        <f t="shared" ref="Q69:Q71" si="92">+P69+J69</f>
        <v>90</v>
      </c>
      <c r="R69" s="27">
        <v>27.26</v>
      </c>
      <c r="S69" s="29">
        <f t="shared" ref="S69:S71" si="93">R69*Q69</f>
        <v>2453.4</v>
      </c>
    </row>
    <row r="70" spans="1:19" x14ac:dyDescent="0.25">
      <c r="A70" s="91"/>
      <c r="B70" s="63"/>
      <c r="C70" s="1" t="s">
        <v>52</v>
      </c>
      <c r="D70" s="71">
        <f>D69-E69</f>
        <v>787.5</v>
      </c>
      <c r="E70" s="77">
        <f>D70*0.3</f>
        <v>236.25</v>
      </c>
      <c r="F70" s="104">
        <f t="shared" si="62"/>
        <v>708.75</v>
      </c>
      <c r="G70" s="2">
        <v>1</v>
      </c>
      <c r="H70" s="5">
        <f t="shared" si="63"/>
        <v>708.75</v>
      </c>
      <c r="I70" s="4">
        <f t="shared" ref="I70:I71" si="94">3/60</f>
        <v>0.05</v>
      </c>
      <c r="J70" s="19">
        <f t="shared" si="90"/>
        <v>35.4375</v>
      </c>
      <c r="K70" s="15">
        <f t="shared" si="89"/>
        <v>551.25</v>
      </c>
      <c r="L70" s="15">
        <f t="shared" si="65"/>
        <v>1653.75</v>
      </c>
      <c r="M70" s="2">
        <v>1</v>
      </c>
      <c r="N70" s="5">
        <f t="shared" si="66"/>
        <v>1653.75</v>
      </c>
      <c r="O70" s="4">
        <f t="shared" si="67"/>
        <v>1.6666666666666666E-2</v>
      </c>
      <c r="P70" s="66">
        <f t="shared" si="91"/>
        <v>27.5625</v>
      </c>
      <c r="Q70" s="30">
        <f t="shared" si="92"/>
        <v>63</v>
      </c>
      <c r="R70" s="27">
        <v>27.26</v>
      </c>
      <c r="S70" s="29">
        <f t="shared" si="93"/>
        <v>1717.38</v>
      </c>
    </row>
    <row r="71" spans="1:19" x14ac:dyDescent="0.25">
      <c r="A71" s="91"/>
      <c r="B71" s="63"/>
      <c r="C71" s="1" t="s">
        <v>53</v>
      </c>
      <c r="D71" s="71">
        <f>D70-E70</f>
        <v>551.25</v>
      </c>
      <c r="E71" s="77">
        <f>E68-0.4*D68-E69-E70</f>
        <v>176.25</v>
      </c>
      <c r="F71" s="104">
        <f t="shared" si="62"/>
        <v>528.75</v>
      </c>
      <c r="G71" s="2">
        <v>1</v>
      </c>
      <c r="H71" s="5">
        <f t="shared" si="63"/>
        <v>528.75</v>
      </c>
      <c r="I71" s="4">
        <f t="shared" si="94"/>
        <v>0.05</v>
      </c>
      <c r="J71" s="19">
        <f t="shared" si="90"/>
        <v>26.4375</v>
      </c>
      <c r="K71" s="15">
        <f t="shared" si="89"/>
        <v>375</v>
      </c>
      <c r="L71" s="15">
        <f t="shared" si="65"/>
        <v>1125</v>
      </c>
      <c r="M71" s="2">
        <v>1</v>
      </c>
      <c r="N71" s="5">
        <f t="shared" si="66"/>
        <v>1125</v>
      </c>
      <c r="O71" s="4">
        <f t="shared" si="67"/>
        <v>1.6666666666666666E-2</v>
      </c>
      <c r="P71" s="66">
        <f t="shared" si="91"/>
        <v>18.75</v>
      </c>
      <c r="Q71" s="30">
        <f t="shared" si="92"/>
        <v>45.1875</v>
      </c>
      <c r="R71" s="27">
        <v>27.26</v>
      </c>
      <c r="S71" s="29">
        <f t="shared" si="93"/>
        <v>1231.81125</v>
      </c>
    </row>
    <row r="72" spans="1:19" x14ac:dyDescent="0.25">
      <c r="A72" s="91"/>
      <c r="B72" s="63" t="s">
        <v>39</v>
      </c>
      <c r="C72" s="1" t="s">
        <v>19</v>
      </c>
      <c r="D72" s="72">
        <v>2625</v>
      </c>
      <c r="E72" s="78">
        <v>2100</v>
      </c>
      <c r="F72" s="104">
        <f t="shared" si="62"/>
        <v>6300</v>
      </c>
      <c r="G72" s="2">
        <v>1</v>
      </c>
      <c r="H72" s="5">
        <f t="shared" si="63"/>
        <v>6300</v>
      </c>
      <c r="I72" s="4">
        <f t="shared" si="69"/>
        <v>0.33333333333333331</v>
      </c>
      <c r="J72" s="19">
        <f t="shared" si="58"/>
        <v>2100</v>
      </c>
      <c r="K72" s="15">
        <f t="shared" si="89"/>
        <v>525</v>
      </c>
      <c r="L72" s="15">
        <f t="shared" si="65"/>
        <v>1575</v>
      </c>
      <c r="M72" s="2">
        <v>1</v>
      </c>
      <c r="N72" s="5">
        <f t="shared" si="66"/>
        <v>1575</v>
      </c>
      <c r="O72" s="4">
        <f t="shared" si="70"/>
        <v>1.6666666666666666E-2</v>
      </c>
      <c r="P72" s="66">
        <f t="shared" si="59"/>
        <v>26.25</v>
      </c>
      <c r="Q72" s="30">
        <f t="shared" si="60"/>
        <v>2126.25</v>
      </c>
      <c r="R72" s="27">
        <v>27.26</v>
      </c>
      <c r="S72" s="29">
        <f t="shared" si="61"/>
        <v>57961.575000000004</v>
      </c>
    </row>
    <row r="73" spans="1:19" x14ac:dyDescent="0.25">
      <c r="A73" s="91"/>
      <c r="B73" s="63"/>
      <c r="C73" s="1" t="s">
        <v>51</v>
      </c>
      <c r="D73" s="71">
        <f>D72*0.6</f>
        <v>1575</v>
      </c>
      <c r="E73" s="77">
        <f>D73*0.3</f>
        <v>472.5</v>
      </c>
      <c r="F73" s="104">
        <f t="shared" si="62"/>
        <v>1417.5</v>
      </c>
      <c r="G73" s="2">
        <v>1</v>
      </c>
      <c r="H73" s="5">
        <f t="shared" si="63"/>
        <v>1417.5</v>
      </c>
      <c r="I73" s="4">
        <f>3/60</f>
        <v>0.05</v>
      </c>
      <c r="J73" s="19">
        <f t="shared" ref="J73:J75" si="95">+H73*I73</f>
        <v>70.875</v>
      </c>
      <c r="K73" s="15">
        <f t="shared" si="89"/>
        <v>1102.5</v>
      </c>
      <c r="L73" s="15">
        <f t="shared" si="65"/>
        <v>3307.5</v>
      </c>
      <c r="M73" s="2">
        <v>1</v>
      </c>
      <c r="N73" s="5">
        <f t="shared" si="66"/>
        <v>3307.5</v>
      </c>
      <c r="O73" s="4">
        <f t="shared" si="67"/>
        <v>1.6666666666666666E-2</v>
      </c>
      <c r="P73" s="66">
        <f t="shared" ref="P73:P75" si="96">N73*O73</f>
        <v>55.125</v>
      </c>
      <c r="Q73" s="30">
        <f t="shared" ref="Q73:Q75" si="97">+P73+J73</f>
        <v>126</v>
      </c>
      <c r="R73" s="27">
        <v>27.26</v>
      </c>
      <c r="S73" s="29">
        <f t="shared" ref="S73:S75" si="98">R73*Q73</f>
        <v>3434.76</v>
      </c>
    </row>
    <row r="74" spans="1:19" x14ac:dyDescent="0.25">
      <c r="A74" s="91"/>
      <c r="B74" s="63"/>
      <c r="C74" s="1" t="s">
        <v>52</v>
      </c>
      <c r="D74" s="71">
        <f>D73-E73</f>
        <v>1102.5</v>
      </c>
      <c r="E74" s="77">
        <f>D74*0.3</f>
        <v>330.75</v>
      </c>
      <c r="F74" s="104">
        <f t="shared" si="62"/>
        <v>992.25</v>
      </c>
      <c r="G74" s="2">
        <v>1</v>
      </c>
      <c r="H74" s="5">
        <f t="shared" si="63"/>
        <v>992.25</v>
      </c>
      <c r="I74" s="4">
        <f t="shared" ref="I74:I75" si="99">3/60</f>
        <v>0.05</v>
      </c>
      <c r="J74" s="19">
        <f t="shared" si="95"/>
        <v>49.612500000000004</v>
      </c>
      <c r="K74" s="15">
        <f t="shared" si="89"/>
        <v>771.75</v>
      </c>
      <c r="L74" s="15">
        <f t="shared" si="65"/>
        <v>2315.25</v>
      </c>
      <c r="M74" s="2">
        <v>1</v>
      </c>
      <c r="N74" s="5">
        <f t="shared" si="66"/>
        <v>2315.25</v>
      </c>
      <c r="O74" s="4">
        <f t="shared" si="67"/>
        <v>1.6666666666666666E-2</v>
      </c>
      <c r="P74" s="66">
        <f t="shared" si="96"/>
        <v>38.587499999999999</v>
      </c>
      <c r="Q74" s="30">
        <f t="shared" si="97"/>
        <v>88.2</v>
      </c>
      <c r="R74" s="27">
        <v>27.26</v>
      </c>
      <c r="S74" s="29">
        <f t="shared" si="98"/>
        <v>2404.3320000000003</v>
      </c>
    </row>
    <row r="75" spans="1:19" x14ac:dyDescent="0.25">
      <c r="A75" s="91"/>
      <c r="B75" s="63"/>
      <c r="C75" s="1" t="s">
        <v>53</v>
      </c>
      <c r="D75" s="71">
        <f>D74-E74</f>
        <v>771.75</v>
      </c>
      <c r="E75" s="77">
        <f>E72-0.4*D72-E73-E74</f>
        <v>246.75</v>
      </c>
      <c r="F75" s="104">
        <f t="shared" si="62"/>
        <v>740.25</v>
      </c>
      <c r="G75" s="2">
        <v>1</v>
      </c>
      <c r="H75" s="5">
        <f t="shared" si="63"/>
        <v>740.25</v>
      </c>
      <c r="I75" s="4">
        <f t="shared" si="99"/>
        <v>0.05</v>
      </c>
      <c r="J75" s="19">
        <f t="shared" si="95"/>
        <v>37.012500000000003</v>
      </c>
      <c r="K75" s="15">
        <f t="shared" si="89"/>
        <v>525</v>
      </c>
      <c r="L75" s="15">
        <f t="shared" si="65"/>
        <v>1575</v>
      </c>
      <c r="M75" s="2">
        <v>1</v>
      </c>
      <c r="N75" s="5">
        <f t="shared" si="66"/>
        <v>1575</v>
      </c>
      <c r="O75" s="4">
        <f t="shared" si="67"/>
        <v>1.6666666666666666E-2</v>
      </c>
      <c r="P75" s="66">
        <f t="shared" si="96"/>
        <v>26.25</v>
      </c>
      <c r="Q75" s="30">
        <f t="shared" si="97"/>
        <v>63.262500000000003</v>
      </c>
      <c r="R75" s="27">
        <v>27.26</v>
      </c>
      <c r="S75" s="29">
        <f t="shared" si="98"/>
        <v>1724.5357500000002</v>
      </c>
    </row>
    <row r="76" spans="1:19" x14ac:dyDescent="0.25">
      <c r="A76" s="91"/>
      <c r="B76" s="63" t="s">
        <v>42</v>
      </c>
      <c r="C76" s="1" t="s">
        <v>19</v>
      </c>
      <c r="D76" s="72">
        <v>2188</v>
      </c>
      <c r="E76" s="78">
        <v>1750</v>
      </c>
      <c r="F76" s="104">
        <f t="shared" si="62"/>
        <v>5250</v>
      </c>
      <c r="G76" s="2">
        <v>1</v>
      </c>
      <c r="H76" s="5">
        <f t="shared" si="63"/>
        <v>5250</v>
      </c>
      <c r="I76" s="4">
        <f t="shared" si="69"/>
        <v>0.33333333333333331</v>
      </c>
      <c r="J76" s="19">
        <f t="shared" si="58"/>
        <v>1750</v>
      </c>
      <c r="K76" s="15">
        <f t="shared" si="89"/>
        <v>438</v>
      </c>
      <c r="L76" s="15">
        <f t="shared" si="65"/>
        <v>1314</v>
      </c>
      <c r="M76" s="2">
        <v>1</v>
      </c>
      <c r="N76" s="5">
        <f t="shared" si="66"/>
        <v>1314</v>
      </c>
      <c r="O76" s="4">
        <f t="shared" si="70"/>
        <v>1.6666666666666666E-2</v>
      </c>
      <c r="P76" s="66">
        <f t="shared" si="59"/>
        <v>21.9</v>
      </c>
      <c r="Q76" s="30">
        <f t="shared" si="60"/>
        <v>1771.9</v>
      </c>
      <c r="R76" s="27">
        <v>27.26</v>
      </c>
      <c r="S76" s="29">
        <f t="shared" si="61"/>
        <v>48301.994000000006</v>
      </c>
    </row>
    <row r="77" spans="1:19" x14ac:dyDescent="0.25">
      <c r="A77" s="91"/>
      <c r="B77" s="63"/>
      <c r="C77" s="1" t="s">
        <v>51</v>
      </c>
      <c r="D77" s="71">
        <f>D76*0.6</f>
        <v>1312.8</v>
      </c>
      <c r="E77" s="77">
        <f>D77*0.3</f>
        <v>393.84</v>
      </c>
      <c r="F77" s="104">
        <f t="shared" si="62"/>
        <v>1181.52</v>
      </c>
      <c r="G77" s="2">
        <v>1</v>
      </c>
      <c r="H77" s="5">
        <f t="shared" si="63"/>
        <v>1181.52</v>
      </c>
      <c r="I77" s="4">
        <f>3/60</f>
        <v>0.05</v>
      </c>
      <c r="J77" s="19">
        <f t="shared" ref="J77:J79" si="100">+H77*I77</f>
        <v>59.076000000000001</v>
      </c>
      <c r="K77" s="15">
        <f t="shared" si="89"/>
        <v>918.96</v>
      </c>
      <c r="L77" s="15">
        <f t="shared" si="65"/>
        <v>2756.88</v>
      </c>
      <c r="M77" s="2">
        <v>1</v>
      </c>
      <c r="N77" s="5">
        <f t="shared" si="66"/>
        <v>2756.88</v>
      </c>
      <c r="O77" s="4">
        <f t="shared" si="67"/>
        <v>1.6666666666666666E-2</v>
      </c>
      <c r="P77" s="66">
        <f t="shared" ref="P77:P79" si="101">N77*O77</f>
        <v>45.948</v>
      </c>
      <c r="Q77" s="30">
        <f t="shared" ref="Q77:Q79" si="102">+P77+J77</f>
        <v>105.024</v>
      </c>
      <c r="R77" s="27">
        <v>27.26</v>
      </c>
      <c r="S77" s="29">
        <f t="shared" ref="S77:S79" si="103">R77*Q77</f>
        <v>2862.95424</v>
      </c>
    </row>
    <row r="78" spans="1:19" x14ac:dyDescent="0.25">
      <c r="A78" s="91"/>
      <c r="B78" s="63"/>
      <c r="C78" s="1" t="s">
        <v>52</v>
      </c>
      <c r="D78" s="71">
        <f>D77-E77</f>
        <v>918.96</v>
      </c>
      <c r="E78" s="77">
        <f>D78*0.3</f>
        <v>275.68799999999999</v>
      </c>
      <c r="F78" s="104">
        <f t="shared" si="62"/>
        <v>827.06399999999996</v>
      </c>
      <c r="G78" s="2">
        <v>1</v>
      </c>
      <c r="H78" s="5">
        <f t="shared" si="63"/>
        <v>827.06399999999996</v>
      </c>
      <c r="I78" s="4">
        <f t="shared" ref="I78:I79" si="104">3/60</f>
        <v>0.05</v>
      </c>
      <c r="J78" s="19">
        <f t="shared" si="100"/>
        <v>41.353200000000001</v>
      </c>
      <c r="K78" s="15">
        <f t="shared" si="89"/>
        <v>643.27200000000005</v>
      </c>
      <c r="L78" s="15">
        <f t="shared" si="65"/>
        <v>1929.8160000000003</v>
      </c>
      <c r="M78" s="2">
        <v>1</v>
      </c>
      <c r="N78" s="5">
        <f t="shared" si="66"/>
        <v>1929.8160000000003</v>
      </c>
      <c r="O78" s="4">
        <f t="shared" si="67"/>
        <v>1.6666666666666666E-2</v>
      </c>
      <c r="P78" s="66">
        <f t="shared" si="101"/>
        <v>32.163600000000002</v>
      </c>
      <c r="Q78" s="30">
        <f t="shared" si="102"/>
        <v>73.516800000000003</v>
      </c>
      <c r="R78" s="27">
        <v>27.26</v>
      </c>
      <c r="S78" s="29">
        <f t="shared" si="103"/>
        <v>2004.0679680000003</v>
      </c>
    </row>
    <row r="79" spans="1:19" x14ac:dyDescent="0.25">
      <c r="A79" s="91"/>
      <c r="B79" s="63"/>
      <c r="C79" s="1" t="s">
        <v>53</v>
      </c>
      <c r="D79" s="71">
        <f>D78-E78</f>
        <v>643.27200000000005</v>
      </c>
      <c r="E79" s="77">
        <f>E76-0.4*D76-E77-E78</f>
        <v>205.27199999999999</v>
      </c>
      <c r="F79" s="104">
        <f t="shared" si="62"/>
        <v>615.81600000000003</v>
      </c>
      <c r="G79" s="2">
        <v>1</v>
      </c>
      <c r="H79" s="5">
        <f t="shared" si="63"/>
        <v>615.81600000000003</v>
      </c>
      <c r="I79" s="4">
        <f t="shared" si="104"/>
        <v>0.05</v>
      </c>
      <c r="J79" s="19">
        <f t="shared" si="100"/>
        <v>30.790800000000004</v>
      </c>
      <c r="K79" s="15">
        <f t="shared" si="89"/>
        <v>438.00000000000006</v>
      </c>
      <c r="L79" s="15">
        <f t="shared" si="65"/>
        <v>1314.0000000000002</v>
      </c>
      <c r="M79" s="2">
        <v>1</v>
      </c>
      <c r="N79" s="5">
        <f t="shared" si="66"/>
        <v>1314.0000000000002</v>
      </c>
      <c r="O79" s="4">
        <f t="shared" si="67"/>
        <v>1.6666666666666666E-2</v>
      </c>
      <c r="P79" s="66">
        <f t="shared" si="101"/>
        <v>21.900000000000002</v>
      </c>
      <c r="Q79" s="30">
        <f t="shared" si="102"/>
        <v>52.69080000000001</v>
      </c>
      <c r="R79" s="27">
        <v>27.26</v>
      </c>
      <c r="S79" s="29">
        <f t="shared" si="103"/>
        <v>1436.3512080000003</v>
      </c>
    </row>
    <row r="80" spans="1:19" ht="39" x14ac:dyDescent="0.25">
      <c r="A80" s="91"/>
      <c r="B80" s="63" t="s">
        <v>43</v>
      </c>
      <c r="C80" s="1" t="s">
        <v>19</v>
      </c>
      <c r="D80" s="72">
        <v>2375</v>
      </c>
      <c r="E80" s="78">
        <v>1900</v>
      </c>
      <c r="F80" s="104">
        <f t="shared" si="62"/>
        <v>5700</v>
      </c>
      <c r="G80" s="2">
        <v>1</v>
      </c>
      <c r="H80" s="5">
        <f t="shared" si="63"/>
        <v>5700</v>
      </c>
      <c r="I80" s="4">
        <f t="shared" si="69"/>
        <v>0.33333333333333331</v>
      </c>
      <c r="J80" s="19">
        <f t="shared" si="58"/>
        <v>1900</v>
      </c>
      <c r="K80" s="15">
        <f t="shared" si="89"/>
        <v>475</v>
      </c>
      <c r="L80" s="15">
        <f t="shared" si="65"/>
        <v>1425</v>
      </c>
      <c r="M80" s="2">
        <v>1</v>
      </c>
      <c r="N80" s="5">
        <f t="shared" si="66"/>
        <v>1425</v>
      </c>
      <c r="O80" s="4">
        <f t="shared" si="70"/>
        <v>1.6666666666666666E-2</v>
      </c>
      <c r="P80" s="66">
        <f t="shared" si="59"/>
        <v>23.75</v>
      </c>
      <c r="Q80" s="30">
        <f t="shared" si="60"/>
        <v>1923.75</v>
      </c>
      <c r="R80" s="27">
        <v>27.26</v>
      </c>
      <c r="S80" s="29">
        <f t="shared" si="61"/>
        <v>52441.425000000003</v>
      </c>
    </row>
    <row r="81" spans="1:19" x14ac:dyDescent="0.25">
      <c r="A81" s="91"/>
      <c r="B81" s="63"/>
      <c r="C81" s="1" t="s">
        <v>51</v>
      </c>
      <c r="D81" s="71">
        <f>D80*0.6</f>
        <v>1425</v>
      </c>
      <c r="E81" s="77">
        <f>D81*0.3</f>
        <v>427.5</v>
      </c>
      <c r="F81" s="104">
        <f t="shared" si="62"/>
        <v>1282.5</v>
      </c>
      <c r="G81" s="2">
        <v>1</v>
      </c>
      <c r="H81" s="5">
        <f t="shared" si="63"/>
        <v>1282.5</v>
      </c>
      <c r="I81" s="4">
        <f>3/60</f>
        <v>0.05</v>
      </c>
      <c r="J81" s="19">
        <f t="shared" ref="J81:J83" si="105">+H81*I81</f>
        <v>64.125</v>
      </c>
      <c r="K81" s="15">
        <f t="shared" si="89"/>
        <v>997.5</v>
      </c>
      <c r="L81" s="15">
        <f t="shared" si="65"/>
        <v>2992.5</v>
      </c>
      <c r="M81" s="2">
        <v>1</v>
      </c>
      <c r="N81" s="5">
        <f t="shared" si="66"/>
        <v>2992.5</v>
      </c>
      <c r="O81" s="4">
        <f t="shared" si="67"/>
        <v>1.6666666666666666E-2</v>
      </c>
      <c r="P81" s="66">
        <f t="shared" ref="P81:P83" si="106">N81*O81</f>
        <v>49.875</v>
      </c>
      <c r="Q81" s="30">
        <f t="shared" ref="Q81:Q83" si="107">+P81+J81</f>
        <v>114</v>
      </c>
      <c r="R81" s="27">
        <v>27.26</v>
      </c>
      <c r="S81" s="29">
        <f t="shared" ref="S81:S83" si="108">R81*Q81</f>
        <v>3107.6400000000003</v>
      </c>
    </row>
    <row r="82" spans="1:19" x14ac:dyDescent="0.25">
      <c r="A82" s="91"/>
      <c r="B82" s="63"/>
      <c r="C82" s="1" t="s">
        <v>52</v>
      </c>
      <c r="D82" s="71">
        <f>D81-E81</f>
        <v>997.5</v>
      </c>
      <c r="E82" s="77">
        <f>D82*0.3</f>
        <v>299.25</v>
      </c>
      <c r="F82" s="104">
        <f t="shared" si="62"/>
        <v>897.75</v>
      </c>
      <c r="G82" s="2">
        <v>1</v>
      </c>
      <c r="H82" s="5">
        <f t="shared" si="63"/>
        <v>897.75</v>
      </c>
      <c r="I82" s="4">
        <f t="shared" ref="I82:I83" si="109">3/60</f>
        <v>0.05</v>
      </c>
      <c r="J82" s="19">
        <f t="shared" si="105"/>
        <v>44.887500000000003</v>
      </c>
      <c r="K82" s="15">
        <f t="shared" si="89"/>
        <v>698.25</v>
      </c>
      <c r="L82" s="15">
        <f t="shared" si="65"/>
        <v>2094.75</v>
      </c>
      <c r="M82" s="2">
        <v>1</v>
      </c>
      <c r="N82" s="5">
        <f t="shared" si="66"/>
        <v>2094.75</v>
      </c>
      <c r="O82" s="4">
        <f t="shared" si="67"/>
        <v>1.6666666666666666E-2</v>
      </c>
      <c r="P82" s="66">
        <f t="shared" si="106"/>
        <v>34.912500000000001</v>
      </c>
      <c r="Q82" s="30">
        <f t="shared" si="107"/>
        <v>79.800000000000011</v>
      </c>
      <c r="R82" s="27">
        <v>27.26</v>
      </c>
      <c r="S82" s="29">
        <f t="shared" si="108"/>
        <v>2175.3480000000004</v>
      </c>
    </row>
    <row r="83" spans="1:19" x14ac:dyDescent="0.25">
      <c r="A83" s="91"/>
      <c r="B83" s="63"/>
      <c r="C83" s="1" t="s">
        <v>53</v>
      </c>
      <c r="D83" s="71">
        <f>D82-E82</f>
        <v>698.25</v>
      </c>
      <c r="E83" s="77">
        <f>E80-0.4*D80-E81-E82</f>
        <v>223.25</v>
      </c>
      <c r="F83" s="104">
        <f t="shared" si="62"/>
        <v>669.75</v>
      </c>
      <c r="G83" s="2">
        <v>1</v>
      </c>
      <c r="H83" s="5">
        <f t="shared" si="63"/>
        <v>669.75</v>
      </c>
      <c r="I83" s="4">
        <f t="shared" si="109"/>
        <v>0.05</v>
      </c>
      <c r="J83" s="19">
        <f t="shared" si="105"/>
        <v>33.487500000000004</v>
      </c>
      <c r="K83" s="15">
        <f t="shared" si="89"/>
        <v>475</v>
      </c>
      <c r="L83" s="15">
        <f t="shared" si="65"/>
        <v>1425</v>
      </c>
      <c r="M83" s="2">
        <v>1</v>
      </c>
      <c r="N83" s="5">
        <f t="shared" si="66"/>
        <v>1425</v>
      </c>
      <c r="O83" s="4">
        <f t="shared" si="67"/>
        <v>1.6666666666666666E-2</v>
      </c>
      <c r="P83" s="66">
        <f t="shared" si="106"/>
        <v>23.75</v>
      </c>
      <c r="Q83" s="30">
        <f t="shared" si="107"/>
        <v>57.237500000000004</v>
      </c>
      <c r="R83" s="27">
        <v>27.26</v>
      </c>
      <c r="S83" s="29">
        <f t="shared" si="108"/>
        <v>1560.2942500000001</v>
      </c>
    </row>
    <row r="84" spans="1:19" ht="26.25" x14ac:dyDescent="0.25">
      <c r="A84" s="91"/>
      <c r="B84" s="63" t="s">
        <v>44</v>
      </c>
      <c r="C84" s="1" t="s">
        <v>19</v>
      </c>
      <c r="D84" s="72">
        <v>1219</v>
      </c>
      <c r="E84" s="78">
        <v>975</v>
      </c>
      <c r="F84" s="104">
        <f t="shared" si="62"/>
        <v>2925</v>
      </c>
      <c r="G84" s="2">
        <v>1</v>
      </c>
      <c r="H84" s="5">
        <f t="shared" si="63"/>
        <v>2925</v>
      </c>
      <c r="I84" s="4">
        <f t="shared" si="69"/>
        <v>0.33333333333333331</v>
      </c>
      <c r="J84" s="19">
        <f t="shared" si="58"/>
        <v>975</v>
      </c>
      <c r="K84" s="15">
        <f t="shared" si="89"/>
        <v>244</v>
      </c>
      <c r="L84" s="15">
        <f t="shared" si="65"/>
        <v>732</v>
      </c>
      <c r="M84" s="2">
        <v>1</v>
      </c>
      <c r="N84" s="5">
        <f t="shared" si="66"/>
        <v>732</v>
      </c>
      <c r="O84" s="4">
        <f t="shared" si="70"/>
        <v>1.6666666666666666E-2</v>
      </c>
      <c r="P84" s="66">
        <f t="shared" si="59"/>
        <v>12.2</v>
      </c>
      <c r="Q84" s="30">
        <f t="shared" si="60"/>
        <v>987.2</v>
      </c>
      <c r="R84" s="27">
        <v>27.26</v>
      </c>
      <c r="S84" s="29">
        <f t="shared" si="61"/>
        <v>26911.072000000004</v>
      </c>
    </row>
    <row r="85" spans="1:19" x14ac:dyDescent="0.25">
      <c r="A85" s="91"/>
      <c r="B85" s="63"/>
      <c r="C85" s="1" t="s">
        <v>51</v>
      </c>
      <c r="D85" s="71">
        <f>D84*0.6</f>
        <v>731.4</v>
      </c>
      <c r="E85" s="77">
        <f>D85*0.3</f>
        <v>219.42</v>
      </c>
      <c r="F85" s="104">
        <f t="shared" si="62"/>
        <v>658.26</v>
      </c>
      <c r="G85" s="2">
        <v>1</v>
      </c>
      <c r="H85" s="5">
        <f t="shared" si="63"/>
        <v>658.26</v>
      </c>
      <c r="I85" s="4">
        <f>3/60</f>
        <v>0.05</v>
      </c>
      <c r="J85" s="19">
        <f t="shared" ref="J85:J87" si="110">+H85*I85</f>
        <v>32.913000000000004</v>
      </c>
      <c r="K85" s="15">
        <f t="shared" si="89"/>
        <v>511.98</v>
      </c>
      <c r="L85" s="15">
        <f t="shared" si="65"/>
        <v>1535.94</v>
      </c>
      <c r="M85" s="2">
        <v>1</v>
      </c>
      <c r="N85" s="5">
        <f t="shared" si="66"/>
        <v>1535.94</v>
      </c>
      <c r="O85" s="4">
        <f t="shared" si="67"/>
        <v>1.6666666666666666E-2</v>
      </c>
      <c r="P85" s="66">
        <f t="shared" ref="P85:P87" si="111">N85*O85</f>
        <v>25.599</v>
      </c>
      <c r="Q85" s="30">
        <f t="shared" ref="Q85:Q87" si="112">+P85+J85</f>
        <v>58.512</v>
      </c>
      <c r="R85" s="27">
        <v>27.26</v>
      </c>
      <c r="S85" s="29">
        <f t="shared" ref="S85:S87" si="113">R85*Q85</f>
        <v>1595.0371200000002</v>
      </c>
    </row>
    <row r="86" spans="1:19" x14ac:dyDescent="0.25">
      <c r="A86" s="91"/>
      <c r="B86" s="63"/>
      <c r="C86" s="1" t="s">
        <v>52</v>
      </c>
      <c r="D86" s="71">
        <f>D85-E85</f>
        <v>511.98</v>
      </c>
      <c r="E86" s="77">
        <f>D86*0.3</f>
        <v>153.59399999999999</v>
      </c>
      <c r="F86" s="104">
        <f t="shared" si="62"/>
        <v>460.78199999999998</v>
      </c>
      <c r="G86" s="2">
        <v>1</v>
      </c>
      <c r="H86" s="5">
        <f t="shared" si="63"/>
        <v>460.78199999999998</v>
      </c>
      <c r="I86" s="4">
        <f t="shared" ref="I86:I87" si="114">3/60</f>
        <v>0.05</v>
      </c>
      <c r="J86" s="19">
        <f t="shared" si="110"/>
        <v>23.039100000000001</v>
      </c>
      <c r="K86" s="15">
        <f t="shared" si="89"/>
        <v>358.38600000000002</v>
      </c>
      <c r="L86" s="15">
        <f t="shared" si="65"/>
        <v>1075.1580000000001</v>
      </c>
      <c r="M86" s="2">
        <v>1</v>
      </c>
      <c r="N86" s="5">
        <f t="shared" si="66"/>
        <v>1075.1580000000001</v>
      </c>
      <c r="O86" s="4">
        <f t="shared" si="67"/>
        <v>1.6666666666666666E-2</v>
      </c>
      <c r="P86" s="66">
        <f t="shared" si="111"/>
        <v>17.919300000000003</v>
      </c>
      <c r="Q86" s="30">
        <f t="shared" si="112"/>
        <v>40.958400000000005</v>
      </c>
      <c r="R86" s="27">
        <v>27.26</v>
      </c>
      <c r="S86" s="29">
        <f t="shared" si="113"/>
        <v>1116.5259840000001</v>
      </c>
    </row>
    <row r="87" spans="1:19" x14ac:dyDescent="0.25">
      <c r="A87" s="91"/>
      <c r="B87" s="63"/>
      <c r="C87" s="1" t="s">
        <v>53</v>
      </c>
      <c r="D87" s="71">
        <f>D86-E86</f>
        <v>358.38600000000002</v>
      </c>
      <c r="E87" s="77">
        <f>E84-0.4*D84-E85-E86</f>
        <v>114.38600000000002</v>
      </c>
      <c r="F87" s="104">
        <f t="shared" si="62"/>
        <v>343.15800000000007</v>
      </c>
      <c r="G87" s="2">
        <v>1</v>
      </c>
      <c r="H87" s="5">
        <f t="shared" si="63"/>
        <v>343.15800000000007</v>
      </c>
      <c r="I87" s="4">
        <f t="shared" si="114"/>
        <v>0.05</v>
      </c>
      <c r="J87" s="19">
        <f t="shared" si="110"/>
        <v>17.157900000000005</v>
      </c>
      <c r="K87" s="15">
        <f t="shared" si="89"/>
        <v>244</v>
      </c>
      <c r="L87" s="15">
        <f t="shared" si="65"/>
        <v>732</v>
      </c>
      <c r="M87" s="2">
        <v>1</v>
      </c>
      <c r="N87" s="5">
        <f t="shared" si="66"/>
        <v>732</v>
      </c>
      <c r="O87" s="4">
        <f t="shared" si="67"/>
        <v>1.6666666666666666E-2</v>
      </c>
      <c r="P87" s="66">
        <f t="shared" si="111"/>
        <v>12.2</v>
      </c>
      <c r="Q87" s="30">
        <f t="shared" si="112"/>
        <v>29.357900000000004</v>
      </c>
      <c r="R87" s="27">
        <v>27.26</v>
      </c>
      <c r="S87" s="29">
        <f t="shared" si="113"/>
        <v>800.29635400000018</v>
      </c>
    </row>
    <row r="88" spans="1:19" ht="26.25" x14ac:dyDescent="0.25">
      <c r="A88" s="91"/>
      <c r="B88" s="63" t="s">
        <v>45</v>
      </c>
      <c r="C88" s="1" t="s">
        <v>19</v>
      </c>
      <c r="D88" s="72">
        <v>2188</v>
      </c>
      <c r="E88" s="78">
        <v>1750</v>
      </c>
      <c r="F88" s="104">
        <f t="shared" si="62"/>
        <v>5250</v>
      </c>
      <c r="G88" s="2">
        <v>1</v>
      </c>
      <c r="H88" s="5">
        <f t="shared" si="63"/>
        <v>5250</v>
      </c>
      <c r="I88" s="4">
        <f t="shared" si="69"/>
        <v>0.33333333333333331</v>
      </c>
      <c r="J88" s="19">
        <f t="shared" si="58"/>
        <v>1750</v>
      </c>
      <c r="K88" s="15">
        <f t="shared" si="89"/>
        <v>438</v>
      </c>
      <c r="L88" s="15">
        <f t="shared" si="65"/>
        <v>1314</v>
      </c>
      <c r="M88" s="2">
        <v>1</v>
      </c>
      <c r="N88" s="5">
        <f t="shared" si="66"/>
        <v>1314</v>
      </c>
      <c r="O88" s="4">
        <f t="shared" si="70"/>
        <v>1.6666666666666666E-2</v>
      </c>
      <c r="P88" s="66">
        <f t="shared" si="59"/>
        <v>21.9</v>
      </c>
      <c r="Q88" s="30">
        <f t="shared" si="60"/>
        <v>1771.9</v>
      </c>
      <c r="R88" s="27">
        <v>27.26</v>
      </c>
      <c r="S88" s="29">
        <f t="shared" si="61"/>
        <v>48301.994000000006</v>
      </c>
    </row>
    <row r="89" spans="1:19" x14ac:dyDescent="0.25">
      <c r="A89" s="91"/>
      <c r="B89" s="64"/>
      <c r="C89" s="1" t="s">
        <v>51</v>
      </c>
      <c r="D89" s="71">
        <f>D88*0.6</f>
        <v>1312.8</v>
      </c>
      <c r="E89" s="77">
        <f>D89*0.3</f>
        <v>393.84</v>
      </c>
      <c r="F89" s="104">
        <f t="shared" si="62"/>
        <v>1181.52</v>
      </c>
      <c r="G89" s="2">
        <v>1</v>
      </c>
      <c r="H89" s="5">
        <f t="shared" si="63"/>
        <v>1181.52</v>
      </c>
      <c r="I89" s="4">
        <f>3/60</f>
        <v>0.05</v>
      </c>
      <c r="J89" s="19">
        <f t="shared" ref="J89:J91" si="115">+H89*I89</f>
        <v>59.076000000000001</v>
      </c>
      <c r="K89" s="15">
        <f t="shared" si="89"/>
        <v>918.96</v>
      </c>
      <c r="L89" s="15">
        <f t="shared" si="65"/>
        <v>2756.88</v>
      </c>
      <c r="M89" s="2">
        <v>1</v>
      </c>
      <c r="N89" s="5">
        <f t="shared" si="66"/>
        <v>2756.88</v>
      </c>
      <c r="O89" s="4">
        <f t="shared" si="67"/>
        <v>1.6666666666666666E-2</v>
      </c>
      <c r="P89" s="66">
        <f t="shared" ref="P89:P91" si="116">N89*O89</f>
        <v>45.948</v>
      </c>
      <c r="Q89" s="30">
        <f t="shared" ref="Q89:Q91" si="117">+P89+J89</f>
        <v>105.024</v>
      </c>
      <c r="R89" s="27">
        <v>27.26</v>
      </c>
      <c r="S89" s="29">
        <f t="shared" ref="S89:S91" si="118">R89*Q89</f>
        <v>2862.95424</v>
      </c>
    </row>
    <row r="90" spans="1:19" x14ac:dyDescent="0.25">
      <c r="A90" s="91"/>
      <c r="B90" s="64"/>
      <c r="C90" s="1" t="s">
        <v>52</v>
      </c>
      <c r="D90" s="71">
        <f>D89-E89</f>
        <v>918.96</v>
      </c>
      <c r="E90" s="77">
        <f>D90*0.3</f>
        <v>275.68799999999999</v>
      </c>
      <c r="F90" s="104">
        <f t="shared" si="62"/>
        <v>827.06399999999996</v>
      </c>
      <c r="G90" s="2">
        <v>1</v>
      </c>
      <c r="H90" s="5">
        <f t="shared" si="63"/>
        <v>827.06399999999996</v>
      </c>
      <c r="I90" s="4">
        <f t="shared" ref="I90:I91" si="119">3/60</f>
        <v>0.05</v>
      </c>
      <c r="J90" s="19">
        <f t="shared" si="115"/>
        <v>41.353200000000001</v>
      </c>
      <c r="K90" s="15">
        <f t="shared" si="89"/>
        <v>643.27200000000005</v>
      </c>
      <c r="L90" s="15">
        <f t="shared" si="65"/>
        <v>1929.8160000000003</v>
      </c>
      <c r="M90" s="2">
        <v>1</v>
      </c>
      <c r="N90" s="5">
        <f t="shared" si="66"/>
        <v>1929.8160000000003</v>
      </c>
      <c r="O90" s="4">
        <f t="shared" si="67"/>
        <v>1.6666666666666666E-2</v>
      </c>
      <c r="P90" s="66">
        <f t="shared" si="116"/>
        <v>32.163600000000002</v>
      </c>
      <c r="Q90" s="30">
        <f t="shared" si="117"/>
        <v>73.516800000000003</v>
      </c>
      <c r="R90" s="27">
        <v>27.26</v>
      </c>
      <c r="S90" s="29">
        <f t="shared" si="118"/>
        <v>2004.0679680000003</v>
      </c>
    </row>
    <row r="91" spans="1:19" x14ac:dyDescent="0.25">
      <c r="A91" s="91"/>
      <c r="B91" s="64"/>
      <c r="C91" s="1" t="s">
        <v>53</v>
      </c>
      <c r="D91" s="71">
        <f>D90-E90</f>
        <v>643.27200000000005</v>
      </c>
      <c r="E91" s="77">
        <f>E88-0.4*D88-E89-E90</f>
        <v>205.27199999999999</v>
      </c>
      <c r="F91" s="104">
        <f t="shared" si="62"/>
        <v>615.81600000000003</v>
      </c>
      <c r="G91" s="2">
        <v>1</v>
      </c>
      <c r="H91" s="5">
        <f t="shared" si="63"/>
        <v>615.81600000000003</v>
      </c>
      <c r="I91" s="4">
        <f t="shared" si="119"/>
        <v>0.05</v>
      </c>
      <c r="J91" s="19">
        <f t="shared" si="115"/>
        <v>30.790800000000004</v>
      </c>
      <c r="K91" s="15">
        <f t="shared" si="89"/>
        <v>438.00000000000006</v>
      </c>
      <c r="L91" s="15">
        <f t="shared" si="65"/>
        <v>1314.0000000000002</v>
      </c>
      <c r="M91" s="2">
        <v>1</v>
      </c>
      <c r="N91" s="5">
        <f t="shared" si="66"/>
        <v>1314.0000000000002</v>
      </c>
      <c r="O91" s="4">
        <f t="shared" si="67"/>
        <v>1.6666666666666666E-2</v>
      </c>
      <c r="P91" s="66">
        <f t="shared" si="116"/>
        <v>21.900000000000002</v>
      </c>
      <c r="Q91" s="30">
        <f t="shared" si="117"/>
        <v>52.69080000000001</v>
      </c>
      <c r="R91" s="27">
        <v>27.26</v>
      </c>
      <c r="S91" s="29">
        <f t="shared" si="118"/>
        <v>1436.3512080000003</v>
      </c>
    </row>
    <row r="92" spans="1:19" x14ac:dyDescent="0.25">
      <c r="A92" s="91"/>
      <c r="B92" s="64" t="s">
        <v>46</v>
      </c>
      <c r="C92" s="1" t="s">
        <v>19</v>
      </c>
      <c r="D92" s="72">
        <v>855</v>
      </c>
      <c r="E92" s="78">
        <v>684</v>
      </c>
      <c r="F92" s="104">
        <f t="shared" si="62"/>
        <v>2052</v>
      </c>
      <c r="G92" s="2">
        <v>1</v>
      </c>
      <c r="H92" s="5">
        <f t="shared" si="63"/>
        <v>2052</v>
      </c>
      <c r="I92" s="4">
        <f t="shared" si="69"/>
        <v>0.33333333333333331</v>
      </c>
      <c r="J92" s="19">
        <f t="shared" si="58"/>
        <v>684</v>
      </c>
      <c r="K92" s="15">
        <f t="shared" si="89"/>
        <v>171</v>
      </c>
      <c r="L92" s="15">
        <f t="shared" si="65"/>
        <v>513</v>
      </c>
      <c r="M92" s="2">
        <v>1</v>
      </c>
      <c r="N92" s="5">
        <f t="shared" si="66"/>
        <v>513</v>
      </c>
      <c r="O92" s="4">
        <f t="shared" si="70"/>
        <v>1.6666666666666666E-2</v>
      </c>
      <c r="P92" s="66">
        <f t="shared" si="59"/>
        <v>8.5500000000000007</v>
      </c>
      <c r="Q92" s="30">
        <f t="shared" si="60"/>
        <v>692.55</v>
      </c>
      <c r="R92" s="27">
        <v>27.26</v>
      </c>
      <c r="S92" s="29">
        <f t="shared" si="61"/>
        <v>18878.913</v>
      </c>
    </row>
    <row r="93" spans="1:19" x14ac:dyDescent="0.25">
      <c r="A93" s="91"/>
      <c r="B93" s="64"/>
      <c r="C93" s="1" t="s">
        <v>51</v>
      </c>
      <c r="D93" s="71">
        <f>D92*0.6</f>
        <v>513</v>
      </c>
      <c r="E93" s="77">
        <f>D93*0.3</f>
        <v>153.9</v>
      </c>
      <c r="F93" s="104">
        <f t="shared" si="62"/>
        <v>461.70000000000005</v>
      </c>
      <c r="G93" s="2">
        <v>1</v>
      </c>
      <c r="H93" s="5">
        <f t="shared" si="63"/>
        <v>461.70000000000005</v>
      </c>
      <c r="I93" s="4">
        <f>3/60</f>
        <v>0.05</v>
      </c>
      <c r="J93" s="19">
        <f t="shared" ref="J93:J95" si="120">+H93*I93</f>
        <v>23.085000000000004</v>
      </c>
      <c r="K93" s="15">
        <f t="shared" si="89"/>
        <v>359.1</v>
      </c>
      <c r="L93" s="15">
        <f t="shared" si="65"/>
        <v>1077.3000000000002</v>
      </c>
      <c r="M93" s="2">
        <v>1</v>
      </c>
      <c r="N93" s="5">
        <f t="shared" si="66"/>
        <v>1077.3000000000002</v>
      </c>
      <c r="O93" s="4">
        <f t="shared" si="67"/>
        <v>1.6666666666666666E-2</v>
      </c>
      <c r="P93" s="66">
        <f t="shared" ref="P93:P95" si="121">N93*O93</f>
        <v>17.955000000000002</v>
      </c>
      <c r="Q93" s="30">
        <f t="shared" ref="Q93:Q95" si="122">+P93+J93</f>
        <v>41.040000000000006</v>
      </c>
      <c r="R93" s="27">
        <v>27.26</v>
      </c>
      <c r="S93" s="29">
        <f t="shared" ref="S93:S95" si="123">R93*Q93</f>
        <v>1118.7504000000001</v>
      </c>
    </row>
    <row r="94" spans="1:19" x14ac:dyDescent="0.25">
      <c r="A94" s="91"/>
      <c r="B94" s="64"/>
      <c r="C94" s="1" t="s">
        <v>52</v>
      </c>
      <c r="D94" s="71">
        <f>D93-E93</f>
        <v>359.1</v>
      </c>
      <c r="E94" s="77">
        <f>D94*0.3</f>
        <v>107.73</v>
      </c>
      <c r="F94" s="104">
        <f t="shared" si="62"/>
        <v>323.19</v>
      </c>
      <c r="G94" s="2">
        <v>1</v>
      </c>
      <c r="H94" s="5">
        <f t="shared" si="63"/>
        <v>323.19</v>
      </c>
      <c r="I94" s="4">
        <f t="shared" ref="I94:I95" si="124">3/60</f>
        <v>0.05</v>
      </c>
      <c r="J94" s="19">
        <f t="shared" si="120"/>
        <v>16.159500000000001</v>
      </c>
      <c r="K94" s="15">
        <f t="shared" si="89"/>
        <v>251.37</v>
      </c>
      <c r="L94" s="15">
        <f t="shared" si="65"/>
        <v>754.11</v>
      </c>
      <c r="M94" s="2">
        <v>1</v>
      </c>
      <c r="N94" s="5">
        <f t="shared" si="66"/>
        <v>754.11</v>
      </c>
      <c r="O94" s="4">
        <f t="shared" si="67"/>
        <v>1.6666666666666666E-2</v>
      </c>
      <c r="P94" s="66">
        <f t="shared" si="121"/>
        <v>12.5685</v>
      </c>
      <c r="Q94" s="30">
        <f t="shared" si="122"/>
        <v>28.728000000000002</v>
      </c>
      <c r="R94" s="27">
        <v>27.26</v>
      </c>
      <c r="S94" s="29">
        <f t="shared" si="123"/>
        <v>783.12528000000009</v>
      </c>
    </row>
    <row r="95" spans="1:19" x14ac:dyDescent="0.25">
      <c r="A95" s="91"/>
      <c r="B95" s="64"/>
      <c r="C95" s="1" t="s">
        <v>53</v>
      </c>
      <c r="D95" s="71">
        <f>D94-E94</f>
        <v>251.37</v>
      </c>
      <c r="E95" s="77">
        <f>E92-0.4*D92-E93-E94</f>
        <v>80.36999999999999</v>
      </c>
      <c r="F95" s="104">
        <f t="shared" si="62"/>
        <v>241.10999999999996</v>
      </c>
      <c r="G95" s="2">
        <v>1</v>
      </c>
      <c r="H95" s="5">
        <f t="shared" si="63"/>
        <v>241.10999999999996</v>
      </c>
      <c r="I95" s="4">
        <f t="shared" si="124"/>
        <v>0.05</v>
      </c>
      <c r="J95" s="19">
        <f t="shared" si="120"/>
        <v>12.055499999999999</v>
      </c>
      <c r="K95" s="15">
        <f t="shared" si="89"/>
        <v>171</v>
      </c>
      <c r="L95" s="15">
        <f t="shared" si="65"/>
        <v>513</v>
      </c>
      <c r="M95" s="2">
        <v>1</v>
      </c>
      <c r="N95" s="5">
        <f t="shared" si="66"/>
        <v>513</v>
      </c>
      <c r="O95" s="4">
        <f t="shared" si="67"/>
        <v>1.6666666666666666E-2</v>
      </c>
      <c r="P95" s="66">
        <f t="shared" si="121"/>
        <v>8.5500000000000007</v>
      </c>
      <c r="Q95" s="30">
        <f t="shared" si="122"/>
        <v>20.605499999999999</v>
      </c>
      <c r="R95" s="27">
        <v>27.26</v>
      </c>
      <c r="S95" s="29">
        <f t="shared" si="123"/>
        <v>561.70592999999997</v>
      </c>
    </row>
    <row r="96" spans="1:19" x14ac:dyDescent="0.25">
      <c r="A96" s="91"/>
      <c r="B96" s="64" t="s">
        <v>47</v>
      </c>
      <c r="C96" s="1" t="s">
        <v>19</v>
      </c>
      <c r="D96" s="72">
        <v>2438</v>
      </c>
      <c r="E96" s="78">
        <v>1950</v>
      </c>
      <c r="F96" s="104">
        <f t="shared" si="62"/>
        <v>5850</v>
      </c>
      <c r="G96" s="2">
        <v>1</v>
      </c>
      <c r="H96" s="5">
        <f t="shared" si="63"/>
        <v>5850</v>
      </c>
      <c r="I96" s="4">
        <f t="shared" si="69"/>
        <v>0.33333333333333331</v>
      </c>
      <c r="J96" s="19">
        <f t="shared" si="58"/>
        <v>1950</v>
      </c>
      <c r="K96" s="15">
        <f t="shared" si="89"/>
        <v>488</v>
      </c>
      <c r="L96" s="15">
        <f t="shared" si="65"/>
        <v>1464</v>
      </c>
      <c r="M96" s="2">
        <v>1</v>
      </c>
      <c r="N96" s="5">
        <f t="shared" si="66"/>
        <v>1464</v>
      </c>
      <c r="O96" s="4">
        <f t="shared" si="70"/>
        <v>1.6666666666666666E-2</v>
      </c>
      <c r="P96" s="66">
        <f t="shared" si="59"/>
        <v>24.4</v>
      </c>
      <c r="Q96" s="30">
        <f t="shared" si="60"/>
        <v>1974.4</v>
      </c>
      <c r="R96" s="27">
        <v>27.26</v>
      </c>
      <c r="S96" s="29">
        <f t="shared" si="61"/>
        <v>53822.144000000008</v>
      </c>
    </row>
    <row r="97" spans="1:19" x14ac:dyDescent="0.25">
      <c r="A97" s="91"/>
      <c r="B97" s="64"/>
      <c r="C97" s="1" t="s">
        <v>51</v>
      </c>
      <c r="D97" s="71">
        <f>D96*0.6</f>
        <v>1462.8</v>
      </c>
      <c r="E97" s="77">
        <f>D97*0.3</f>
        <v>438.84</v>
      </c>
      <c r="F97" s="104">
        <f t="shared" si="62"/>
        <v>1316.52</v>
      </c>
      <c r="G97" s="2">
        <v>1</v>
      </c>
      <c r="H97" s="5">
        <f t="shared" si="63"/>
        <v>1316.52</v>
      </c>
      <c r="I97" s="4">
        <f>3/60</f>
        <v>0.05</v>
      </c>
      <c r="J97" s="19">
        <f t="shared" ref="J97:J99" si="125">+H97*I97</f>
        <v>65.826000000000008</v>
      </c>
      <c r="K97" s="15">
        <f t="shared" si="89"/>
        <v>1023.96</v>
      </c>
      <c r="L97" s="15">
        <f t="shared" si="65"/>
        <v>3071.88</v>
      </c>
      <c r="M97" s="2">
        <v>1</v>
      </c>
      <c r="N97" s="5">
        <f t="shared" si="66"/>
        <v>3071.88</v>
      </c>
      <c r="O97" s="4">
        <f t="shared" si="67"/>
        <v>1.6666666666666666E-2</v>
      </c>
      <c r="P97" s="66">
        <f t="shared" ref="P97:P99" si="126">N97*O97</f>
        <v>51.198</v>
      </c>
      <c r="Q97" s="30">
        <f t="shared" ref="Q97:Q99" si="127">+P97+J97</f>
        <v>117.024</v>
      </c>
      <c r="R97" s="27">
        <v>27.26</v>
      </c>
      <c r="S97" s="29">
        <f t="shared" ref="S97:S99" si="128">R97*Q97</f>
        <v>3190.0742400000004</v>
      </c>
    </row>
    <row r="98" spans="1:19" x14ac:dyDescent="0.25">
      <c r="A98" s="91"/>
      <c r="B98" s="64"/>
      <c r="C98" s="1" t="s">
        <v>52</v>
      </c>
      <c r="D98" s="71">
        <f>D97-E97</f>
        <v>1023.96</v>
      </c>
      <c r="E98" s="77">
        <f>D98*0.3</f>
        <v>307.18799999999999</v>
      </c>
      <c r="F98" s="104">
        <f t="shared" si="62"/>
        <v>921.56399999999996</v>
      </c>
      <c r="G98" s="2">
        <v>1</v>
      </c>
      <c r="H98" s="5">
        <f t="shared" si="63"/>
        <v>921.56399999999996</v>
      </c>
      <c r="I98" s="4">
        <f t="shared" ref="I98:I99" si="129">3/60</f>
        <v>0.05</v>
      </c>
      <c r="J98" s="19">
        <f t="shared" si="125"/>
        <v>46.078200000000002</v>
      </c>
      <c r="K98" s="15">
        <f t="shared" si="89"/>
        <v>716.77200000000005</v>
      </c>
      <c r="L98" s="15">
        <f t="shared" si="65"/>
        <v>2150.3160000000003</v>
      </c>
      <c r="M98" s="2">
        <v>1</v>
      </c>
      <c r="N98" s="5">
        <f t="shared" si="66"/>
        <v>2150.3160000000003</v>
      </c>
      <c r="O98" s="4">
        <f t="shared" si="67"/>
        <v>1.6666666666666666E-2</v>
      </c>
      <c r="P98" s="66">
        <f t="shared" si="126"/>
        <v>35.838600000000007</v>
      </c>
      <c r="Q98" s="30">
        <f t="shared" si="127"/>
        <v>81.916800000000009</v>
      </c>
      <c r="R98" s="27">
        <v>27.26</v>
      </c>
      <c r="S98" s="29">
        <f t="shared" si="128"/>
        <v>2233.0519680000002</v>
      </c>
    </row>
    <row r="99" spans="1:19" x14ac:dyDescent="0.25">
      <c r="A99" s="91"/>
      <c r="B99" s="64"/>
      <c r="C99" s="1" t="s">
        <v>53</v>
      </c>
      <c r="D99" s="71">
        <f>D98-E98</f>
        <v>716.77200000000005</v>
      </c>
      <c r="E99" s="77">
        <f>E96-0.4*D96-E97-E98</f>
        <v>228.77200000000005</v>
      </c>
      <c r="F99" s="104">
        <f t="shared" si="62"/>
        <v>686.31600000000014</v>
      </c>
      <c r="G99" s="2">
        <v>1</v>
      </c>
      <c r="H99" s="5">
        <f t="shared" si="63"/>
        <v>686.31600000000014</v>
      </c>
      <c r="I99" s="4">
        <f t="shared" si="129"/>
        <v>0.05</v>
      </c>
      <c r="J99" s="19">
        <f t="shared" si="125"/>
        <v>34.31580000000001</v>
      </c>
      <c r="K99" s="15">
        <f t="shared" si="89"/>
        <v>488</v>
      </c>
      <c r="L99" s="15">
        <f t="shared" si="65"/>
        <v>1464</v>
      </c>
      <c r="M99" s="2">
        <v>1</v>
      </c>
      <c r="N99" s="5">
        <f t="shared" si="66"/>
        <v>1464</v>
      </c>
      <c r="O99" s="4">
        <f t="shared" si="67"/>
        <v>1.6666666666666666E-2</v>
      </c>
      <c r="P99" s="66">
        <f t="shared" si="126"/>
        <v>24.4</v>
      </c>
      <c r="Q99" s="30">
        <f t="shared" si="127"/>
        <v>58.715800000000009</v>
      </c>
      <c r="R99" s="27">
        <v>27.26</v>
      </c>
      <c r="S99" s="29">
        <f t="shared" si="128"/>
        <v>1600.5927080000004</v>
      </c>
    </row>
    <row r="100" spans="1:19" x14ac:dyDescent="0.25">
      <c r="A100" s="91"/>
      <c r="B100" s="64" t="s">
        <v>48</v>
      </c>
      <c r="C100" s="1" t="s">
        <v>19</v>
      </c>
      <c r="D100" s="72">
        <v>1488</v>
      </c>
      <c r="E100" s="78">
        <v>1190</v>
      </c>
      <c r="F100" s="104">
        <f t="shared" si="62"/>
        <v>3570</v>
      </c>
      <c r="G100" s="2">
        <v>1</v>
      </c>
      <c r="H100" s="5">
        <f t="shared" si="63"/>
        <v>3570</v>
      </c>
      <c r="I100" s="4">
        <f t="shared" si="69"/>
        <v>0.33333333333333331</v>
      </c>
      <c r="J100" s="19">
        <f t="shared" si="58"/>
        <v>1190</v>
      </c>
      <c r="K100" s="15">
        <f t="shared" si="89"/>
        <v>298</v>
      </c>
      <c r="L100" s="15">
        <f t="shared" si="65"/>
        <v>894</v>
      </c>
      <c r="M100" s="2">
        <v>1</v>
      </c>
      <c r="N100" s="5">
        <f t="shared" si="66"/>
        <v>894</v>
      </c>
      <c r="O100" s="4">
        <f t="shared" si="70"/>
        <v>1.6666666666666666E-2</v>
      </c>
      <c r="P100" s="66">
        <f t="shared" si="59"/>
        <v>14.9</v>
      </c>
      <c r="Q100" s="30">
        <f t="shared" si="60"/>
        <v>1204.9000000000001</v>
      </c>
      <c r="R100" s="27">
        <v>27.26</v>
      </c>
      <c r="S100" s="29">
        <f t="shared" si="61"/>
        <v>32845.574000000008</v>
      </c>
    </row>
    <row r="101" spans="1:19" x14ac:dyDescent="0.25">
      <c r="A101" s="91"/>
      <c r="B101" s="64"/>
      <c r="C101" s="1" t="s">
        <v>51</v>
      </c>
      <c r="D101" s="71">
        <f>D100*0.6</f>
        <v>892.8</v>
      </c>
      <c r="E101" s="77">
        <f>D101*0.3</f>
        <v>267.83999999999997</v>
      </c>
      <c r="F101" s="104">
        <f t="shared" si="62"/>
        <v>803.52</v>
      </c>
      <c r="G101" s="2">
        <v>1</v>
      </c>
      <c r="H101" s="5">
        <f t="shared" si="63"/>
        <v>803.52</v>
      </c>
      <c r="I101" s="4">
        <f>3/60</f>
        <v>0.05</v>
      </c>
      <c r="J101" s="19">
        <f t="shared" ref="J101:J103" si="130">+H101*I101</f>
        <v>40.176000000000002</v>
      </c>
      <c r="K101" s="15">
        <f t="shared" si="89"/>
        <v>624.96</v>
      </c>
      <c r="L101" s="15">
        <f t="shared" si="65"/>
        <v>1874.88</v>
      </c>
      <c r="M101" s="2">
        <v>1</v>
      </c>
      <c r="N101" s="5">
        <f t="shared" si="66"/>
        <v>1874.88</v>
      </c>
      <c r="O101" s="4">
        <f t="shared" si="67"/>
        <v>1.6666666666666666E-2</v>
      </c>
      <c r="P101" s="66">
        <f t="shared" ref="P101:P103" si="131">N101*O101</f>
        <v>31.248000000000001</v>
      </c>
      <c r="Q101" s="30">
        <f t="shared" ref="Q101:Q103" si="132">+P101+J101</f>
        <v>71.424000000000007</v>
      </c>
      <c r="R101" s="27">
        <v>27.26</v>
      </c>
      <c r="S101" s="29">
        <f t="shared" ref="S101:S103" si="133">R101*Q101</f>
        <v>1947.0182400000003</v>
      </c>
    </row>
    <row r="102" spans="1:19" x14ac:dyDescent="0.25">
      <c r="A102" s="91"/>
      <c r="B102" s="64"/>
      <c r="C102" s="1" t="s">
        <v>52</v>
      </c>
      <c r="D102" s="71">
        <f>D101-E101</f>
        <v>624.96</v>
      </c>
      <c r="E102" s="77">
        <f>D102*0.3</f>
        <v>187.488</v>
      </c>
      <c r="F102" s="104">
        <f t="shared" si="62"/>
        <v>562.46399999999994</v>
      </c>
      <c r="G102" s="2">
        <v>1</v>
      </c>
      <c r="H102" s="5">
        <f t="shared" si="63"/>
        <v>562.46399999999994</v>
      </c>
      <c r="I102" s="4">
        <f t="shared" ref="I102:I103" si="134">3/60</f>
        <v>0.05</v>
      </c>
      <c r="J102" s="19">
        <f t="shared" si="130"/>
        <v>28.123199999999997</v>
      </c>
      <c r="K102" s="15">
        <f t="shared" si="89"/>
        <v>437.47200000000004</v>
      </c>
      <c r="L102" s="15">
        <f t="shared" si="65"/>
        <v>1312.4160000000002</v>
      </c>
      <c r="M102" s="2">
        <v>1</v>
      </c>
      <c r="N102" s="5">
        <f t="shared" si="66"/>
        <v>1312.4160000000002</v>
      </c>
      <c r="O102" s="4">
        <f t="shared" si="67"/>
        <v>1.6666666666666666E-2</v>
      </c>
      <c r="P102" s="66">
        <f t="shared" si="131"/>
        <v>21.873600000000003</v>
      </c>
      <c r="Q102" s="30">
        <f t="shared" si="132"/>
        <v>49.9968</v>
      </c>
      <c r="R102" s="27">
        <v>27.26</v>
      </c>
      <c r="S102" s="29">
        <f t="shared" si="133"/>
        <v>1362.9127680000001</v>
      </c>
    </row>
    <row r="103" spans="1:19" x14ac:dyDescent="0.25">
      <c r="A103" s="91"/>
      <c r="B103" s="64"/>
      <c r="C103" s="1" t="s">
        <v>53</v>
      </c>
      <c r="D103" s="71">
        <f>D102-E102</f>
        <v>437.47200000000004</v>
      </c>
      <c r="E103" s="77">
        <f>E100-0.4*D100-E101-E102</f>
        <v>139.47199999999998</v>
      </c>
      <c r="F103" s="104">
        <f t="shared" si="62"/>
        <v>418.41599999999994</v>
      </c>
      <c r="G103" s="2">
        <v>1</v>
      </c>
      <c r="H103" s="5">
        <f t="shared" si="63"/>
        <v>418.41599999999994</v>
      </c>
      <c r="I103" s="4">
        <f t="shared" si="134"/>
        <v>0.05</v>
      </c>
      <c r="J103" s="19">
        <f t="shared" si="130"/>
        <v>20.9208</v>
      </c>
      <c r="K103" s="15">
        <f t="shared" si="89"/>
        <v>298.00000000000006</v>
      </c>
      <c r="L103" s="15">
        <f t="shared" si="65"/>
        <v>894.00000000000023</v>
      </c>
      <c r="M103" s="2">
        <v>1</v>
      </c>
      <c r="N103" s="5">
        <f t="shared" si="66"/>
        <v>894.00000000000023</v>
      </c>
      <c r="O103" s="4">
        <f t="shared" si="67"/>
        <v>1.6666666666666666E-2</v>
      </c>
      <c r="P103" s="66">
        <f t="shared" si="131"/>
        <v>14.900000000000004</v>
      </c>
      <c r="Q103" s="30">
        <f t="shared" si="132"/>
        <v>35.820800000000006</v>
      </c>
      <c r="R103" s="27">
        <v>27.26</v>
      </c>
      <c r="S103" s="29">
        <f t="shared" si="133"/>
        <v>976.47500800000023</v>
      </c>
    </row>
    <row r="104" spans="1:19" x14ac:dyDescent="0.25">
      <c r="A104" s="91"/>
      <c r="B104" s="64" t="s">
        <v>49</v>
      </c>
      <c r="C104" s="1" t="s">
        <v>19</v>
      </c>
      <c r="D104" s="72">
        <v>300</v>
      </c>
      <c r="E104" s="78">
        <v>240</v>
      </c>
      <c r="F104" s="104">
        <f t="shared" si="62"/>
        <v>720</v>
      </c>
      <c r="G104" s="2">
        <v>1</v>
      </c>
      <c r="H104" s="5">
        <f t="shared" si="63"/>
        <v>720</v>
      </c>
      <c r="I104" s="4">
        <f t="shared" si="69"/>
        <v>0.33333333333333331</v>
      </c>
      <c r="J104" s="19">
        <f t="shared" si="58"/>
        <v>240</v>
      </c>
      <c r="K104" s="15">
        <f t="shared" si="89"/>
        <v>60</v>
      </c>
      <c r="L104" s="15">
        <f t="shared" si="65"/>
        <v>180</v>
      </c>
      <c r="M104" s="2">
        <v>1</v>
      </c>
      <c r="N104" s="5">
        <f t="shared" si="66"/>
        <v>180</v>
      </c>
      <c r="O104" s="4">
        <f t="shared" si="70"/>
        <v>1.6666666666666666E-2</v>
      </c>
      <c r="P104" s="66">
        <f t="shared" si="59"/>
        <v>3</v>
      </c>
      <c r="Q104" s="30">
        <f t="shared" si="60"/>
        <v>243</v>
      </c>
      <c r="R104" s="27">
        <v>27.26</v>
      </c>
      <c r="S104" s="29">
        <f t="shared" si="61"/>
        <v>6624.18</v>
      </c>
    </row>
    <row r="105" spans="1:19" x14ac:dyDescent="0.25">
      <c r="A105" s="91"/>
      <c r="B105" s="64"/>
      <c r="C105" s="1" t="s">
        <v>51</v>
      </c>
      <c r="D105" s="71">
        <f>D104*0.6</f>
        <v>180</v>
      </c>
      <c r="E105" s="77">
        <f>D105*0.3</f>
        <v>54</v>
      </c>
      <c r="F105" s="104">
        <f t="shared" si="62"/>
        <v>162</v>
      </c>
      <c r="G105" s="2">
        <v>1</v>
      </c>
      <c r="H105" s="5">
        <f t="shared" si="63"/>
        <v>162</v>
      </c>
      <c r="I105" s="4">
        <f>3/60</f>
        <v>0.05</v>
      </c>
      <c r="J105" s="19">
        <f t="shared" ref="J105:J107" si="135">+H105*I105</f>
        <v>8.1</v>
      </c>
      <c r="K105" s="15">
        <f t="shared" si="89"/>
        <v>126</v>
      </c>
      <c r="L105" s="15">
        <f t="shared" si="65"/>
        <v>378</v>
      </c>
      <c r="M105" s="2">
        <v>1</v>
      </c>
      <c r="N105" s="5">
        <f t="shared" si="66"/>
        <v>378</v>
      </c>
      <c r="O105" s="4">
        <f t="shared" si="67"/>
        <v>1.6666666666666666E-2</v>
      </c>
      <c r="P105" s="66">
        <f t="shared" ref="P105:P107" si="136">N105*O105</f>
        <v>6.3</v>
      </c>
      <c r="Q105" s="30">
        <f t="shared" ref="Q105:Q107" si="137">+P105+J105</f>
        <v>14.399999999999999</v>
      </c>
      <c r="R105" s="27">
        <v>27.26</v>
      </c>
      <c r="S105" s="29">
        <f t="shared" ref="S105:S107" si="138">R105*Q105</f>
        <v>392.54399999999998</v>
      </c>
    </row>
    <row r="106" spans="1:19" x14ac:dyDescent="0.25">
      <c r="A106" s="91"/>
      <c r="B106" s="64"/>
      <c r="C106" s="1" t="s">
        <v>52</v>
      </c>
      <c r="D106" s="71">
        <f>D105-E105</f>
        <v>126</v>
      </c>
      <c r="E106" s="77">
        <f>D106*0.3</f>
        <v>37.799999999999997</v>
      </c>
      <c r="F106" s="104">
        <f t="shared" si="62"/>
        <v>113.39999999999999</v>
      </c>
      <c r="G106" s="2">
        <v>1</v>
      </c>
      <c r="H106" s="5">
        <f t="shared" si="63"/>
        <v>113.39999999999999</v>
      </c>
      <c r="I106" s="4">
        <f t="shared" ref="I106:I107" si="139">3/60</f>
        <v>0.05</v>
      </c>
      <c r="J106" s="19">
        <f t="shared" si="135"/>
        <v>5.67</v>
      </c>
      <c r="K106" s="15">
        <f t="shared" si="89"/>
        <v>88.2</v>
      </c>
      <c r="L106" s="15">
        <f t="shared" si="65"/>
        <v>264.60000000000002</v>
      </c>
      <c r="M106" s="2">
        <v>1</v>
      </c>
      <c r="N106" s="5">
        <f t="shared" si="66"/>
        <v>264.60000000000002</v>
      </c>
      <c r="O106" s="4">
        <f t="shared" si="67"/>
        <v>1.6666666666666666E-2</v>
      </c>
      <c r="P106" s="66">
        <f t="shared" si="136"/>
        <v>4.41</v>
      </c>
      <c r="Q106" s="30">
        <f t="shared" si="137"/>
        <v>10.08</v>
      </c>
      <c r="R106" s="27">
        <v>27.26</v>
      </c>
      <c r="S106" s="29">
        <f t="shared" si="138"/>
        <v>274.7808</v>
      </c>
    </row>
    <row r="107" spans="1:19" x14ac:dyDescent="0.25">
      <c r="A107" s="91"/>
      <c r="B107" s="64"/>
      <c r="C107" s="1" t="s">
        <v>53</v>
      </c>
      <c r="D107" s="71">
        <f>D106-E106</f>
        <v>88.2</v>
      </c>
      <c r="E107" s="77">
        <f>E104-0.4*D104-E105-E106</f>
        <v>28.200000000000003</v>
      </c>
      <c r="F107" s="104">
        <f t="shared" si="62"/>
        <v>84.600000000000009</v>
      </c>
      <c r="G107" s="2">
        <v>1</v>
      </c>
      <c r="H107" s="5">
        <f t="shared" si="63"/>
        <v>84.600000000000009</v>
      </c>
      <c r="I107" s="4">
        <f t="shared" si="139"/>
        <v>0.05</v>
      </c>
      <c r="J107" s="19">
        <f t="shared" si="135"/>
        <v>4.2300000000000004</v>
      </c>
      <c r="K107" s="15">
        <f t="shared" si="89"/>
        <v>60</v>
      </c>
      <c r="L107" s="15">
        <f t="shared" si="65"/>
        <v>180</v>
      </c>
      <c r="M107" s="2">
        <v>1</v>
      </c>
      <c r="N107" s="5">
        <f t="shared" si="66"/>
        <v>180</v>
      </c>
      <c r="O107" s="4">
        <f t="shared" si="67"/>
        <v>1.6666666666666666E-2</v>
      </c>
      <c r="P107" s="66">
        <f t="shared" si="136"/>
        <v>3</v>
      </c>
      <c r="Q107" s="30">
        <f t="shared" si="137"/>
        <v>7.23</v>
      </c>
      <c r="R107" s="27">
        <v>27.26</v>
      </c>
      <c r="S107" s="29">
        <f t="shared" si="138"/>
        <v>197.08980000000003</v>
      </c>
    </row>
    <row r="108" spans="1:19" x14ac:dyDescent="0.25">
      <c r="A108" s="91"/>
      <c r="B108" s="64" t="s">
        <v>50</v>
      </c>
      <c r="C108" s="1" t="s">
        <v>19</v>
      </c>
      <c r="D108" s="72">
        <v>2625</v>
      </c>
      <c r="E108" s="78">
        <v>2100</v>
      </c>
      <c r="F108" s="104">
        <f t="shared" si="62"/>
        <v>6300</v>
      </c>
      <c r="G108" s="2">
        <v>1</v>
      </c>
      <c r="H108" s="5">
        <f t="shared" si="63"/>
        <v>6300</v>
      </c>
      <c r="I108" s="4">
        <f t="shared" si="69"/>
        <v>0.33333333333333331</v>
      </c>
      <c r="J108" s="19">
        <f t="shared" si="58"/>
        <v>2100</v>
      </c>
      <c r="K108" s="15">
        <f t="shared" si="89"/>
        <v>525</v>
      </c>
      <c r="L108" s="15">
        <f t="shared" si="65"/>
        <v>1575</v>
      </c>
      <c r="M108" s="2">
        <v>1</v>
      </c>
      <c r="N108" s="5">
        <f t="shared" si="66"/>
        <v>1575</v>
      </c>
      <c r="O108" s="4">
        <f t="shared" si="70"/>
        <v>1.6666666666666666E-2</v>
      </c>
      <c r="P108" s="66">
        <f t="shared" si="59"/>
        <v>26.25</v>
      </c>
      <c r="Q108" s="30">
        <f t="shared" si="60"/>
        <v>2126.25</v>
      </c>
      <c r="R108" s="27">
        <v>27.26</v>
      </c>
      <c r="S108" s="29">
        <f t="shared" si="61"/>
        <v>57961.575000000004</v>
      </c>
    </row>
    <row r="109" spans="1:19" x14ac:dyDescent="0.25">
      <c r="A109" s="91"/>
      <c r="B109" s="64"/>
      <c r="C109" s="1" t="s">
        <v>51</v>
      </c>
      <c r="D109" s="71">
        <f>D108*0.6</f>
        <v>1575</v>
      </c>
      <c r="E109" s="77">
        <f>D109*0.3</f>
        <v>472.5</v>
      </c>
      <c r="F109" s="104">
        <f t="shared" si="62"/>
        <v>1417.5</v>
      </c>
      <c r="G109" s="2">
        <v>1</v>
      </c>
      <c r="H109" s="5">
        <f t="shared" si="63"/>
        <v>1417.5</v>
      </c>
      <c r="I109" s="4">
        <f>3/60</f>
        <v>0.05</v>
      </c>
      <c r="J109" s="19">
        <f t="shared" si="58"/>
        <v>70.875</v>
      </c>
      <c r="K109" s="15">
        <f t="shared" ref="K109:K111" si="140">+D109-E109</f>
        <v>1102.5</v>
      </c>
      <c r="L109" s="15">
        <f t="shared" si="65"/>
        <v>3307.5</v>
      </c>
      <c r="M109" s="2">
        <v>1</v>
      </c>
      <c r="N109" s="5">
        <f t="shared" si="66"/>
        <v>3307.5</v>
      </c>
      <c r="O109" s="4">
        <f t="shared" si="67"/>
        <v>1.6666666666666666E-2</v>
      </c>
      <c r="P109" s="66">
        <f t="shared" si="59"/>
        <v>55.125</v>
      </c>
      <c r="Q109" s="30">
        <f t="shared" si="60"/>
        <v>126</v>
      </c>
      <c r="R109" s="27">
        <v>27.26</v>
      </c>
      <c r="S109" s="29">
        <f t="shared" si="61"/>
        <v>3434.76</v>
      </c>
    </row>
    <row r="110" spans="1:19" x14ac:dyDescent="0.25">
      <c r="A110" s="91"/>
      <c r="B110" s="64"/>
      <c r="C110" s="1" t="s">
        <v>52</v>
      </c>
      <c r="D110" s="71">
        <f>D109-E109</f>
        <v>1102.5</v>
      </c>
      <c r="E110" s="77">
        <f>D110*0.3</f>
        <v>330.75</v>
      </c>
      <c r="F110" s="104">
        <f t="shared" si="62"/>
        <v>992.25</v>
      </c>
      <c r="G110" s="2">
        <v>1</v>
      </c>
      <c r="H110" s="5">
        <f t="shared" si="63"/>
        <v>992.25</v>
      </c>
      <c r="I110" s="4">
        <f t="shared" ref="I110:I111" si="141">3/60</f>
        <v>0.05</v>
      </c>
      <c r="J110" s="19">
        <f t="shared" si="58"/>
        <v>49.612500000000004</v>
      </c>
      <c r="K110" s="15">
        <f t="shared" si="140"/>
        <v>771.75</v>
      </c>
      <c r="L110" s="15">
        <f t="shared" si="65"/>
        <v>2315.25</v>
      </c>
      <c r="M110" s="2">
        <v>1</v>
      </c>
      <c r="N110" s="5">
        <f t="shared" si="66"/>
        <v>2315.25</v>
      </c>
      <c r="O110" s="4">
        <f t="shared" si="67"/>
        <v>1.6666666666666666E-2</v>
      </c>
      <c r="P110" s="66">
        <f t="shared" si="59"/>
        <v>38.587499999999999</v>
      </c>
      <c r="Q110" s="30">
        <f t="shared" si="60"/>
        <v>88.2</v>
      </c>
      <c r="R110" s="27">
        <v>27.26</v>
      </c>
      <c r="S110" s="29">
        <f t="shared" si="61"/>
        <v>2404.3320000000003</v>
      </c>
    </row>
    <row r="111" spans="1:19" x14ac:dyDescent="0.25">
      <c r="A111" s="91"/>
      <c r="B111" s="64"/>
      <c r="C111" s="1" t="s">
        <v>53</v>
      </c>
      <c r="D111" s="71">
        <f>D110-E110</f>
        <v>771.75</v>
      </c>
      <c r="E111" s="77">
        <f>E108-0.4*D108-E109-E110</f>
        <v>246.75</v>
      </c>
      <c r="F111" s="104">
        <f t="shared" si="62"/>
        <v>740.25</v>
      </c>
      <c r="G111" s="2">
        <v>1</v>
      </c>
      <c r="H111" s="5">
        <f t="shared" si="63"/>
        <v>740.25</v>
      </c>
      <c r="I111" s="4">
        <f t="shared" si="141"/>
        <v>0.05</v>
      </c>
      <c r="J111" s="19">
        <f t="shared" si="58"/>
        <v>37.012500000000003</v>
      </c>
      <c r="K111" s="15">
        <f t="shared" si="140"/>
        <v>525</v>
      </c>
      <c r="L111" s="15">
        <f t="shared" si="65"/>
        <v>1575</v>
      </c>
      <c r="M111" s="2">
        <v>1</v>
      </c>
      <c r="N111" s="5">
        <f t="shared" si="66"/>
        <v>1575</v>
      </c>
      <c r="O111" s="4">
        <f t="shared" si="67"/>
        <v>1.6666666666666666E-2</v>
      </c>
      <c r="P111" s="66">
        <f t="shared" si="59"/>
        <v>26.25</v>
      </c>
      <c r="Q111" s="30">
        <f t="shared" si="60"/>
        <v>63.262500000000003</v>
      </c>
      <c r="R111" s="27">
        <v>27.26</v>
      </c>
      <c r="S111" s="29">
        <f t="shared" si="61"/>
        <v>1724.5357500000002</v>
      </c>
    </row>
    <row r="112" spans="1:19" x14ac:dyDescent="0.25">
      <c r="A112" s="91"/>
      <c r="B112" s="64" t="s">
        <v>40</v>
      </c>
      <c r="C112" s="1" t="s">
        <v>19</v>
      </c>
      <c r="D112" s="72">
        <v>1875</v>
      </c>
      <c r="E112" s="78">
        <v>1500</v>
      </c>
      <c r="F112" s="104">
        <f t="shared" si="62"/>
        <v>4500</v>
      </c>
      <c r="G112" s="2">
        <v>1</v>
      </c>
      <c r="H112" s="5">
        <f t="shared" si="63"/>
        <v>4500</v>
      </c>
      <c r="I112" s="4">
        <f t="shared" si="69"/>
        <v>0.33333333333333331</v>
      </c>
      <c r="J112" s="19">
        <f t="shared" si="58"/>
        <v>1500</v>
      </c>
      <c r="K112" s="15">
        <f t="shared" si="89"/>
        <v>375</v>
      </c>
      <c r="L112" s="15">
        <f t="shared" si="65"/>
        <v>1125</v>
      </c>
      <c r="M112" s="2">
        <v>1</v>
      </c>
      <c r="N112" s="5">
        <f t="shared" si="66"/>
        <v>1125</v>
      </c>
      <c r="O112" s="4">
        <f t="shared" si="70"/>
        <v>1.6666666666666666E-2</v>
      </c>
      <c r="P112" s="66">
        <f t="shared" si="59"/>
        <v>18.75</v>
      </c>
      <c r="Q112" s="30">
        <f t="shared" si="60"/>
        <v>1518.75</v>
      </c>
      <c r="R112" s="27">
        <v>27.26</v>
      </c>
      <c r="S112" s="29">
        <f t="shared" si="61"/>
        <v>41401.125</v>
      </c>
    </row>
    <row r="113" spans="1:19" x14ac:dyDescent="0.25">
      <c r="A113" s="91"/>
      <c r="B113" s="64"/>
      <c r="C113" s="1" t="s">
        <v>51</v>
      </c>
      <c r="D113" s="71">
        <f>D112*0.6</f>
        <v>1125</v>
      </c>
      <c r="E113" s="77">
        <f>D113*0.3</f>
        <v>337.5</v>
      </c>
      <c r="F113" s="104">
        <f t="shared" si="62"/>
        <v>1012.5</v>
      </c>
      <c r="G113" s="2">
        <v>1</v>
      </c>
      <c r="H113" s="5">
        <f t="shared" si="63"/>
        <v>1012.5</v>
      </c>
      <c r="I113" s="4">
        <f>3/60</f>
        <v>0.05</v>
      </c>
      <c r="J113" s="19">
        <f t="shared" si="58"/>
        <v>50.625</v>
      </c>
      <c r="K113" s="15">
        <f t="shared" ref="K113:K115" si="142">+D113-E113</f>
        <v>787.5</v>
      </c>
      <c r="L113" s="15">
        <f t="shared" si="65"/>
        <v>2362.5</v>
      </c>
      <c r="M113" s="2">
        <v>1</v>
      </c>
      <c r="N113" s="5">
        <f t="shared" si="66"/>
        <v>2362.5</v>
      </c>
      <c r="O113" s="4">
        <f t="shared" si="67"/>
        <v>1.6666666666666666E-2</v>
      </c>
      <c r="P113" s="66">
        <f t="shared" si="59"/>
        <v>39.375</v>
      </c>
      <c r="Q113" s="30">
        <f t="shared" si="60"/>
        <v>90</v>
      </c>
      <c r="R113" s="27">
        <v>27.26</v>
      </c>
      <c r="S113" s="29">
        <f t="shared" si="61"/>
        <v>2453.4</v>
      </c>
    </row>
    <row r="114" spans="1:19" x14ac:dyDescent="0.25">
      <c r="A114" s="91"/>
      <c r="B114" s="64"/>
      <c r="C114" s="1" t="s">
        <v>52</v>
      </c>
      <c r="D114" s="71">
        <f>D113-E113</f>
        <v>787.5</v>
      </c>
      <c r="E114" s="77">
        <f>D114*0.3</f>
        <v>236.25</v>
      </c>
      <c r="F114" s="104">
        <f t="shared" si="62"/>
        <v>708.75</v>
      </c>
      <c r="G114" s="2">
        <v>1</v>
      </c>
      <c r="H114" s="5">
        <f t="shared" si="63"/>
        <v>708.75</v>
      </c>
      <c r="I114" s="4">
        <f t="shared" ref="I114:I115" si="143">3/60</f>
        <v>0.05</v>
      </c>
      <c r="J114" s="19">
        <f t="shared" si="58"/>
        <v>35.4375</v>
      </c>
      <c r="K114" s="15">
        <f t="shared" si="142"/>
        <v>551.25</v>
      </c>
      <c r="L114" s="15">
        <f t="shared" si="65"/>
        <v>1653.75</v>
      </c>
      <c r="M114" s="2">
        <v>1</v>
      </c>
      <c r="N114" s="5">
        <f t="shared" si="66"/>
        <v>1653.75</v>
      </c>
      <c r="O114" s="4">
        <f t="shared" si="67"/>
        <v>1.6666666666666666E-2</v>
      </c>
      <c r="P114" s="66">
        <f t="shared" si="59"/>
        <v>27.5625</v>
      </c>
      <c r="Q114" s="30">
        <f t="shared" si="60"/>
        <v>63</v>
      </c>
      <c r="R114" s="27">
        <v>27.26</v>
      </c>
      <c r="S114" s="29">
        <f t="shared" si="61"/>
        <v>1717.38</v>
      </c>
    </row>
    <row r="115" spans="1:19" x14ac:dyDescent="0.25">
      <c r="A115" s="91"/>
      <c r="B115" s="64"/>
      <c r="C115" s="1" t="s">
        <v>53</v>
      </c>
      <c r="D115" s="71">
        <f>D114-E114</f>
        <v>551.25</v>
      </c>
      <c r="E115" s="77">
        <f>E112-0.4*D112-E113-E114</f>
        <v>176.25</v>
      </c>
      <c r="F115" s="104">
        <f t="shared" si="62"/>
        <v>528.75</v>
      </c>
      <c r="G115" s="2">
        <v>1</v>
      </c>
      <c r="H115" s="5">
        <f t="shared" si="63"/>
        <v>528.75</v>
      </c>
      <c r="I115" s="4">
        <f t="shared" si="143"/>
        <v>0.05</v>
      </c>
      <c r="J115" s="19">
        <f t="shared" si="58"/>
        <v>26.4375</v>
      </c>
      <c r="K115" s="15">
        <f t="shared" si="142"/>
        <v>375</v>
      </c>
      <c r="L115" s="15">
        <f t="shared" si="65"/>
        <v>1125</v>
      </c>
      <c r="M115" s="2">
        <v>1</v>
      </c>
      <c r="N115" s="5">
        <f t="shared" si="66"/>
        <v>1125</v>
      </c>
      <c r="O115" s="4">
        <f t="shared" si="67"/>
        <v>1.6666666666666666E-2</v>
      </c>
      <c r="P115" s="66">
        <f t="shared" si="59"/>
        <v>18.75</v>
      </c>
      <c r="Q115" s="30">
        <f t="shared" si="60"/>
        <v>45.1875</v>
      </c>
      <c r="R115" s="27">
        <v>27.26</v>
      </c>
      <c r="S115" s="29">
        <f t="shared" si="61"/>
        <v>1231.81125</v>
      </c>
    </row>
    <row r="116" spans="1:19" x14ac:dyDescent="0.25">
      <c r="A116" s="91"/>
      <c r="B116" s="64" t="s">
        <v>41</v>
      </c>
      <c r="C116" s="1" t="s">
        <v>19</v>
      </c>
      <c r="D116" s="72">
        <v>2250</v>
      </c>
      <c r="E116" s="78">
        <v>1800</v>
      </c>
      <c r="F116" s="104">
        <f t="shared" si="62"/>
        <v>5400</v>
      </c>
      <c r="G116" s="2">
        <v>1</v>
      </c>
      <c r="H116" s="5">
        <f t="shared" si="63"/>
        <v>5400</v>
      </c>
      <c r="I116" s="4">
        <f t="shared" si="69"/>
        <v>0.33333333333333331</v>
      </c>
      <c r="J116" s="19">
        <f t="shared" si="58"/>
        <v>1800</v>
      </c>
      <c r="K116" s="15">
        <f t="shared" si="89"/>
        <v>450</v>
      </c>
      <c r="L116" s="15">
        <f t="shared" si="65"/>
        <v>1350</v>
      </c>
      <c r="M116" s="2">
        <v>1</v>
      </c>
      <c r="N116" s="5">
        <f t="shared" si="66"/>
        <v>1350</v>
      </c>
      <c r="O116" s="4">
        <f t="shared" si="70"/>
        <v>1.6666666666666666E-2</v>
      </c>
      <c r="P116" s="66">
        <f t="shared" si="59"/>
        <v>22.5</v>
      </c>
      <c r="Q116" s="30">
        <f t="shared" si="60"/>
        <v>1822.5</v>
      </c>
      <c r="R116" s="27">
        <v>27.26</v>
      </c>
      <c r="S116" s="29">
        <f t="shared" si="61"/>
        <v>49681.350000000006</v>
      </c>
    </row>
    <row r="117" spans="1:19" x14ac:dyDescent="0.25">
      <c r="A117" s="91"/>
      <c r="B117" s="64"/>
      <c r="C117" s="1" t="s">
        <v>51</v>
      </c>
      <c r="D117" s="71">
        <f>D116*0.6</f>
        <v>1350</v>
      </c>
      <c r="E117" s="77">
        <f>D117*0.3</f>
        <v>405</v>
      </c>
      <c r="F117" s="104">
        <f t="shared" ref="F117:F123" si="144">E117*3</f>
        <v>1215</v>
      </c>
      <c r="G117" s="2">
        <v>1</v>
      </c>
      <c r="H117" s="5">
        <f t="shared" ref="H117:H123" si="145">+F117*G117</f>
        <v>1215</v>
      </c>
      <c r="I117" s="4">
        <f>3/60</f>
        <v>0.05</v>
      </c>
      <c r="J117" s="19">
        <f t="shared" ref="J117:J119" si="146">+H117*I117</f>
        <v>60.75</v>
      </c>
      <c r="K117" s="15">
        <f t="shared" ref="K117:K119" si="147">+D117-E117</f>
        <v>945</v>
      </c>
      <c r="L117" s="15">
        <f t="shared" ref="L117:L123" si="148">K117*3</f>
        <v>2835</v>
      </c>
      <c r="M117" s="2">
        <v>1</v>
      </c>
      <c r="N117" s="5">
        <f t="shared" ref="N117:N123" si="149">+L117*M117</f>
        <v>2835</v>
      </c>
      <c r="O117" s="4">
        <f t="shared" si="67"/>
        <v>1.6666666666666666E-2</v>
      </c>
      <c r="P117" s="66">
        <f t="shared" ref="P117:P119" si="150">N117*O117</f>
        <v>47.25</v>
      </c>
      <c r="Q117" s="30">
        <f t="shared" si="60"/>
        <v>108</v>
      </c>
      <c r="R117" s="27">
        <v>27.26</v>
      </c>
      <c r="S117" s="29">
        <f t="shared" ref="S117:S119" si="151">R117*Q117</f>
        <v>2944.0800000000004</v>
      </c>
    </row>
    <row r="118" spans="1:19" x14ac:dyDescent="0.25">
      <c r="A118" s="91"/>
      <c r="B118" s="64"/>
      <c r="C118" s="1" t="s">
        <v>52</v>
      </c>
      <c r="D118" s="71">
        <f>D117-E117</f>
        <v>945</v>
      </c>
      <c r="E118" s="77">
        <f>D118*0.3</f>
        <v>283.5</v>
      </c>
      <c r="F118" s="104">
        <f t="shared" si="144"/>
        <v>850.5</v>
      </c>
      <c r="G118" s="2">
        <v>1</v>
      </c>
      <c r="H118" s="5">
        <f t="shared" si="145"/>
        <v>850.5</v>
      </c>
      <c r="I118" s="4">
        <f t="shared" ref="I118:I119" si="152">3/60</f>
        <v>0.05</v>
      </c>
      <c r="J118" s="19">
        <f t="shared" si="146"/>
        <v>42.525000000000006</v>
      </c>
      <c r="K118" s="15">
        <f t="shared" si="147"/>
        <v>661.5</v>
      </c>
      <c r="L118" s="15">
        <f t="shared" si="148"/>
        <v>1984.5</v>
      </c>
      <c r="M118" s="2">
        <v>1</v>
      </c>
      <c r="N118" s="5">
        <f t="shared" si="149"/>
        <v>1984.5</v>
      </c>
      <c r="O118" s="4">
        <f t="shared" ref="O118:O119" si="153">1/60</f>
        <v>1.6666666666666666E-2</v>
      </c>
      <c r="P118" s="66">
        <f t="shared" si="150"/>
        <v>33.075000000000003</v>
      </c>
      <c r="Q118" s="30">
        <f t="shared" si="60"/>
        <v>75.600000000000009</v>
      </c>
      <c r="R118" s="27">
        <v>27.26</v>
      </c>
      <c r="S118" s="29">
        <f t="shared" si="151"/>
        <v>2060.8560000000002</v>
      </c>
    </row>
    <row r="119" spans="1:19" x14ac:dyDescent="0.25">
      <c r="A119" s="91"/>
      <c r="B119" s="64"/>
      <c r="C119" s="1" t="s">
        <v>53</v>
      </c>
      <c r="D119" s="71">
        <f>D118-E118</f>
        <v>661.5</v>
      </c>
      <c r="E119" s="77">
        <f>E116-0.4*D116-E117-E118</f>
        <v>211.5</v>
      </c>
      <c r="F119" s="104">
        <f t="shared" si="144"/>
        <v>634.5</v>
      </c>
      <c r="G119" s="2">
        <v>1</v>
      </c>
      <c r="H119" s="5">
        <f t="shared" si="145"/>
        <v>634.5</v>
      </c>
      <c r="I119" s="4">
        <f t="shared" si="152"/>
        <v>0.05</v>
      </c>
      <c r="J119" s="19">
        <f t="shared" si="146"/>
        <v>31.725000000000001</v>
      </c>
      <c r="K119" s="15">
        <f t="shared" si="147"/>
        <v>450</v>
      </c>
      <c r="L119" s="15">
        <f t="shared" si="148"/>
        <v>1350</v>
      </c>
      <c r="M119" s="2">
        <v>1</v>
      </c>
      <c r="N119" s="5">
        <f t="shared" si="149"/>
        <v>1350</v>
      </c>
      <c r="O119" s="4">
        <f t="shared" si="153"/>
        <v>1.6666666666666666E-2</v>
      </c>
      <c r="P119" s="66">
        <f t="shared" si="150"/>
        <v>22.5</v>
      </c>
      <c r="Q119" s="30">
        <f t="shared" si="60"/>
        <v>54.225000000000001</v>
      </c>
      <c r="R119" s="27">
        <v>27.26</v>
      </c>
      <c r="S119" s="29">
        <f t="shared" si="151"/>
        <v>1478.1735000000001</v>
      </c>
    </row>
    <row r="120" spans="1:19" x14ac:dyDescent="0.25">
      <c r="A120" s="91"/>
      <c r="B120" s="64" t="s">
        <v>54</v>
      </c>
      <c r="C120" s="1" t="s">
        <v>19</v>
      </c>
      <c r="D120" s="72">
        <v>1838</v>
      </c>
      <c r="E120" s="78">
        <v>1470</v>
      </c>
      <c r="F120" s="104">
        <f t="shared" si="144"/>
        <v>4410</v>
      </c>
      <c r="G120" s="2">
        <v>1</v>
      </c>
      <c r="H120" s="5">
        <f t="shared" si="145"/>
        <v>4410</v>
      </c>
      <c r="I120" s="4">
        <f t="shared" si="69"/>
        <v>0.33333333333333331</v>
      </c>
      <c r="J120" s="19">
        <f>+H120*I120</f>
        <v>1470</v>
      </c>
      <c r="K120" s="15">
        <f>+D120-E120</f>
        <v>368</v>
      </c>
      <c r="L120" s="15">
        <f t="shared" si="148"/>
        <v>1104</v>
      </c>
      <c r="M120" s="2">
        <v>1</v>
      </c>
      <c r="N120" s="5">
        <f t="shared" si="149"/>
        <v>1104</v>
      </c>
      <c r="O120" s="4">
        <f t="shared" si="70"/>
        <v>1.6666666666666666E-2</v>
      </c>
      <c r="P120" s="66">
        <f>N120*O120</f>
        <v>18.399999999999999</v>
      </c>
      <c r="Q120" s="30">
        <f>+P120+J120</f>
        <v>1488.4</v>
      </c>
      <c r="R120" s="27">
        <v>27.26</v>
      </c>
      <c r="S120" s="29">
        <f>R120*Q120</f>
        <v>40573.784000000007</v>
      </c>
    </row>
    <row r="121" spans="1:19" x14ac:dyDescent="0.25">
      <c r="A121" s="91"/>
      <c r="B121" s="64"/>
      <c r="C121" s="1" t="s">
        <v>51</v>
      </c>
      <c r="D121" s="71">
        <f>D120*0.6</f>
        <v>1102.8</v>
      </c>
      <c r="E121" s="77">
        <f>D121*0.3</f>
        <v>330.84</v>
      </c>
      <c r="F121" s="104">
        <f t="shared" si="144"/>
        <v>992.52</v>
      </c>
      <c r="G121" s="2">
        <v>1</v>
      </c>
      <c r="H121" s="5">
        <f t="shared" si="145"/>
        <v>992.52</v>
      </c>
      <c r="I121" s="4">
        <f>3/60</f>
        <v>0.05</v>
      </c>
      <c r="J121" s="19">
        <f t="shared" ref="J121:J123" si="154">+H121*I121</f>
        <v>49.626000000000005</v>
      </c>
      <c r="K121" s="15">
        <f t="shared" ref="K121:K123" si="155">+D121-E121</f>
        <v>771.96</v>
      </c>
      <c r="L121" s="15">
        <f t="shared" si="148"/>
        <v>2315.88</v>
      </c>
      <c r="M121" s="2">
        <v>1</v>
      </c>
      <c r="N121" s="5">
        <f t="shared" si="149"/>
        <v>2315.88</v>
      </c>
      <c r="O121" s="4">
        <f t="shared" ref="O121:O123" si="156">1/60</f>
        <v>1.6666666666666666E-2</v>
      </c>
      <c r="P121" s="66">
        <f t="shared" ref="P121:P123" si="157">N121*O121</f>
        <v>38.597999999999999</v>
      </c>
      <c r="Q121" s="30">
        <f t="shared" ref="Q121:Q123" si="158">+P121+J121</f>
        <v>88.224000000000004</v>
      </c>
      <c r="R121" s="27">
        <v>27.26</v>
      </c>
      <c r="S121" s="29">
        <f t="shared" ref="S121:S123" si="159">R121*Q121</f>
        <v>2404.9862400000002</v>
      </c>
    </row>
    <row r="122" spans="1:19" x14ac:dyDescent="0.25">
      <c r="A122" s="91"/>
      <c r="B122" s="64"/>
      <c r="C122" s="1" t="s">
        <v>52</v>
      </c>
      <c r="D122" s="71">
        <f>D121-E121</f>
        <v>771.96</v>
      </c>
      <c r="E122" s="77">
        <f>D122*0.3</f>
        <v>231.58799999999999</v>
      </c>
      <c r="F122" s="104">
        <f t="shared" si="144"/>
        <v>694.76400000000001</v>
      </c>
      <c r="G122" s="2">
        <v>1</v>
      </c>
      <c r="H122" s="5">
        <f t="shared" si="145"/>
        <v>694.76400000000001</v>
      </c>
      <c r="I122" s="4">
        <f t="shared" ref="I122:I123" si="160">3/60</f>
        <v>0.05</v>
      </c>
      <c r="J122" s="19">
        <f t="shared" si="154"/>
        <v>34.738199999999999</v>
      </c>
      <c r="K122" s="15">
        <f t="shared" si="155"/>
        <v>540.37200000000007</v>
      </c>
      <c r="L122" s="15">
        <f t="shared" si="148"/>
        <v>1621.1160000000002</v>
      </c>
      <c r="M122" s="2">
        <v>1</v>
      </c>
      <c r="N122" s="5">
        <f t="shared" si="149"/>
        <v>1621.1160000000002</v>
      </c>
      <c r="O122" s="4">
        <f t="shared" si="156"/>
        <v>1.6666666666666666E-2</v>
      </c>
      <c r="P122" s="66">
        <f t="shared" si="157"/>
        <v>27.018600000000003</v>
      </c>
      <c r="Q122" s="30">
        <f t="shared" si="158"/>
        <v>61.756799999999998</v>
      </c>
      <c r="R122" s="27">
        <v>27.26</v>
      </c>
      <c r="S122" s="29">
        <f t="shared" si="159"/>
        <v>1683.490368</v>
      </c>
    </row>
    <row r="123" spans="1:19" ht="15.75" customHeight="1" thickBot="1" x14ac:dyDescent="0.3">
      <c r="A123" s="91"/>
      <c r="B123" s="64"/>
      <c r="C123" s="1" t="s">
        <v>53</v>
      </c>
      <c r="D123" s="71">
        <f>D122-E122</f>
        <v>540.37200000000007</v>
      </c>
      <c r="E123" s="77">
        <f>E120-0.4*D120-E121-E122</f>
        <v>172.37199999999999</v>
      </c>
      <c r="F123" s="104">
        <f t="shared" si="144"/>
        <v>517.11599999999999</v>
      </c>
      <c r="G123" s="2">
        <v>1</v>
      </c>
      <c r="H123" s="5">
        <f t="shared" si="145"/>
        <v>517.11599999999999</v>
      </c>
      <c r="I123" s="4">
        <f t="shared" si="160"/>
        <v>0.05</v>
      </c>
      <c r="J123" s="19">
        <f t="shared" si="154"/>
        <v>25.855800000000002</v>
      </c>
      <c r="K123" s="15">
        <f t="shared" si="155"/>
        <v>368.00000000000011</v>
      </c>
      <c r="L123" s="15">
        <f t="shared" si="148"/>
        <v>1104.0000000000005</v>
      </c>
      <c r="M123" s="2">
        <v>1</v>
      </c>
      <c r="N123" s="5">
        <f t="shared" si="149"/>
        <v>1104.0000000000005</v>
      </c>
      <c r="O123" s="4">
        <f t="shared" si="156"/>
        <v>1.6666666666666666E-2</v>
      </c>
      <c r="P123" s="66">
        <f t="shared" si="157"/>
        <v>18.400000000000006</v>
      </c>
      <c r="Q123" s="30">
        <f t="shared" si="158"/>
        <v>44.255800000000008</v>
      </c>
      <c r="R123" s="27">
        <v>27.26</v>
      </c>
      <c r="S123" s="29">
        <f t="shared" si="159"/>
        <v>1206.4131080000002</v>
      </c>
    </row>
    <row r="124" spans="1:19" ht="24.75" customHeight="1" thickTop="1" thickBot="1" x14ac:dyDescent="0.3">
      <c r="A124" s="95" t="s">
        <v>16</v>
      </c>
      <c r="B124" s="96"/>
      <c r="C124" s="97"/>
      <c r="D124" s="74">
        <f>D52+D56+D60+D64+D68+D72+D76+D80+D84+D88+D92+D96+D100+D104+D108+D112+D116+D120</f>
        <v>35483</v>
      </c>
      <c r="E124" s="74">
        <f>E52+E56+E60+E64+E68+E72+E76+E80+E84+E88+E92+E96+E100+E104+E108+E112+E116+E120</f>
        <v>28384</v>
      </c>
      <c r="F124" s="74">
        <f>+F52+F56+F60+F64+F68+F72+F76+F80+F84+F88+F92+F96+F100+F104+F108+F112+F116+F120</f>
        <v>85152</v>
      </c>
      <c r="G124" s="42">
        <f>H124/F124</f>
        <v>1.4999577226606537</v>
      </c>
      <c r="H124" s="43">
        <f>SUM(H52:H123)</f>
        <v>127724.4</v>
      </c>
      <c r="I124" s="44">
        <f>J124/H124</f>
        <v>0.23889421285204707</v>
      </c>
      <c r="J124" s="45">
        <f>SUM(J52:J123)</f>
        <v>30512.62</v>
      </c>
      <c r="K124" s="41">
        <f>K52+K56+K60+K64+K68+K72+K76+K80+K84+K88+K92+K96+K100+K104+K108+K112+K116+K120</f>
        <v>7099</v>
      </c>
      <c r="L124" s="41">
        <f>L52+L56+L60+L64+L68+L72+L76+L80+L84+L88+L92+L96+L100+L104+L108+L112+L116+L120</f>
        <v>21297</v>
      </c>
      <c r="M124" s="61">
        <f>N124/L124</f>
        <v>5.5687930694464018</v>
      </c>
      <c r="N124" s="43">
        <f>SUM(N52:N123)</f>
        <v>118598.58600000002</v>
      </c>
      <c r="O124" s="46">
        <f>P124/N124</f>
        <v>1.6666666666666673E-2</v>
      </c>
      <c r="P124" s="47">
        <f>SUM(P52:P123)</f>
        <v>1976.6431000000011</v>
      </c>
      <c r="Q124" s="48">
        <f t="shared" si="60"/>
        <v>32489.2631</v>
      </c>
      <c r="R124" s="49" t="s">
        <v>12</v>
      </c>
      <c r="S124" s="50">
        <f>SUM(S52:S123)</f>
        <v>885657.31210600026</v>
      </c>
    </row>
    <row r="125" spans="1:19" ht="15.75" thickBot="1" x14ac:dyDescent="0.3">
      <c r="A125" s="51"/>
      <c r="B125" s="52" t="s">
        <v>0</v>
      </c>
      <c r="C125" s="53"/>
      <c r="D125" s="87">
        <f>D124+D51</f>
        <v>35841</v>
      </c>
      <c r="E125" s="88">
        <f>E124+E51</f>
        <v>28742</v>
      </c>
      <c r="F125" s="88">
        <f>F124+F51</f>
        <v>86232</v>
      </c>
      <c r="G125" s="89">
        <f>+H125/F125</f>
        <v>1.5251043696075701</v>
      </c>
      <c r="H125" s="55">
        <f>H124+H51</f>
        <v>131512.79999999999</v>
      </c>
      <c r="I125" s="68">
        <f>+J125/H125</f>
        <v>0.24735751957223939</v>
      </c>
      <c r="J125" s="56">
        <f>J124+J51</f>
        <v>32530.68</v>
      </c>
      <c r="K125" s="59">
        <f>K124+K51</f>
        <v>8059</v>
      </c>
      <c r="L125" s="105">
        <f>L124+L51</f>
        <v>21510.6</v>
      </c>
      <c r="M125" s="69">
        <f>N125/K125</f>
        <v>14.793719568184642</v>
      </c>
      <c r="N125" s="55">
        <f>N51+N124</f>
        <v>119222.58600000002</v>
      </c>
      <c r="O125" s="67">
        <f>P125/N125</f>
        <v>1.6666666666666673E-2</v>
      </c>
      <c r="P125" s="60">
        <f>P124+P51</f>
        <v>1987.0431000000012</v>
      </c>
      <c r="Q125" s="54">
        <f>P125+J125</f>
        <v>34517.723100000003</v>
      </c>
      <c r="R125" s="57"/>
      <c r="S125" s="58">
        <f>S124+S51</f>
        <v>978155.08810600021</v>
      </c>
    </row>
    <row r="127" spans="1:19" x14ac:dyDescent="0.25">
      <c r="K127" s="65"/>
      <c r="L127" s="65"/>
    </row>
    <row r="128" spans="1:19" x14ac:dyDescent="0.25">
      <c r="K128" s="65"/>
      <c r="L128" s="65"/>
    </row>
    <row r="129" spans="4:4" ht="21.75" customHeight="1" x14ac:dyDescent="0.25">
      <c r="D129" s="75"/>
    </row>
  </sheetData>
  <mergeCells count="6">
    <mergeCell ref="A52:A123"/>
    <mergeCell ref="A51:C51"/>
    <mergeCell ref="A124:C124"/>
    <mergeCell ref="E1:J1"/>
    <mergeCell ref="K1:P1"/>
    <mergeCell ref="A3:A50"/>
  </mergeCells>
  <pageMargins left="0.7" right="0.7" top="0.75" bottom="0.75" header="0.3" footer="0.3"/>
  <pageSetup scale="66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EC02A8-0ED5-4103-B250-F4592D9E333E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dbcbb5a-2d39-43bd-b6c7-d27f844c7fb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QRS Burden Table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2016-06-21T21:55:31Z</cp:lastPrinted>
  <dcterms:created xsi:type="dcterms:W3CDTF">2013-01-08T21:49:18Z</dcterms:created>
  <dcterms:modified xsi:type="dcterms:W3CDTF">2016-06-21T21:56:06Z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