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5200" windowHeight="12270"/>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1" l="1"/>
  <c r="D14" i="2" l="1"/>
  <c r="F14" i="2" s="1"/>
  <c r="G14" i="2" s="1"/>
  <c r="D13" i="2"/>
  <c r="F13" i="2" s="1"/>
  <c r="D11" i="2"/>
  <c r="F11" i="2" s="1"/>
  <c r="D10" i="2"/>
  <c r="F10" i="2" s="1"/>
  <c r="D9" i="2"/>
  <c r="F9" i="2" s="1"/>
  <c r="D8" i="2"/>
  <c r="F8" i="2" s="1"/>
  <c r="D7" i="2"/>
  <c r="F7" i="2" s="1"/>
  <c r="D4" i="2"/>
  <c r="F4" i="2" s="1"/>
  <c r="F37" i="1"/>
  <c r="H11" i="2" l="1"/>
  <c r="G11" i="2"/>
  <c r="I11" i="2" s="1"/>
  <c r="H4" i="2"/>
  <c r="G4" i="2"/>
  <c r="F15" i="2" s="1"/>
  <c r="H7" i="2"/>
  <c r="G7" i="2"/>
  <c r="H8" i="2"/>
  <c r="G8" i="2"/>
  <c r="I8" i="2" s="1"/>
  <c r="G9" i="2"/>
  <c r="H9" i="2"/>
  <c r="I9" i="2" s="1"/>
  <c r="H13" i="2"/>
  <c r="G13" i="2"/>
  <c r="G10" i="2"/>
  <c r="H10" i="2"/>
  <c r="I10" i="2"/>
  <c r="H14" i="2"/>
  <c r="I14" i="2" s="1"/>
  <c r="I38" i="1"/>
  <c r="F24" i="1"/>
  <c r="H24" i="1" s="1"/>
  <c r="F16" i="1"/>
  <c r="G16" i="1" s="1"/>
  <c r="F10" i="1"/>
  <c r="H10" i="1" s="1"/>
  <c r="F6" i="1"/>
  <c r="D35" i="1"/>
  <c r="F35" i="1" s="1"/>
  <c r="D34" i="1"/>
  <c r="F34" i="1" s="1"/>
  <c r="D33" i="1"/>
  <c r="F33" i="1" s="1"/>
  <c r="D31" i="1"/>
  <c r="F31" i="1" s="1"/>
  <c r="D30" i="1"/>
  <c r="F30" i="1" s="1"/>
  <c r="D29" i="1"/>
  <c r="F29" i="1" s="1"/>
  <c r="D27" i="1"/>
  <c r="F27" i="1" s="1"/>
  <c r="D26" i="1"/>
  <c r="F26" i="1" s="1"/>
  <c r="D24" i="1"/>
  <c r="D23" i="1"/>
  <c r="F23" i="1" s="1"/>
  <c r="D20" i="1"/>
  <c r="F20" i="1" s="1"/>
  <c r="D19" i="1"/>
  <c r="F19" i="1" s="1"/>
  <c r="D16" i="1"/>
  <c r="D15" i="1"/>
  <c r="F15" i="1" s="1"/>
  <c r="D14" i="1"/>
  <c r="F14" i="1" s="1"/>
  <c r="D10" i="1"/>
  <c r="D8" i="1"/>
  <c r="F8" i="1" s="1"/>
  <c r="D6" i="1"/>
  <c r="D4" i="1"/>
  <c r="F4" i="1" s="1"/>
  <c r="D3" i="1"/>
  <c r="F3" i="1" s="1"/>
  <c r="I4" i="2" l="1"/>
  <c r="I13" i="2"/>
  <c r="I7" i="2"/>
  <c r="I15" i="2"/>
  <c r="H27" i="1"/>
  <c r="H15" i="1"/>
  <c r="H29" i="1"/>
  <c r="H3" i="1"/>
  <c r="I3" i="1" s="1"/>
  <c r="G3" i="1"/>
  <c r="G19" i="1"/>
  <c r="H19" i="1"/>
  <c r="H31" i="1"/>
  <c r="G4" i="1"/>
  <c r="I4" i="1" s="1"/>
  <c r="H4" i="1"/>
  <c r="H20" i="1"/>
  <c r="H33" i="1"/>
  <c r="G23" i="1"/>
  <c r="I23" i="1" s="1"/>
  <c r="H23" i="1"/>
  <c r="H34" i="1"/>
  <c r="G8" i="1"/>
  <c r="H35" i="1"/>
  <c r="G35" i="1"/>
  <c r="I35" i="1"/>
  <c r="G26" i="1"/>
  <c r="H14" i="1"/>
  <c r="H30" i="1"/>
  <c r="G6" i="1"/>
  <c r="H16" i="1"/>
  <c r="I16" i="1" s="1"/>
  <c r="H6" i="1"/>
  <c r="G24" i="1"/>
  <c r="I24" i="1" s="1"/>
  <c r="G10" i="1"/>
  <c r="I10" i="1" s="1"/>
  <c r="G33" i="1"/>
  <c r="I33" i="1" s="1"/>
  <c r="G34" i="1"/>
  <c r="G31" i="1"/>
  <c r="G29" i="1"/>
  <c r="I29" i="1" s="1"/>
  <c r="G30" i="1"/>
  <c r="I30" i="1" s="1"/>
  <c r="H26" i="1"/>
  <c r="I26" i="1" s="1"/>
  <c r="G27" i="1"/>
  <c r="I27" i="1" s="1"/>
  <c r="G20" i="1"/>
  <c r="I20" i="1" s="1"/>
  <c r="G14" i="1"/>
  <c r="I14" i="1" s="1"/>
  <c r="G15" i="1"/>
  <c r="I15" i="1" s="1"/>
  <c r="H8" i="1"/>
  <c r="I8" i="1" s="1"/>
  <c r="I34" i="1" l="1"/>
  <c r="I31" i="1"/>
  <c r="F21" i="1"/>
  <c r="I19" i="1"/>
  <c r="F36" i="1"/>
  <c r="I6" i="1"/>
  <c r="I36" i="1" l="1"/>
  <c r="I21" i="1"/>
  <c r="I37" i="1" l="1"/>
  <c r="I39" i="1" s="1"/>
</calcChain>
</file>

<file path=xl/sharedStrings.xml><?xml version="1.0" encoding="utf-8"?>
<sst xmlns="http://schemas.openxmlformats.org/spreadsheetml/2006/main" count="89" uniqueCount="83">
  <si>
    <r>
      <t xml:space="preserve">1.  </t>
    </r>
    <r>
      <rPr>
        <b/>
        <sz val="10"/>
        <color theme="1"/>
        <rFont val="Times New Roman"/>
        <family val="1"/>
      </rPr>
      <t xml:space="preserve">Applications </t>
    </r>
    <r>
      <rPr>
        <vertAlign val="superscript"/>
        <sz val="10"/>
        <color theme="1"/>
        <rFont val="Times New Roman"/>
        <family val="1"/>
      </rPr>
      <t>a</t>
    </r>
  </si>
  <si>
    <r>
      <t xml:space="preserve">2.  </t>
    </r>
    <r>
      <rPr>
        <b/>
        <sz val="10"/>
        <color theme="1"/>
        <rFont val="Times New Roman"/>
        <family val="1"/>
      </rPr>
      <t>Survey and studies</t>
    </r>
  </si>
  <si>
    <r>
      <t xml:space="preserve">3.  </t>
    </r>
    <r>
      <rPr>
        <b/>
        <sz val="10"/>
        <color theme="1"/>
        <rFont val="Times New Roman"/>
        <family val="1"/>
      </rPr>
      <t>Reporting  requirements</t>
    </r>
  </si>
  <si>
    <t>B.  Required activities</t>
  </si>
  <si>
    <r>
      <t xml:space="preserve">Initial performance test </t>
    </r>
    <r>
      <rPr>
        <vertAlign val="superscript"/>
        <sz val="10"/>
        <color theme="1"/>
        <rFont val="Times New Roman"/>
        <family val="1"/>
      </rPr>
      <t>c</t>
    </r>
  </si>
  <si>
    <t>Demonstration of CMS</t>
  </si>
  <si>
    <t xml:space="preserve">     N/A</t>
  </si>
  <si>
    <r>
      <t xml:space="preserve">Repeat performance test </t>
    </r>
    <r>
      <rPr>
        <vertAlign val="superscript"/>
        <sz val="10"/>
        <color theme="1"/>
        <rFont val="Times New Roman"/>
        <family val="1"/>
      </rPr>
      <t>c, d</t>
    </r>
  </si>
  <si>
    <t>C.  Create information</t>
  </si>
  <si>
    <t>D.  Gather existing information</t>
  </si>
  <si>
    <t>E.  Write Report</t>
  </si>
  <si>
    <t>Notification of construction/reconstruction</t>
  </si>
  <si>
    <t>Notification of actual startup</t>
  </si>
  <si>
    <t>Notification of initial performance test</t>
  </si>
  <si>
    <t xml:space="preserve">Report of performance test </t>
  </si>
  <si>
    <t>Excess emission reports</t>
  </si>
  <si>
    <t>     VOC emission reports</t>
  </si>
  <si>
    <t xml:space="preserve">     Temperature reports</t>
  </si>
  <si>
    <t xml:space="preserve">    Subtotal for Reporting Requirements</t>
  </si>
  <si>
    <r>
      <t xml:space="preserve">4.  </t>
    </r>
    <r>
      <rPr>
        <b/>
        <sz val="10"/>
        <color theme="1"/>
        <rFont val="Times New Roman"/>
        <family val="1"/>
      </rPr>
      <t>Recordkeeping Requirements</t>
    </r>
  </si>
  <si>
    <t>B.  Plan activities</t>
  </si>
  <si>
    <t>C.  Implement activities</t>
  </si>
  <si>
    <t xml:space="preserve">     Monthly performance test</t>
  </si>
  <si>
    <t xml:space="preserve">D.  Develop record system </t>
  </si>
  <si>
    <t xml:space="preserve">E.  Time to enter information  </t>
  </si>
  <si>
    <t>Records of temperature</t>
  </si>
  <si>
    <t>F.   Train personnel</t>
  </si>
  <si>
    <t>G.  Audits</t>
  </si>
  <si>
    <t>5. Equipment and analytical evaluation expense</t>
  </si>
  <si>
    <t>A. Continuous monitoring &amp; evaluation</t>
  </si>
  <si>
    <t>B. Routine testing and maintenance</t>
  </si>
  <si>
    <t>C.  Systems of manage data</t>
  </si>
  <si>
    <t>Subtotal for Recordkeeping Requirements</t>
  </si>
  <si>
    <t>Burden Item</t>
  </si>
  <si>
    <t>(A)Person hours per occurrence</t>
  </si>
  <si>
    <t>(B)Number of occurrences per respondent per Year</t>
  </si>
  <si>
    <t>(C) Person hours per respondent per year (AxB)</t>
  </si>
  <si>
    <t>Assumptions</t>
  </si>
  <si>
    <r>
      <rPr>
        <vertAlign val="superscript"/>
        <sz val="10"/>
        <color theme="1"/>
        <rFont val="Times New Roman"/>
        <family val="1"/>
      </rPr>
      <t>a</t>
    </r>
    <r>
      <rPr>
        <sz val="10"/>
        <color theme="1"/>
        <rFont val="Times New Roman"/>
        <family val="1"/>
      </rPr>
      <t xml:space="preserve"> Number of new facilities (per year) is 2.</t>
    </r>
  </si>
  <si>
    <r>
      <t xml:space="preserve">b. </t>
    </r>
    <r>
      <rPr>
        <sz val="10"/>
        <color theme="1"/>
        <rFont val="Times New Roman"/>
        <family val="1"/>
      </rPr>
      <t>Number of existing affected facilities (per year) is 64.</t>
    </r>
  </si>
  <si>
    <r>
      <rPr>
        <vertAlign val="superscript"/>
        <sz val="10"/>
        <color theme="1"/>
        <rFont val="Times New Roman"/>
        <family val="1"/>
      </rPr>
      <t>c</t>
    </r>
    <r>
      <rPr>
        <sz val="10"/>
        <color theme="1"/>
        <rFont val="Times New Roman"/>
        <family val="1"/>
      </rPr>
      <t xml:space="preserve"> It is assumed the EPA Reference Method 24 test performed on the coatings used by the respondents is generally done by the coatings manufacturers, who provide the test results to the respondents.  It is further assumed that the coatings manufacturers routinely perform an EPA Method 24 analysis on their coatings as a quality control measure, so there will be no additional cost incurred by the coatings manufacturers.  </t>
    </r>
  </si>
  <si>
    <r>
      <rPr>
        <vertAlign val="superscript"/>
        <sz val="10"/>
        <color theme="1"/>
        <rFont val="Times New Roman"/>
        <family val="1"/>
      </rPr>
      <t>d</t>
    </r>
    <r>
      <rPr>
        <sz val="10"/>
        <color theme="1"/>
        <rFont val="Times New Roman"/>
        <family val="1"/>
      </rPr>
      <t xml:space="preserve"> Rate of failed performance tests is 20 percent.</t>
    </r>
  </si>
  <si>
    <t>updated labor rates</t>
  </si>
  <si>
    <t>increase in the number of respondents</t>
  </si>
  <si>
    <t>updates:</t>
  </si>
  <si>
    <t>A.  Familiarization with the regulatory requirements</t>
  </si>
  <si>
    <r>
      <t xml:space="preserve">(D) Number of respondents per Year </t>
    </r>
    <r>
      <rPr>
        <b/>
        <vertAlign val="superscript"/>
        <sz val="10"/>
        <color theme="1"/>
        <rFont val="Times New Roman"/>
        <family val="1"/>
      </rPr>
      <t>a,b</t>
    </r>
  </si>
  <si>
    <r>
      <t xml:space="preserve">f </t>
    </r>
    <r>
      <rPr>
        <sz val="10"/>
        <rFont val="Times New Roman"/>
        <family val="1"/>
      </rPr>
      <t>Totals have been rounded to 3 significant figures. Figures may not add exactly due to rounding.</t>
    </r>
  </si>
  <si>
    <r>
      <t xml:space="preserve">TOTAL COST: </t>
    </r>
    <r>
      <rPr>
        <b/>
        <vertAlign val="superscript"/>
        <sz val="8"/>
        <rFont val="Times New Roman"/>
        <family val="1"/>
      </rPr>
      <t>f</t>
    </r>
  </si>
  <si>
    <r>
      <t xml:space="preserve">Capital and O&amp;M Cost (see Section 6(b)(iii)): </t>
    </r>
    <r>
      <rPr>
        <b/>
        <vertAlign val="superscript"/>
        <sz val="8"/>
        <rFont val="Times New Roman"/>
        <family val="1"/>
      </rPr>
      <t>f</t>
    </r>
  </si>
  <si>
    <r>
      <t xml:space="preserve">TOTAL LABOR BURDEN AND COST (rounded) </t>
    </r>
    <r>
      <rPr>
        <b/>
        <vertAlign val="superscript"/>
        <sz val="9"/>
        <color theme="1"/>
        <rFont val="Times New Roman"/>
        <family val="1"/>
      </rPr>
      <t>f</t>
    </r>
  </si>
  <si>
    <t>Burden Items</t>
  </si>
  <si>
    <t>(D)          Plants per Year</t>
  </si>
  <si>
    <t>Initial performance test</t>
  </si>
  <si>
    <r>
      <t xml:space="preserve">New Plant </t>
    </r>
    <r>
      <rPr>
        <vertAlign val="superscript"/>
        <sz val="10"/>
        <color theme="1"/>
        <rFont val="Times New Roman"/>
        <family val="1"/>
      </rPr>
      <t>a</t>
    </r>
    <r>
      <rPr>
        <sz val="10"/>
        <color theme="1"/>
        <rFont val="Times New Roman"/>
        <family val="1"/>
      </rPr>
      <t xml:space="preserve"> </t>
    </r>
  </si>
  <si>
    <t>Report review</t>
  </si>
  <si>
    <t>New Plant</t>
  </si>
  <si>
    <t xml:space="preserve">      Notification of construction</t>
  </si>
  <si>
    <t xml:space="preserve">      Notification of initial startup      </t>
  </si>
  <si>
    <t xml:space="preserve">      Notification of actual startup</t>
  </si>
  <si>
    <r>
      <t xml:space="preserve">      Notification of initial performance test </t>
    </r>
    <r>
      <rPr>
        <vertAlign val="superscript"/>
        <sz val="10"/>
        <color theme="1"/>
        <rFont val="Times New Roman"/>
        <family val="1"/>
      </rPr>
      <t xml:space="preserve">b </t>
    </r>
  </si>
  <si>
    <t>VOC emission reports</t>
  </si>
  <si>
    <t>Temperature reports</t>
  </si>
  <si>
    <r>
      <t xml:space="preserve">      Review test results </t>
    </r>
    <r>
      <rPr>
        <vertAlign val="superscript"/>
        <sz val="10"/>
        <color theme="1"/>
        <rFont val="Times New Roman"/>
        <family val="1"/>
      </rPr>
      <t xml:space="preserve">d </t>
    </r>
  </si>
  <si>
    <r>
      <t xml:space="preserve">e </t>
    </r>
    <r>
      <rPr>
        <sz val="10"/>
        <rFont val="Times New Roman"/>
        <family val="1"/>
      </rPr>
      <t>Totals have been rounded to 3 significant figures. Figures may not add exactly due to rounding.</t>
    </r>
  </si>
  <si>
    <r>
      <t xml:space="preserve">   Existing Plant </t>
    </r>
    <r>
      <rPr>
        <vertAlign val="superscript"/>
        <sz val="10"/>
        <color theme="1"/>
        <rFont val="Times New Roman"/>
        <family val="1"/>
      </rPr>
      <t>b</t>
    </r>
  </si>
  <si>
    <r>
      <t xml:space="preserve">TOTAL ANNUAL BURDEN AND COST (rounded) </t>
    </r>
    <r>
      <rPr>
        <b/>
        <vertAlign val="superscript"/>
        <sz val="9"/>
        <color theme="1"/>
        <rFont val="Times New Roman"/>
        <family val="1"/>
      </rPr>
      <t>e</t>
    </r>
  </si>
  <si>
    <t>(A) Person hours per occurrence</t>
  </si>
  <si>
    <t>(B) Number of occurrences per Plant per Year</t>
  </si>
  <si>
    <t>(C) EPA hours per respondent per year (AxB)</t>
  </si>
  <si>
    <t>(E) Technical hours per year (CxD)</t>
  </si>
  <si>
    <t>(F) Management hours per year (Ex0.05)</t>
  </si>
  <si>
    <t>(G) Clerical Hours per Year (Ex0.1)</t>
  </si>
  <si>
    <r>
      <t xml:space="preserve">(H) Total Labor Costs per Year </t>
    </r>
    <r>
      <rPr>
        <b/>
        <vertAlign val="superscript"/>
        <sz val="10"/>
        <color theme="1"/>
        <rFont val="Times New Roman"/>
        <family val="1"/>
      </rPr>
      <t>e</t>
    </r>
  </si>
  <si>
    <t xml:space="preserve">(G) Clerical person hours per year (E x 0.1) </t>
  </si>
  <si>
    <t xml:space="preserve">(F) Management person hours per year (Ex0.05) </t>
  </si>
  <si>
    <t xml:space="preserve">(E) Technical person hours per year (CxD) </t>
  </si>
  <si>
    <r>
      <t xml:space="preserve">(H) Total costs per year </t>
    </r>
    <r>
      <rPr>
        <b/>
        <vertAlign val="superscript"/>
        <sz val="10"/>
        <color theme="1"/>
        <rFont val="Times New Roman"/>
        <family val="1"/>
      </rPr>
      <t>c</t>
    </r>
  </si>
  <si>
    <t>hr/resp</t>
  </si>
  <si>
    <t>------------------------See 3b----------------------------</t>
  </si>
  <si>
    <t>------------------------See 3e----------------------------</t>
  </si>
  <si>
    <r>
      <t>c</t>
    </r>
    <r>
      <rPr>
        <sz val="10"/>
        <rFont val="Times New Roman"/>
        <family val="1"/>
      </rPr>
      <t xml:space="preserve">  This cost is based on the following hourly labor rates times a 1.6 benefits multiplication factor to account for government overhead expenses: $64.16 for Managerial, $47.62 for Technical and $25.76 for Clerical.  These rates are from the Office of Personnel Management (OPM) “2016 General Schedule” which excludes locality rates of pay.</t>
    </r>
  </si>
  <si>
    <r>
      <t>e</t>
    </r>
    <r>
      <rPr>
        <sz val="10"/>
        <rFont val="Times New Roman"/>
        <family val="1"/>
      </rPr>
      <t xml:space="preserve">  This ICR uses the following labor rates:  $138.43 per hour for Executive, Administrative, and Managerial labor; $106.45 per hour for Technical labor, and $52.77 per hour for Clerical labor.  These rates are from the United States Department of Labor, Bureau of Labor Statistics, September 2015, “Table 2: Civilian Workers, by Occupational and Industry Group.”  The rates are from column 1, “Total Compensation.”  The rates have been increased by 110 percent to account for the benefit packages available to those employed by private industry.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</si>
</sst>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
    <numFmt numFmtId="165" formatCode="#,##0.0"/>
  </numFmts>
  <fonts count="19" x14ac:knownFonts="1">
    <font>
      <sz val="11"/>
      <color theme="1"/>
      <name val="Calibri"/>
      <family val="2"/>
      <scheme val="minor"/>
    </font>
    <font>
      <sz val="10"/>
      <color theme="1"/>
      <name val="Times New Roman"/>
      <family val="1"/>
    </font>
    <font>
      <vertAlign val="superscript"/>
      <sz val="10"/>
      <color theme="1"/>
      <name val="Times New Roman"/>
      <family val="1"/>
    </font>
    <font>
      <b/>
      <sz val="10"/>
      <color theme="1"/>
      <name val="Times New Roman"/>
      <family val="1"/>
    </font>
    <font>
      <u/>
      <sz val="10"/>
      <color theme="1"/>
      <name val="Times New Roman"/>
      <family val="1"/>
    </font>
    <font>
      <b/>
      <sz val="9"/>
      <color theme="1"/>
      <name val="Times New Roman"/>
      <family val="1"/>
    </font>
    <font>
      <b/>
      <i/>
      <sz val="10"/>
      <color theme="1"/>
      <name val="Times New Roman"/>
      <family val="1"/>
    </font>
    <font>
      <i/>
      <sz val="10"/>
      <color theme="1"/>
      <name val="Times New Roman"/>
      <family val="1"/>
    </font>
    <font>
      <i/>
      <sz val="11"/>
      <color theme="1"/>
      <name val="Calibri"/>
      <family val="2"/>
      <scheme val="minor"/>
    </font>
    <font>
      <sz val="12"/>
      <color theme="1"/>
      <name val="Times New Roman"/>
      <family val="1"/>
    </font>
    <font>
      <b/>
      <sz val="8"/>
      <name val="Times New Roman"/>
      <family val="1"/>
    </font>
    <font>
      <b/>
      <u/>
      <sz val="10"/>
      <color theme="1"/>
      <name val="Times New Roman"/>
      <family val="1"/>
    </font>
    <font>
      <vertAlign val="superscript"/>
      <sz val="10"/>
      <name val="Times New Roman"/>
      <family val="1"/>
    </font>
    <font>
      <sz val="10"/>
      <name val="Times New Roman"/>
      <family val="1"/>
    </font>
    <font>
      <sz val="11"/>
      <color rgb="FFFF0000"/>
      <name val="Calibri"/>
      <family val="2"/>
      <scheme val="minor"/>
    </font>
    <font>
      <i/>
      <sz val="11"/>
      <color rgb="FFFF0000"/>
      <name val="Calibri"/>
      <family val="2"/>
      <scheme val="minor"/>
    </font>
    <font>
      <b/>
      <vertAlign val="superscript"/>
      <sz val="10"/>
      <color theme="1"/>
      <name val="Times New Roman"/>
      <family val="1"/>
    </font>
    <font>
      <b/>
      <vertAlign val="superscript"/>
      <sz val="8"/>
      <name val="Times New Roman"/>
      <family val="1"/>
    </font>
    <font>
      <b/>
      <vertAlign val="superscript"/>
      <sz val="9"/>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Alignment="1"/>
    <xf numFmtId="0" fontId="0" fillId="0" borderId="0" xfId="0" applyAlignment="1">
      <alignment wrapText="1"/>
    </xf>
    <xf numFmtId="0" fontId="1" fillId="0" borderId="1" xfId="0" applyFont="1" applyBorder="1" applyAlignment="1">
      <alignment vertical="center"/>
    </xf>
    <xf numFmtId="0" fontId="1" fillId="0" borderId="1" xfId="0" applyFont="1" applyBorder="1" applyAlignment="1">
      <alignment horizontal="center" vertical="center"/>
    </xf>
    <xf numFmtId="8" fontId="1" fillId="0" borderId="1" xfId="0" applyNumberFormat="1" applyFont="1" applyBorder="1" applyAlignment="1">
      <alignment horizontal="right" vertical="center"/>
    </xf>
    <xf numFmtId="0" fontId="1" fillId="3" borderId="1" xfId="0" applyFont="1" applyFill="1" applyBorder="1" applyAlignment="1">
      <alignment horizontal="center" vertical="center"/>
    </xf>
    <xf numFmtId="0" fontId="1" fillId="3" borderId="1" xfId="0" applyFont="1" applyFill="1" applyBorder="1" applyAlignment="1">
      <alignment horizontal="right" vertical="center"/>
    </xf>
    <xf numFmtId="0" fontId="4" fillId="3" borderId="1" xfId="0" applyFont="1" applyFill="1" applyBorder="1" applyAlignment="1">
      <alignment horizontal="center" vertical="center"/>
    </xf>
    <xf numFmtId="4" fontId="1" fillId="0" borderId="1" xfId="0" applyNumberFormat="1" applyFont="1" applyBorder="1" applyAlignment="1">
      <alignment horizontal="center" vertical="center"/>
    </xf>
    <xf numFmtId="0" fontId="1" fillId="0" borderId="1" xfId="0" applyFont="1" applyBorder="1" applyAlignment="1">
      <alignment horizontal="right" vertical="center"/>
    </xf>
    <xf numFmtId="6" fontId="3" fillId="0" borderId="1" xfId="0" applyNumberFormat="1" applyFont="1" applyBorder="1" applyAlignment="1">
      <alignment horizontal="right" vertical="center"/>
    </xf>
    <xf numFmtId="0" fontId="5" fillId="0" borderId="1" xfId="0" applyFont="1" applyBorder="1" applyAlignment="1">
      <alignment vertical="center"/>
    </xf>
    <xf numFmtId="0" fontId="0" fillId="0" borderId="1" xfId="0" applyBorder="1" applyAlignment="1"/>
    <xf numFmtId="0" fontId="6" fillId="0" borderId="1" xfId="0" applyFont="1" applyBorder="1" applyAlignment="1">
      <alignment vertical="center"/>
    </xf>
    <xf numFmtId="0" fontId="7" fillId="2" borderId="1" xfId="0" applyFont="1" applyFill="1" applyBorder="1" applyAlignment="1"/>
    <xf numFmtId="8" fontId="6" fillId="2" borderId="1" xfId="0" applyNumberFormat="1" applyFont="1" applyFill="1" applyBorder="1" applyAlignment="1">
      <alignment horizontal="right" vertical="center"/>
    </xf>
    <xf numFmtId="0" fontId="8" fillId="0" borderId="0" xfId="0" applyFont="1"/>
    <xf numFmtId="6" fontId="6" fillId="0" borderId="1" xfId="0" applyNumberFormat="1" applyFont="1" applyBorder="1" applyAlignment="1">
      <alignment horizontal="right" vertical="center"/>
    </xf>
    <xf numFmtId="164" fontId="3" fillId="0" borderId="1" xfId="0" applyNumberFormat="1" applyFont="1" applyBorder="1" applyAlignment="1"/>
    <xf numFmtId="0" fontId="10" fillId="0" borderId="1" xfId="0" applyFont="1" applyBorder="1" applyAlignment="1">
      <alignment vertical="center"/>
    </xf>
    <xf numFmtId="0" fontId="1" fillId="0" borderId="0" xfId="0" applyFont="1"/>
    <xf numFmtId="0" fontId="9"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9" fontId="1" fillId="0" borderId="0" xfId="0" applyNumberFormat="1" applyFont="1" applyAlignment="1">
      <alignment vertical="center"/>
    </xf>
    <xf numFmtId="8" fontId="1" fillId="0" borderId="0" xfId="0" applyNumberFormat="1" applyFont="1" applyAlignment="1">
      <alignment vertical="center"/>
    </xf>
    <xf numFmtId="0" fontId="1" fillId="0" borderId="0" xfId="0" applyFont="1"/>
    <xf numFmtId="0" fontId="2" fillId="0" borderId="0" xfId="0" applyFont="1" applyAlignment="1">
      <alignment horizontal="right" vertical="center"/>
    </xf>
    <xf numFmtId="0" fontId="2" fillId="0" borderId="0" xfId="0" applyFont="1" applyAlignment="1">
      <alignment horizontal="left" vertical="center"/>
    </xf>
    <xf numFmtId="0" fontId="12" fillId="0" borderId="0" xfId="0" applyFont="1" applyAlignment="1">
      <alignment vertical="center"/>
    </xf>
    <xf numFmtId="165" fontId="1" fillId="0" borderId="1" xfId="0" applyNumberFormat="1" applyFont="1" applyBorder="1" applyAlignment="1">
      <alignment horizontal="center" vertical="center"/>
    </xf>
    <xf numFmtId="165" fontId="1" fillId="3" borderId="1" xfId="0" applyNumberFormat="1" applyFont="1" applyFill="1" applyBorder="1" applyAlignment="1">
      <alignment horizontal="center" vertical="center"/>
    </xf>
    <xf numFmtId="0" fontId="14" fillId="0" borderId="0" xfId="0" applyFont="1"/>
    <xf numFmtId="0" fontId="14" fillId="0" borderId="0" xfId="0" applyFont="1" applyAlignment="1">
      <alignment wrapText="1"/>
    </xf>
    <xf numFmtId="0" fontId="15" fillId="0" borderId="0" xfId="0" applyFont="1"/>
    <xf numFmtId="0" fontId="3" fillId="2" borderId="1" xfId="0" applyFont="1" applyFill="1" applyBorder="1" applyAlignment="1">
      <alignment horizontal="center" vertical="center" wrapText="1"/>
    </xf>
    <xf numFmtId="0" fontId="12" fillId="0" borderId="0" xfId="0" applyFont="1" applyAlignment="1">
      <alignment horizontal="left" vertical="center"/>
    </xf>
    <xf numFmtId="0" fontId="1" fillId="0" borderId="1" xfId="0" applyFont="1" applyBorder="1" applyAlignment="1">
      <alignment horizontal="left" vertical="center" indent="1"/>
    </xf>
    <xf numFmtId="0" fontId="1" fillId="0" borderId="1" xfId="0" applyFont="1" applyBorder="1" applyAlignment="1">
      <alignment horizontal="left" vertical="center" indent="2"/>
    </xf>
    <xf numFmtId="2" fontId="1" fillId="0" borderId="1" xfId="0" applyNumberFormat="1" applyFont="1" applyBorder="1" applyAlignment="1">
      <alignment horizontal="center" vertical="center"/>
    </xf>
    <xf numFmtId="0" fontId="1" fillId="0" borderId="1" xfId="0" quotePrefix="1" applyFont="1" applyFill="1" applyBorder="1" applyAlignment="1">
      <alignment horizontal="left" vertical="center"/>
    </xf>
    <xf numFmtId="0" fontId="1" fillId="0" borderId="1" xfId="0" applyFont="1" applyFill="1" applyBorder="1" applyAlignment="1">
      <alignment horizontal="center" vertical="center"/>
    </xf>
    <xf numFmtId="3" fontId="6" fillId="2" borderId="2" xfId="0" applyNumberFormat="1" applyFont="1" applyFill="1" applyBorder="1" applyAlignment="1">
      <alignment horizontal="center" vertical="center"/>
    </xf>
    <xf numFmtId="3" fontId="6" fillId="2" borderId="3" xfId="0" applyNumberFormat="1" applyFont="1" applyFill="1" applyBorder="1" applyAlignment="1">
      <alignment horizontal="center" vertical="center"/>
    </xf>
    <xf numFmtId="3" fontId="6" fillId="2" borderId="4" xfId="0" applyNumberFormat="1" applyFont="1" applyFill="1" applyBorder="1" applyAlignment="1">
      <alignment horizontal="center" vertical="center"/>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11" fillId="0" borderId="0" xfId="0" applyFont="1" applyAlignment="1">
      <alignment vertical="center"/>
    </xf>
    <xf numFmtId="0" fontId="1" fillId="0" borderId="0" xfId="0" applyFont="1"/>
    <xf numFmtId="1" fontId="3"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topLeftCell="A3" workbookViewId="0">
      <selection activeCell="K21" sqref="K21"/>
    </sheetView>
  </sheetViews>
  <sheetFormatPr defaultRowHeight="15" x14ac:dyDescent="0.25"/>
  <cols>
    <col min="1" max="1" width="38.85546875" style="1" bestFit="1" customWidth="1"/>
    <col min="2" max="8" width="9.140625" style="1"/>
    <col min="9" max="9" width="13.85546875" style="1" customWidth="1"/>
  </cols>
  <sheetData>
    <row r="1" spans="1:11" x14ac:dyDescent="0.25">
      <c r="F1">
        <v>106.45</v>
      </c>
      <c r="G1">
        <v>138.43</v>
      </c>
      <c r="H1">
        <v>52.77</v>
      </c>
      <c r="K1" s="33"/>
    </row>
    <row r="2" spans="1:11" s="2" customFormat="1" ht="76.5" x14ac:dyDescent="0.25">
      <c r="A2" s="36" t="s">
        <v>33</v>
      </c>
      <c r="B2" s="36" t="s">
        <v>34</v>
      </c>
      <c r="C2" s="36" t="s">
        <v>35</v>
      </c>
      <c r="D2" s="36" t="s">
        <v>36</v>
      </c>
      <c r="E2" s="36" t="s">
        <v>46</v>
      </c>
      <c r="F2" s="36" t="s">
        <v>76</v>
      </c>
      <c r="G2" s="36" t="s">
        <v>75</v>
      </c>
      <c r="H2" s="36" t="s">
        <v>74</v>
      </c>
      <c r="I2" s="36" t="s">
        <v>73</v>
      </c>
      <c r="K2" s="34"/>
    </row>
    <row r="3" spans="1:11" ht="15.75" x14ac:dyDescent="0.25">
      <c r="A3" s="3" t="s">
        <v>0</v>
      </c>
      <c r="B3" s="4">
        <v>17.399999999999999</v>
      </c>
      <c r="C3" s="4">
        <v>1</v>
      </c>
      <c r="D3" s="4">
        <f>B3*C3</f>
        <v>17.399999999999999</v>
      </c>
      <c r="E3" s="4">
        <v>2</v>
      </c>
      <c r="F3" s="4">
        <f>D3*E3</f>
        <v>34.799999999999997</v>
      </c>
      <c r="G3" s="4">
        <f>F3*0.05</f>
        <v>1.74</v>
      </c>
      <c r="H3" s="4">
        <f>F3*0.1</f>
        <v>3.48</v>
      </c>
      <c r="I3" s="5">
        <f>F3*F$1+G3*G$1+H3*H$1</f>
        <v>4128.9677999999994</v>
      </c>
      <c r="K3" s="33"/>
    </row>
    <row r="4" spans="1:11" x14ac:dyDescent="0.25">
      <c r="A4" s="3" t="s">
        <v>1</v>
      </c>
      <c r="B4" s="4">
        <v>116.5</v>
      </c>
      <c r="C4" s="4">
        <v>1</v>
      </c>
      <c r="D4" s="4">
        <f>B4*C4</f>
        <v>116.5</v>
      </c>
      <c r="E4" s="4">
        <v>2</v>
      </c>
      <c r="F4" s="4">
        <f>D4*E4</f>
        <v>233</v>
      </c>
      <c r="G4" s="4">
        <f>F4*0.05</f>
        <v>11.65</v>
      </c>
      <c r="H4" s="4">
        <f>F4*0.1</f>
        <v>23.3</v>
      </c>
      <c r="I4" s="5">
        <f>F4*F$1+G4*G$1+H4*H$1</f>
        <v>27645.100500000004</v>
      </c>
      <c r="K4" s="33"/>
    </row>
    <row r="5" spans="1:11" x14ac:dyDescent="0.25">
      <c r="A5" s="3" t="s">
        <v>2</v>
      </c>
      <c r="B5" s="6"/>
      <c r="C5" s="6"/>
      <c r="D5" s="6"/>
      <c r="E5" s="6"/>
      <c r="F5" s="6"/>
      <c r="G5" s="6"/>
      <c r="H5" s="6"/>
      <c r="I5" s="7"/>
      <c r="K5" s="33"/>
    </row>
    <row r="6" spans="1:11" ht="15.75" x14ac:dyDescent="0.25">
      <c r="A6" s="3" t="s">
        <v>45</v>
      </c>
      <c r="B6" s="4">
        <v>8.6999999999999993</v>
      </c>
      <c r="C6" s="4">
        <v>1</v>
      </c>
      <c r="D6" s="4">
        <f>B6*C6</f>
        <v>8.6999999999999993</v>
      </c>
      <c r="E6" s="4">
        <v>66</v>
      </c>
      <c r="F6" s="4">
        <f>D6*E6</f>
        <v>574.19999999999993</v>
      </c>
      <c r="G6" s="4">
        <f>F6*0.05</f>
        <v>28.709999999999997</v>
      </c>
      <c r="H6" s="4">
        <f>F6*0.1</f>
        <v>57.419999999999995</v>
      </c>
      <c r="I6" s="5">
        <f>F6*F$1+G6*G$1+H6*H$1</f>
        <v>68127.968699999998</v>
      </c>
      <c r="K6" s="33"/>
    </row>
    <row r="7" spans="1:11" x14ac:dyDescent="0.25">
      <c r="A7" s="3" t="s">
        <v>3</v>
      </c>
      <c r="B7" s="8"/>
      <c r="C7" s="6"/>
      <c r="D7" s="6"/>
      <c r="E7" s="6"/>
      <c r="F7" s="6"/>
      <c r="G7" s="6"/>
      <c r="H7" s="7"/>
      <c r="I7" s="7"/>
      <c r="K7" s="33"/>
    </row>
    <row r="8" spans="1:11" ht="15.75" x14ac:dyDescent="0.25">
      <c r="A8" s="3" t="s">
        <v>4</v>
      </c>
      <c r="B8" s="31">
        <v>2434.8000000000002</v>
      </c>
      <c r="C8" s="4">
        <v>1</v>
      </c>
      <c r="D8" s="31">
        <f>B8*C8</f>
        <v>2434.8000000000002</v>
      </c>
      <c r="E8" s="4">
        <v>2</v>
      </c>
      <c r="F8" s="9">
        <f>D8*E8</f>
        <v>4869.6000000000004</v>
      </c>
      <c r="G8" s="4">
        <f>F8*0.05</f>
        <v>243.48000000000002</v>
      </c>
      <c r="H8" s="4">
        <f>F8*0.1</f>
        <v>486.96000000000004</v>
      </c>
      <c r="I8" s="5">
        <f>F8*F$1+G8*G$1+H8*H$1</f>
        <v>577770.73560000001</v>
      </c>
      <c r="K8" s="33"/>
    </row>
    <row r="9" spans="1:11" x14ac:dyDescent="0.25">
      <c r="A9" s="3" t="s">
        <v>5</v>
      </c>
      <c r="B9" s="3" t="s">
        <v>6</v>
      </c>
      <c r="C9" s="3"/>
      <c r="D9" s="3"/>
      <c r="E9" s="3"/>
      <c r="F9" s="3"/>
      <c r="G9" s="3"/>
      <c r="H9" s="3"/>
      <c r="I9" s="3"/>
      <c r="K9" s="33"/>
    </row>
    <row r="10" spans="1:11" ht="15.75" x14ac:dyDescent="0.25">
      <c r="A10" s="3" t="s">
        <v>7</v>
      </c>
      <c r="B10" s="4">
        <v>573.9</v>
      </c>
      <c r="C10" s="4">
        <v>1</v>
      </c>
      <c r="D10" s="4">
        <f>B10*C10</f>
        <v>573.9</v>
      </c>
      <c r="E10" s="4">
        <v>0.4</v>
      </c>
      <c r="F10" s="4">
        <f>D10*E10</f>
        <v>229.56</v>
      </c>
      <c r="G10" s="4">
        <f>F10*0.05</f>
        <v>11.478000000000002</v>
      </c>
      <c r="H10" s="4">
        <f>F10*0.1</f>
        <v>22.956000000000003</v>
      </c>
      <c r="I10" s="5">
        <f>F10*F$1+G10*G$1+H10*H$1</f>
        <v>27236.949660000002</v>
      </c>
      <c r="K10" s="33"/>
    </row>
    <row r="11" spans="1:11" x14ac:dyDescent="0.25">
      <c r="A11" s="3" t="s">
        <v>8</v>
      </c>
      <c r="B11" s="41" t="s">
        <v>79</v>
      </c>
      <c r="C11" s="4"/>
      <c r="D11" s="4"/>
      <c r="E11" s="4"/>
      <c r="F11" s="4"/>
      <c r="G11" s="4"/>
      <c r="H11" s="4"/>
      <c r="I11" s="10"/>
      <c r="K11" s="33"/>
    </row>
    <row r="12" spans="1:11" x14ac:dyDescent="0.25">
      <c r="A12" s="3" t="s">
        <v>9</v>
      </c>
      <c r="B12" s="41" t="s">
        <v>80</v>
      </c>
      <c r="C12" s="4"/>
      <c r="D12" s="4"/>
      <c r="E12" s="4"/>
      <c r="F12" s="4"/>
      <c r="G12" s="4"/>
      <c r="H12" s="4"/>
      <c r="I12" s="10"/>
      <c r="K12" s="33"/>
    </row>
    <row r="13" spans="1:11" x14ac:dyDescent="0.25">
      <c r="A13" s="3" t="s">
        <v>10</v>
      </c>
      <c r="B13" s="42"/>
      <c r="C13" s="6"/>
      <c r="D13" s="6"/>
      <c r="E13" s="6"/>
      <c r="F13" s="6"/>
      <c r="G13" s="6"/>
      <c r="H13" s="6"/>
      <c r="I13" s="7"/>
      <c r="K13" s="33"/>
    </row>
    <row r="14" spans="1:11" x14ac:dyDescent="0.25">
      <c r="A14" s="3" t="s">
        <v>11</v>
      </c>
      <c r="B14" s="42">
        <v>1.7</v>
      </c>
      <c r="C14" s="4">
        <v>1</v>
      </c>
      <c r="D14" s="4">
        <f t="shared" ref="D14:D16" si="0">B14*C14</f>
        <v>1.7</v>
      </c>
      <c r="E14" s="4">
        <v>2</v>
      </c>
      <c r="F14" s="4">
        <f t="shared" ref="F14:F16" si="1">D14*E14</f>
        <v>3.4</v>
      </c>
      <c r="G14" s="4">
        <f t="shared" ref="G14:G16" si="2">F14*0.05</f>
        <v>0.17</v>
      </c>
      <c r="H14" s="4">
        <f t="shared" ref="H14:H16" si="3">F14*0.1</f>
        <v>0.34</v>
      </c>
      <c r="I14" s="5">
        <f>F14*F$1+G14*G$1+H14*H$1</f>
        <v>403.4049</v>
      </c>
      <c r="K14" s="33"/>
    </row>
    <row r="15" spans="1:11" x14ac:dyDescent="0.25">
      <c r="A15" s="3" t="s">
        <v>12</v>
      </c>
      <c r="B15" s="42">
        <v>1.7</v>
      </c>
      <c r="C15" s="4">
        <v>1</v>
      </c>
      <c r="D15" s="4">
        <f t="shared" si="0"/>
        <v>1.7</v>
      </c>
      <c r="E15" s="4">
        <v>2</v>
      </c>
      <c r="F15" s="4">
        <f t="shared" si="1"/>
        <v>3.4</v>
      </c>
      <c r="G15" s="4">
        <f t="shared" si="2"/>
        <v>0.17</v>
      </c>
      <c r="H15" s="4">
        <f t="shared" si="3"/>
        <v>0.34</v>
      </c>
      <c r="I15" s="5">
        <f>F15*F$1+G15*G$1+H15*H$1</f>
        <v>403.4049</v>
      </c>
      <c r="K15" s="33"/>
    </row>
    <row r="16" spans="1:11" x14ac:dyDescent="0.25">
      <c r="A16" s="3" t="s">
        <v>13</v>
      </c>
      <c r="B16" s="42">
        <v>35.700000000000003</v>
      </c>
      <c r="C16" s="4">
        <v>1</v>
      </c>
      <c r="D16" s="4">
        <f t="shared" si="0"/>
        <v>35.700000000000003</v>
      </c>
      <c r="E16" s="4">
        <v>2</v>
      </c>
      <c r="F16" s="4">
        <f t="shared" si="1"/>
        <v>71.400000000000006</v>
      </c>
      <c r="G16" s="4">
        <f t="shared" si="2"/>
        <v>3.5700000000000003</v>
      </c>
      <c r="H16" s="4">
        <f t="shared" si="3"/>
        <v>7.1400000000000006</v>
      </c>
      <c r="I16" s="5">
        <f>F16*F$1+G16*G$1+H16*H$1</f>
        <v>8471.5029000000013</v>
      </c>
      <c r="K16" s="33"/>
    </row>
    <row r="17" spans="1:11" x14ac:dyDescent="0.25">
      <c r="A17" s="3" t="s">
        <v>14</v>
      </c>
      <c r="B17" s="41" t="s">
        <v>79</v>
      </c>
      <c r="C17" s="4"/>
      <c r="D17" s="4"/>
      <c r="E17" s="4"/>
      <c r="F17" s="4"/>
      <c r="G17" s="4"/>
      <c r="H17" s="4"/>
      <c r="I17" s="10"/>
      <c r="K17" s="33"/>
    </row>
    <row r="18" spans="1:11" x14ac:dyDescent="0.25">
      <c r="A18" s="3" t="s">
        <v>15</v>
      </c>
      <c r="B18" s="6"/>
      <c r="C18" s="6"/>
      <c r="D18" s="6"/>
      <c r="E18" s="6"/>
      <c r="F18" s="6"/>
      <c r="G18" s="6"/>
      <c r="H18" s="6"/>
      <c r="I18" s="7"/>
      <c r="K18" s="33"/>
    </row>
    <row r="19" spans="1:11" x14ac:dyDescent="0.25">
      <c r="A19" s="3" t="s">
        <v>16</v>
      </c>
      <c r="B19" s="4">
        <v>8.6999999999999993</v>
      </c>
      <c r="C19" s="4">
        <v>4</v>
      </c>
      <c r="D19" s="4">
        <f t="shared" ref="D19:D20" si="4">B19*C19</f>
        <v>34.799999999999997</v>
      </c>
      <c r="E19" s="4">
        <v>64</v>
      </c>
      <c r="F19" s="31">
        <f t="shared" ref="F19:F20" si="5">D19*E19</f>
        <v>2227.1999999999998</v>
      </c>
      <c r="G19" s="4">
        <f t="shared" ref="G19:G20" si="6">F19*0.05</f>
        <v>111.36</v>
      </c>
      <c r="H19" s="4">
        <f t="shared" ref="H19:H20" si="7">F19*0.1</f>
        <v>222.72</v>
      </c>
      <c r="I19" s="5">
        <f>F19*F$1+G19*G$1+H19*H$1</f>
        <v>264253.93919999996</v>
      </c>
      <c r="K19" s="33"/>
    </row>
    <row r="20" spans="1:11" x14ac:dyDescent="0.25">
      <c r="A20" s="3" t="s">
        <v>17</v>
      </c>
      <c r="B20" s="4">
        <v>26.1</v>
      </c>
      <c r="C20" s="4">
        <v>2</v>
      </c>
      <c r="D20" s="4">
        <f t="shared" si="4"/>
        <v>52.2</v>
      </c>
      <c r="E20" s="4">
        <v>64</v>
      </c>
      <c r="F20" s="31">
        <f t="shared" si="5"/>
        <v>3340.8</v>
      </c>
      <c r="G20" s="4">
        <f t="shared" si="6"/>
        <v>167.04000000000002</v>
      </c>
      <c r="H20" s="4">
        <f t="shared" si="7"/>
        <v>334.08000000000004</v>
      </c>
      <c r="I20" s="5">
        <f>F20*F$1+G20*G$1+H20*H$1</f>
        <v>396380.90880000003</v>
      </c>
      <c r="K20" s="33"/>
    </row>
    <row r="21" spans="1:11" s="17" customFormat="1" x14ac:dyDescent="0.25">
      <c r="A21" s="14" t="s">
        <v>18</v>
      </c>
      <c r="B21" s="15"/>
      <c r="C21" s="15"/>
      <c r="D21" s="15"/>
      <c r="E21" s="15"/>
      <c r="F21" s="43">
        <f>SUM(F3:H20)</f>
        <v>13325.464000000002</v>
      </c>
      <c r="G21" s="44"/>
      <c r="H21" s="45"/>
      <c r="I21" s="16">
        <f>SUM(I3:I20)</f>
        <v>1374822.8829600001</v>
      </c>
      <c r="K21" s="35"/>
    </row>
    <row r="22" spans="1:11" x14ac:dyDescent="0.25">
      <c r="A22" s="3" t="s">
        <v>19</v>
      </c>
      <c r="B22" s="6"/>
      <c r="C22" s="6"/>
      <c r="D22" s="6"/>
      <c r="E22" s="6"/>
      <c r="F22" s="6"/>
      <c r="G22" s="6"/>
      <c r="H22" s="6"/>
      <c r="I22" s="7"/>
      <c r="K22" s="33"/>
    </row>
    <row r="23" spans="1:11" x14ac:dyDescent="0.25">
      <c r="A23" s="3" t="s">
        <v>45</v>
      </c>
      <c r="B23" s="4">
        <v>8.6999999999999993</v>
      </c>
      <c r="C23" s="4">
        <v>1</v>
      </c>
      <c r="D23" s="4">
        <f t="shared" ref="D23:D24" si="8">B23*C23</f>
        <v>8.6999999999999993</v>
      </c>
      <c r="E23" s="4">
        <v>64</v>
      </c>
      <c r="F23" s="31">
        <f t="shared" ref="F23:F24" si="9">D23*E23</f>
        <v>556.79999999999995</v>
      </c>
      <c r="G23" s="4">
        <f t="shared" ref="G23:G24" si="10">F23*0.05</f>
        <v>27.84</v>
      </c>
      <c r="H23" s="4">
        <f t="shared" ref="H23:H24" si="11">F23*0.1</f>
        <v>55.68</v>
      </c>
      <c r="I23" s="5">
        <f>F23*F$1+G23*G$1+H23*H$1</f>
        <v>66063.484799999991</v>
      </c>
      <c r="K23" s="33"/>
    </row>
    <row r="24" spans="1:11" x14ac:dyDescent="0.25">
      <c r="A24" s="3" t="s">
        <v>20</v>
      </c>
      <c r="B24" s="4">
        <v>17.399999999999999</v>
      </c>
      <c r="C24" s="4">
        <v>1</v>
      </c>
      <c r="D24" s="4">
        <f t="shared" si="8"/>
        <v>17.399999999999999</v>
      </c>
      <c r="E24" s="4">
        <v>64</v>
      </c>
      <c r="F24" s="31">
        <f t="shared" si="9"/>
        <v>1113.5999999999999</v>
      </c>
      <c r="G24" s="4">
        <f t="shared" si="10"/>
        <v>55.68</v>
      </c>
      <c r="H24" s="4">
        <f t="shared" si="11"/>
        <v>111.36</v>
      </c>
      <c r="I24" s="5">
        <f>F24*F$1+G24*G$1+H24*H$1</f>
        <v>132126.96959999998</v>
      </c>
      <c r="K24" s="33"/>
    </row>
    <row r="25" spans="1:11" x14ac:dyDescent="0.25">
      <c r="A25" s="3" t="s">
        <v>21</v>
      </c>
      <c r="B25" s="6"/>
      <c r="C25" s="6"/>
      <c r="D25" s="6"/>
      <c r="E25" s="6"/>
      <c r="F25" s="32"/>
      <c r="G25" s="6"/>
      <c r="H25" s="6"/>
      <c r="I25" s="7"/>
      <c r="K25" s="33"/>
    </row>
    <row r="26" spans="1:11" x14ac:dyDescent="0.25">
      <c r="A26" s="3" t="s">
        <v>22</v>
      </c>
      <c r="B26" s="31">
        <v>1669.6</v>
      </c>
      <c r="C26" s="4">
        <v>1</v>
      </c>
      <c r="D26" s="4">
        <f t="shared" ref="D26:D27" si="12">B26*C26</f>
        <v>1669.6</v>
      </c>
      <c r="E26" s="4">
        <v>64</v>
      </c>
      <c r="F26" s="31">
        <f t="shared" ref="F26:F27" si="13">D26*E26</f>
        <v>106854.39999999999</v>
      </c>
      <c r="G26" s="4">
        <f t="shared" ref="G26:G27" si="14">F26*0.05</f>
        <v>5342.72</v>
      </c>
      <c r="H26" s="4">
        <f t="shared" ref="H26:H27" si="15">F26*0.1</f>
        <v>10685.44</v>
      </c>
      <c r="I26" s="5">
        <f>F26*F$1+G26*G$1+H26*H$1</f>
        <v>12678114.278399998</v>
      </c>
      <c r="K26" s="33"/>
    </row>
    <row r="27" spans="1:11" x14ac:dyDescent="0.25">
      <c r="A27" s="3" t="s">
        <v>23</v>
      </c>
      <c r="B27" s="31">
        <v>4347.8</v>
      </c>
      <c r="C27" s="4">
        <v>1</v>
      </c>
      <c r="D27" s="4">
        <f t="shared" si="12"/>
        <v>4347.8</v>
      </c>
      <c r="E27" s="4">
        <v>2</v>
      </c>
      <c r="F27" s="31">
        <f t="shared" si="13"/>
        <v>8695.6</v>
      </c>
      <c r="G27" s="4">
        <f t="shared" si="14"/>
        <v>434.78000000000003</v>
      </c>
      <c r="H27" s="4">
        <f t="shared" si="15"/>
        <v>869.56000000000006</v>
      </c>
      <c r="I27" s="5">
        <f>F27*F$1+G27*G$1+H27*H$1</f>
        <v>1031719.8966000001</v>
      </c>
      <c r="K27" s="33"/>
    </row>
    <row r="28" spans="1:11" x14ac:dyDescent="0.25">
      <c r="A28" s="3" t="s">
        <v>24</v>
      </c>
      <c r="B28" s="6"/>
      <c r="C28" s="6"/>
      <c r="D28" s="6"/>
      <c r="E28" s="6"/>
      <c r="F28" s="32"/>
      <c r="G28" s="6"/>
      <c r="H28" s="6"/>
      <c r="I28" s="7"/>
      <c r="K28" s="33"/>
    </row>
    <row r="29" spans="1:11" x14ac:dyDescent="0.25">
      <c r="A29" s="3" t="s">
        <v>25</v>
      </c>
      <c r="B29" s="4">
        <v>417.4</v>
      </c>
      <c r="C29" s="4">
        <v>1</v>
      </c>
      <c r="D29" s="4">
        <f t="shared" ref="D29:D31" si="16">B29*C29</f>
        <v>417.4</v>
      </c>
      <c r="E29" s="4">
        <v>64</v>
      </c>
      <c r="F29" s="31">
        <f t="shared" ref="F29:F31" si="17">D29*E29</f>
        <v>26713.599999999999</v>
      </c>
      <c r="G29" s="9">
        <f t="shared" ref="G29:G31" si="18">F29*0.05</f>
        <v>1335.68</v>
      </c>
      <c r="H29" s="4">
        <f t="shared" ref="H29:H31" si="19">F29*0.1</f>
        <v>2671.36</v>
      </c>
      <c r="I29" s="5">
        <f>F29*F$1+G29*G$1+H29*H$1</f>
        <v>3169528.5695999996</v>
      </c>
      <c r="K29" s="33"/>
    </row>
    <row r="30" spans="1:11" x14ac:dyDescent="0.25">
      <c r="A30" s="3" t="s">
        <v>26</v>
      </c>
      <c r="B30" s="4">
        <v>34.799999999999997</v>
      </c>
      <c r="C30" s="4">
        <v>1</v>
      </c>
      <c r="D30" s="4">
        <f t="shared" si="16"/>
        <v>34.799999999999997</v>
      </c>
      <c r="E30" s="4">
        <v>64</v>
      </c>
      <c r="F30" s="31">
        <f t="shared" si="17"/>
        <v>2227.1999999999998</v>
      </c>
      <c r="G30" s="4">
        <f t="shared" si="18"/>
        <v>111.36</v>
      </c>
      <c r="H30" s="4">
        <f t="shared" si="19"/>
        <v>222.72</v>
      </c>
      <c r="I30" s="5">
        <f>F30*F$1+G30*G$1+H30*H$1</f>
        <v>264253.93919999996</v>
      </c>
      <c r="K30" s="33"/>
    </row>
    <row r="31" spans="1:11" x14ac:dyDescent="0.25">
      <c r="A31" s="3" t="s">
        <v>27</v>
      </c>
      <c r="B31" s="4">
        <v>17.399999999999999</v>
      </c>
      <c r="C31" s="4">
        <v>1</v>
      </c>
      <c r="D31" s="4">
        <f t="shared" si="16"/>
        <v>17.399999999999999</v>
      </c>
      <c r="E31" s="4">
        <v>64</v>
      </c>
      <c r="F31" s="31">
        <f t="shared" si="17"/>
        <v>1113.5999999999999</v>
      </c>
      <c r="G31" s="4">
        <f t="shared" si="18"/>
        <v>55.68</v>
      </c>
      <c r="H31" s="4">
        <f t="shared" si="19"/>
        <v>111.36</v>
      </c>
      <c r="I31" s="5">
        <f>F31*F$1+G31*G$1+H31*H$1</f>
        <v>132126.96959999998</v>
      </c>
      <c r="K31" s="33"/>
    </row>
    <row r="32" spans="1:11" x14ac:dyDescent="0.25">
      <c r="A32" s="3" t="s">
        <v>28</v>
      </c>
      <c r="B32" s="6"/>
      <c r="C32" s="6"/>
      <c r="D32" s="6"/>
      <c r="E32" s="6"/>
      <c r="F32" s="6"/>
      <c r="G32" s="6"/>
      <c r="H32" s="6"/>
      <c r="I32" s="7"/>
      <c r="K32" s="33"/>
    </row>
    <row r="33" spans="1:12" x14ac:dyDescent="0.25">
      <c r="A33" s="3" t="s">
        <v>29</v>
      </c>
      <c r="B33" s="4">
        <v>34.799999999999997</v>
      </c>
      <c r="C33" s="4">
        <v>1</v>
      </c>
      <c r="D33" s="4">
        <f t="shared" ref="D33:D35" si="20">B33*C33</f>
        <v>34.799999999999997</v>
      </c>
      <c r="E33" s="4">
        <v>64</v>
      </c>
      <c r="F33" s="31">
        <f t="shared" ref="F33:F35" si="21">D33*E33</f>
        <v>2227.1999999999998</v>
      </c>
      <c r="G33" s="4">
        <f t="shared" ref="G33:G35" si="22">F33*0.05</f>
        <v>111.36</v>
      </c>
      <c r="H33" s="4">
        <f t="shared" ref="H33:H35" si="23">F33*0.1</f>
        <v>222.72</v>
      </c>
      <c r="I33" s="5">
        <f>F33*F$1+G33*G$1+H33*H$1</f>
        <v>264253.93919999996</v>
      </c>
      <c r="K33" s="33"/>
    </row>
    <row r="34" spans="1:12" x14ac:dyDescent="0.25">
      <c r="A34" s="3" t="s">
        <v>30</v>
      </c>
      <c r="B34" s="4">
        <v>52.2</v>
      </c>
      <c r="C34" s="4">
        <v>1</v>
      </c>
      <c r="D34" s="4">
        <f t="shared" si="20"/>
        <v>52.2</v>
      </c>
      <c r="E34" s="4">
        <v>64</v>
      </c>
      <c r="F34" s="31">
        <f t="shared" si="21"/>
        <v>3340.8</v>
      </c>
      <c r="G34" s="4">
        <f t="shared" si="22"/>
        <v>167.04000000000002</v>
      </c>
      <c r="H34" s="4">
        <f t="shared" si="23"/>
        <v>334.08000000000004</v>
      </c>
      <c r="I34" s="5">
        <f>F34*F$1+G34*G$1+H34*H$1</f>
        <v>396380.90880000003</v>
      </c>
      <c r="K34" s="33"/>
    </row>
    <row r="35" spans="1:12" x14ac:dyDescent="0.25">
      <c r="A35" s="3" t="s">
        <v>31</v>
      </c>
      <c r="B35" s="4">
        <v>34.799999999999997</v>
      </c>
      <c r="C35" s="4">
        <v>1</v>
      </c>
      <c r="D35" s="4">
        <f t="shared" si="20"/>
        <v>34.799999999999997</v>
      </c>
      <c r="E35" s="4">
        <v>64</v>
      </c>
      <c r="F35" s="31">
        <f t="shared" si="21"/>
        <v>2227.1999999999998</v>
      </c>
      <c r="G35" s="4">
        <f t="shared" si="22"/>
        <v>111.36</v>
      </c>
      <c r="H35" s="4">
        <f t="shared" si="23"/>
        <v>222.72</v>
      </c>
      <c r="I35" s="5">
        <f>F35*F$1+G35*G$1+H35*H$1</f>
        <v>264253.93919999996</v>
      </c>
      <c r="K35" s="33"/>
    </row>
    <row r="36" spans="1:12" s="17" customFormat="1" x14ac:dyDescent="0.25">
      <c r="A36" s="14" t="s">
        <v>32</v>
      </c>
      <c r="B36" s="14"/>
      <c r="C36" s="14"/>
      <c r="D36" s="14"/>
      <c r="E36" s="14"/>
      <c r="F36" s="46">
        <f>SUM(F23:H35)</f>
        <v>178330.49999999994</v>
      </c>
      <c r="G36" s="47"/>
      <c r="H36" s="48"/>
      <c r="I36" s="18">
        <f>SUM(I22:I35)</f>
        <v>18398822.894999992</v>
      </c>
    </row>
    <row r="37" spans="1:12" x14ac:dyDescent="0.25">
      <c r="A37" s="12" t="s">
        <v>50</v>
      </c>
      <c r="B37" s="3"/>
      <c r="C37" s="3"/>
      <c r="D37" s="3"/>
      <c r="E37" s="3"/>
      <c r="F37" s="49">
        <f>ROUND(F36+F21,-3)</f>
        <v>192000</v>
      </c>
      <c r="G37" s="50"/>
      <c r="H37" s="51"/>
      <c r="I37" s="11">
        <f>ROUND(I36+I21,-5)</f>
        <v>19800000</v>
      </c>
    </row>
    <row r="38" spans="1:12" x14ac:dyDescent="0.25">
      <c r="A38" s="20" t="s">
        <v>49</v>
      </c>
      <c r="B38" s="13"/>
      <c r="C38" s="13"/>
      <c r="D38" s="13"/>
      <c r="E38" s="13"/>
      <c r="F38" s="13"/>
      <c r="G38" s="13"/>
      <c r="H38" s="13"/>
      <c r="I38" s="19">
        <f>ROUND((850*2)+(64*1750),-3)</f>
        <v>114000</v>
      </c>
    </row>
    <row r="39" spans="1:12" x14ac:dyDescent="0.25">
      <c r="A39" s="20" t="s">
        <v>48</v>
      </c>
      <c r="B39" s="13"/>
      <c r="C39" s="13"/>
      <c r="D39" s="13"/>
      <c r="E39" s="13"/>
      <c r="F39" s="13"/>
      <c r="G39" s="13"/>
      <c r="H39" s="13"/>
      <c r="I39" s="19">
        <f>ROUND(I38+I37,-5)</f>
        <v>19900000</v>
      </c>
      <c r="K39">
        <f>F37/390</f>
        <v>492.30769230769232</v>
      </c>
      <c r="L39" t="s">
        <v>78</v>
      </c>
    </row>
    <row r="43" spans="1:12" ht="15.75" x14ac:dyDescent="0.25">
      <c r="A43" s="52" t="s">
        <v>37</v>
      </c>
      <c r="B43" s="52"/>
      <c r="C43" s="53"/>
      <c r="D43" s="53"/>
      <c r="E43" s="22"/>
      <c r="F43" s="23"/>
    </row>
    <row r="44" spans="1:12" ht="15.75" x14ac:dyDescent="0.25">
      <c r="A44" s="24" t="s">
        <v>38</v>
      </c>
      <c r="C44" s="24"/>
      <c r="D44" s="21"/>
      <c r="E44" s="21"/>
      <c r="F44" s="21"/>
      <c r="G44" s="21"/>
      <c r="H44" s="21"/>
      <c r="I44" s="21"/>
      <c r="J44" s="21"/>
    </row>
    <row r="45" spans="1:12" ht="15.75" x14ac:dyDescent="0.25">
      <c r="A45" s="29" t="s">
        <v>39</v>
      </c>
      <c r="B45" s="24"/>
      <c r="C45" s="24"/>
      <c r="D45" s="21"/>
      <c r="E45" s="21"/>
      <c r="F45" s="21"/>
      <c r="G45" s="21"/>
      <c r="H45" s="21"/>
      <c r="I45" s="21"/>
      <c r="J45" s="21"/>
    </row>
    <row r="46" spans="1:12" ht="15.75" x14ac:dyDescent="0.25">
      <c r="A46" s="24" t="s">
        <v>40</v>
      </c>
      <c r="B46" s="23"/>
      <c r="C46" s="23"/>
      <c r="D46" s="23"/>
      <c r="E46" s="23"/>
      <c r="F46" s="23"/>
      <c r="G46" s="23"/>
      <c r="H46" s="23"/>
      <c r="I46" s="23"/>
    </row>
    <row r="47" spans="1:12" ht="16.5" x14ac:dyDescent="0.25">
      <c r="A47" s="21" t="s">
        <v>41</v>
      </c>
      <c r="B47" s="23"/>
      <c r="C47" s="23"/>
      <c r="D47" s="23"/>
      <c r="E47" s="23"/>
      <c r="F47" s="23"/>
      <c r="G47" s="23"/>
      <c r="H47" s="23"/>
      <c r="I47" s="23"/>
      <c r="J47" s="23"/>
    </row>
    <row r="48" spans="1:12" ht="15.75" x14ac:dyDescent="0.25">
      <c r="A48" s="30" t="s">
        <v>82</v>
      </c>
      <c r="B48" s="2"/>
      <c r="C48" s="2"/>
      <c r="D48" s="2"/>
      <c r="E48" s="2"/>
      <c r="F48" s="2"/>
      <c r="G48" s="2"/>
      <c r="H48" s="2"/>
      <c r="I48" s="2"/>
      <c r="J48" s="2"/>
    </row>
    <row r="49" spans="1:10" ht="15.75" x14ac:dyDescent="0.25">
      <c r="A49" s="30" t="s">
        <v>47</v>
      </c>
      <c r="B49" s="24"/>
      <c r="C49" s="25"/>
      <c r="D49" s="21"/>
      <c r="E49" s="21"/>
      <c r="F49" s="21"/>
      <c r="G49" s="21"/>
      <c r="H49" s="21"/>
      <c r="I49" s="21"/>
      <c r="J49" s="21"/>
    </row>
    <row r="50" spans="1:10" ht="15.75" x14ac:dyDescent="0.25">
      <c r="A50" s="28"/>
      <c r="B50" s="24"/>
      <c r="C50" s="26"/>
      <c r="D50" s="21"/>
      <c r="E50" s="21"/>
      <c r="F50" s="21"/>
      <c r="G50" s="21"/>
      <c r="H50" s="21"/>
      <c r="I50" s="21"/>
      <c r="J50" s="21"/>
    </row>
    <row r="51" spans="1:10" x14ac:dyDescent="0.25">
      <c r="A51" s="21"/>
      <c r="B51" s="24"/>
      <c r="C51" s="26"/>
      <c r="D51" s="21"/>
      <c r="E51" s="21"/>
      <c r="F51" s="21"/>
      <c r="G51" s="21"/>
      <c r="H51" s="21"/>
      <c r="I51" s="21"/>
      <c r="J51" s="21"/>
    </row>
    <row r="52" spans="1:10" x14ac:dyDescent="0.25">
      <c r="A52" s="21"/>
      <c r="B52" s="24"/>
      <c r="C52" s="26"/>
      <c r="D52" s="21"/>
      <c r="E52" s="21"/>
      <c r="F52" s="21"/>
      <c r="G52" s="21"/>
      <c r="H52" s="21"/>
      <c r="I52" s="21"/>
      <c r="J52" s="21"/>
    </row>
  </sheetData>
  <mergeCells count="5">
    <mergeCell ref="F21:H21"/>
    <mergeCell ref="F36:H36"/>
    <mergeCell ref="F37:H37"/>
    <mergeCell ref="A43:B43"/>
    <mergeCell ref="C43:D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F4" sqref="F4"/>
    </sheetView>
  </sheetViews>
  <sheetFormatPr defaultRowHeight="15" x14ac:dyDescent="0.25"/>
  <cols>
    <col min="1" max="1" width="29" customWidth="1"/>
    <col min="2" max="2" width="18.7109375" customWidth="1"/>
  </cols>
  <sheetData>
    <row r="1" spans="1:11" x14ac:dyDescent="0.25">
      <c r="F1">
        <v>47.62</v>
      </c>
      <c r="G1">
        <v>64.16</v>
      </c>
      <c r="H1">
        <v>25.76</v>
      </c>
      <c r="K1" s="33" t="s">
        <v>44</v>
      </c>
    </row>
    <row r="2" spans="1:11" ht="76.5" x14ac:dyDescent="0.25">
      <c r="A2" s="36" t="s">
        <v>51</v>
      </c>
      <c r="B2" s="36" t="s">
        <v>67</v>
      </c>
      <c r="C2" s="36" t="s">
        <v>68</v>
      </c>
      <c r="D2" s="36" t="s">
        <v>69</v>
      </c>
      <c r="E2" s="36" t="s">
        <v>52</v>
      </c>
      <c r="F2" s="36" t="s">
        <v>70</v>
      </c>
      <c r="G2" s="36" t="s">
        <v>71</v>
      </c>
      <c r="H2" s="36" t="s">
        <v>72</v>
      </c>
      <c r="I2" s="36" t="s">
        <v>77</v>
      </c>
      <c r="K2" s="34" t="s">
        <v>42</v>
      </c>
    </row>
    <row r="3" spans="1:11" x14ac:dyDescent="0.25">
      <c r="A3" s="3" t="s">
        <v>53</v>
      </c>
      <c r="B3" s="6"/>
      <c r="C3" s="6"/>
      <c r="D3" s="6"/>
      <c r="E3" s="6"/>
      <c r="F3" s="6"/>
      <c r="G3" s="6"/>
      <c r="H3" s="6"/>
      <c r="I3" s="7"/>
    </row>
    <row r="4" spans="1:11" ht="15.75" x14ac:dyDescent="0.25">
      <c r="A4" s="38" t="s">
        <v>54</v>
      </c>
      <c r="B4" s="4">
        <v>20.9</v>
      </c>
      <c r="C4" s="4">
        <v>1.2</v>
      </c>
      <c r="D4" s="4">
        <f>B4*C4</f>
        <v>25.08</v>
      </c>
      <c r="E4" s="4">
        <v>2</v>
      </c>
      <c r="F4" s="4">
        <f>D4*E4</f>
        <v>50.16</v>
      </c>
      <c r="G4" s="40">
        <f>F4*0.05</f>
        <v>2.508</v>
      </c>
      <c r="H4" s="40">
        <f>F4*0.1</f>
        <v>5.016</v>
      </c>
      <c r="I4" s="5">
        <f>F4*F$1+G4*G$1+H4*H$1</f>
        <v>2678.7446399999999</v>
      </c>
    </row>
    <row r="5" spans="1:11" x14ac:dyDescent="0.25">
      <c r="A5" s="3" t="s">
        <v>55</v>
      </c>
      <c r="B5" s="6"/>
      <c r="C5" s="6"/>
      <c r="D5" s="6"/>
      <c r="E5" s="6"/>
      <c r="F5" s="6"/>
      <c r="G5" s="6"/>
      <c r="H5" s="6"/>
      <c r="I5" s="7"/>
    </row>
    <row r="6" spans="1:11" x14ac:dyDescent="0.25">
      <c r="A6" s="38" t="s">
        <v>56</v>
      </c>
      <c r="B6" s="6"/>
      <c r="C6" s="6"/>
      <c r="D6" s="6"/>
      <c r="E6" s="6"/>
      <c r="F6" s="6"/>
      <c r="G6" s="6"/>
      <c r="H6" s="6"/>
      <c r="I6" s="7"/>
    </row>
    <row r="7" spans="1:11" x14ac:dyDescent="0.25">
      <c r="A7" s="3" t="s">
        <v>57</v>
      </c>
      <c r="B7" s="4">
        <v>1.7</v>
      </c>
      <c r="C7" s="4">
        <v>1</v>
      </c>
      <c r="D7" s="4">
        <f t="shared" ref="D7:D11" si="0">B7*C7</f>
        <v>1.7</v>
      </c>
      <c r="E7" s="4">
        <v>2</v>
      </c>
      <c r="F7" s="4">
        <f t="shared" ref="F7:F11" si="1">D7*E7</f>
        <v>3.4</v>
      </c>
      <c r="G7" s="4">
        <f t="shared" ref="G7:G11" si="2">F7*0.05</f>
        <v>0.17</v>
      </c>
      <c r="H7" s="4">
        <f t="shared" ref="H7:H11" si="3">F7*0.1</f>
        <v>0.34</v>
      </c>
      <c r="I7" s="5">
        <f>F7*F$1+G7*G$1+H7*H$1</f>
        <v>181.57359999999997</v>
      </c>
    </row>
    <row r="8" spans="1:11" x14ac:dyDescent="0.25">
      <c r="A8" s="3" t="s">
        <v>58</v>
      </c>
      <c r="B8" s="4">
        <v>0.4</v>
      </c>
      <c r="C8" s="4">
        <v>1</v>
      </c>
      <c r="D8" s="4">
        <f t="shared" si="0"/>
        <v>0.4</v>
      </c>
      <c r="E8" s="4">
        <v>2</v>
      </c>
      <c r="F8" s="4">
        <f t="shared" si="1"/>
        <v>0.8</v>
      </c>
      <c r="G8" s="4">
        <f t="shared" si="2"/>
        <v>4.0000000000000008E-2</v>
      </c>
      <c r="H8" s="4">
        <f t="shared" si="3"/>
        <v>8.0000000000000016E-2</v>
      </c>
      <c r="I8" s="5">
        <f>F8*F$1+G8*G$1+H8*H$1</f>
        <v>42.723199999999999</v>
      </c>
    </row>
    <row r="9" spans="1:11" x14ac:dyDescent="0.25">
      <c r="A9" s="3" t="s">
        <v>59</v>
      </c>
      <c r="B9" s="4">
        <v>0.4</v>
      </c>
      <c r="C9" s="4">
        <v>1</v>
      </c>
      <c r="D9" s="4">
        <f t="shared" si="0"/>
        <v>0.4</v>
      </c>
      <c r="E9" s="4">
        <v>2</v>
      </c>
      <c r="F9" s="4">
        <f t="shared" si="1"/>
        <v>0.8</v>
      </c>
      <c r="G9" s="4">
        <f t="shared" si="2"/>
        <v>4.0000000000000008E-2</v>
      </c>
      <c r="H9" s="4">
        <f t="shared" si="3"/>
        <v>8.0000000000000016E-2</v>
      </c>
      <c r="I9" s="5">
        <f>F9*F$1+G9*G$1+H9*H$1</f>
        <v>42.723199999999999</v>
      </c>
    </row>
    <row r="10" spans="1:11" ht="15.75" x14ac:dyDescent="0.25">
      <c r="A10" s="3" t="s">
        <v>60</v>
      </c>
      <c r="B10" s="4">
        <v>0.4</v>
      </c>
      <c r="C10" s="4">
        <v>1.2</v>
      </c>
      <c r="D10" s="4">
        <f t="shared" si="0"/>
        <v>0.48</v>
      </c>
      <c r="E10" s="4">
        <v>2</v>
      </c>
      <c r="F10" s="4">
        <f t="shared" si="1"/>
        <v>0.96</v>
      </c>
      <c r="G10" s="40">
        <f t="shared" si="2"/>
        <v>4.8000000000000001E-2</v>
      </c>
      <c r="H10" s="40">
        <f t="shared" si="3"/>
        <v>9.6000000000000002E-2</v>
      </c>
      <c r="I10" s="5">
        <f>F10*F$1+G10*G$1+H10*H$1</f>
        <v>51.267839999999993</v>
      </c>
    </row>
    <row r="11" spans="1:11" ht="15.75" x14ac:dyDescent="0.25">
      <c r="A11" s="3" t="s">
        <v>63</v>
      </c>
      <c r="B11" s="4">
        <v>7</v>
      </c>
      <c r="C11" s="4">
        <v>1.2</v>
      </c>
      <c r="D11" s="4">
        <f t="shared" si="0"/>
        <v>8.4</v>
      </c>
      <c r="E11" s="4">
        <v>2</v>
      </c>
      <c r="F11" s="4">
        <f t="shared" si="1"/>
        <v>16.8</v>
      </c>
      <c r="G11" s="4">
        <f t="shared" si="2"/>
        <v>0.84000000000000008</v>
      </c>
      <c r="H11" s="4">
        <f t="shared" si="3"/>
        <v>1.6800000000000002</v>
      </c>
      <c r="I11" s="5">
        <f>F11*F$1+G11*G$1+H11*H$1</f>
        <v>897.18719999999996</v>
      </c>
    </row>
    <row r="12" spans="1:11" ht="15.75" x14ac:dyDescent="0.25">
      <c r="A12" s="3" t="s">
        <v>65</v>
      </c>
      <c r="B12" s="6"/>
      <c r="C12" s="6"/>
      <c r="D12" s="6"/>
      <c r="E12" s="6"/>
      <c r="F12" s="6"/>
      <c r="G12" s="6"/>
      <c r="H12" s="6"/>
      <c r="I12" s="7"/>
    </row>
    <row r="13" spans="1:11" x14ac:dyDescent="0.25">
      <c r="A13" s="39" t="s">
        <v>61</v>
      </c>
      <c r="B13" s="4">
        <v>1.7</v>
      </c>
      <c r="C13" s="4">
        <v>4</v>
      </c>
      <c r="D13" s="4">
        <f t="shared" ref="D13:D14" si="4">B13*C13</f>
        <v>6.8</v>
      </c>
      <c r="E13" s="4">
        <v>64</v>
      </c>
      <c r="F13" s="4">
        <f t="shared" ref="F13:F14" si="5">D13*E13</f>
        <v>435.2</v>
      </c>
      <c r="G13" s="4">
        <f t="shared" ref="G13:G14" si="6">F13*0.05</f>
        <v>21.76</v>
      </c>
      <c r="H13" s="4">
        <f t="shared" ref="H13:H14" si="7">F13*0.1</f>
        <v>43.52</v>
      </c>
      <c r="I13" s="5">
        <f>F13*F$1+G13*G$1+H13*H$1</f>
        <v>23241.420799999996</v>
      </c>
    </row>
    <row r="14" spans="1:11" x14ac:dyDescent="0.25">
      <c r="A14" s="39" t="s">
        <v>62</v>
      </c>
      <c r="B14" s="4">
        <v>1.7</v>
      </c>
      <c r="C14" s="4">
        <v>2</v>
      </c>
      <c r="D14" s="4">
        <f t="shared" si="4"/>
        <v>3.4</v>
      </c>
      <c r="E14" s="4">
        <v>64</v>
      </c>
      <c r="F14" s="4">
        <f t="shared" si="5"/>
        <v>217.6</v>
      </c>
      <c r="G14" s="4">
        <f t="shared" si="6"/>
        <v>10.88</v>
      </c>
      <c r="H14" s="4">
        <f t="shared" si="7"/>
        <v>21.76</v>
      </c>
      <c r="I14" s="5">
        <f>F14*F$1+G14*G$1+H14*H$1</f>
        <v>11620.710399999998</v>
      </c>
    </row>
    <row r="15" spans="1:11" x14ac:dyDescent="0.25">
      <c r="A15" s="12" t="s">
        <v>66</v>
      </c>
      <c r="B15" s="4"/>
      <c r="C15" s="4"/>
      <c r="D15" s="4"/>
      <c r="E15" s="4"/>
      <c r="F15" s="54">
        <f>SUM(F3:H14)</f>
        <v>834.57799999999997</v>
      </c>
      <c r="G15" s="54"/>
      <c r="H15" s="54"/>
      <c r="I15" s="11">
        <f>ROUND(SUM(I3:I14),-2)</f>
        <v>38800</v>
      </c>
      <c r="K15" s="33" t="s">
        <v>43</v>
      </c>
    </row>
    <row r="18" spans="1:3" x14ac:dyDescent="0.25">
      <c r="A18" s="52" t="s">
        <v>37</v>
      </c>
      <c r="B18" s="52"/>
      <c r="C18" s="27"/>
    </row>
    <row r="19" spans="1:3" ht="15.75" x14ac:dyDescent="0.25">
      <c r="A19" s="24" t="s">
        <v>38</v>
      </c>
    </row>
    <row r="20" spans="1:3" ht="15.75" x14ac:dyDescent="0.25">
      <c r="A20" s="29" t="s">
        <v>39</v>
      </c>
    </row>
    <row r="21" spans="1:3" ht="15.75" x14ac:dyDescent="0.25">
      <c r="A21" s="37" t="s">
        <v>81</v>
      </c>
    </row>
    <row r="22" spans="1:3" ht="16.5" x14ac:dyDescent="0.25">
      <c r="A22" s="27" t="s">
        <v>41</v>
      </c>
    </row>
    <row r="23" spans="1:3" ht="15.75" x14ac:dyDescent="0.25">
      <c r="A23" s="30" t="s">
        <v>64</v>
      </c>
    </row>
  </sheetData>
  <mergeCells count="2">
    <mergeCell ref="F15:H15"/>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2016-01-13T16:49:24Z</dcterms:created>
  <dcterms:modified xsi:type="dcterms:W3CDTF">2016-05-18T15:16:45Z</dcterms:modified>
</cp:coreProperties>
</file>