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700" windowHeight="7560"/>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5" i="1" l="1"/>
  <c r="I57" i="1"/>
  <c r="F13" i="2"/>
  <c r="F18" i="2"/>
  <c r="I18" i="2"/>
  <c r="H17" i="2"/>
  <c r="F17" i="2"/>
  <c r="G17" i="2" s="1"/>
  <c r="I17" i="2" s="1"/>
  <c r="F7" i="2"/>
  <c r="H7" i="2" s="1"/>
  <c r="F8" i="2"/>
  <c r="H8" i="2" s="1"/>
  <c r="G8" i="2"/>
  <c r="F9" i="2"/>
  <c r="H9" i="2" s="1"/>
  <c r="F10" i="2"/>
  <c r="H10" i="2" s="1"/>
  <c r="G10" i="2"/>
  <c r="F11" i="2"/>
  <c r="H11" i="2" s="1"/>
  <c r="F12" i="2"/>
  <c r="H12" i="2" s="1"/>
  <c r="G12" i="2"/>
  <c r="H13" i="2"/>
  <c r="G13" i="2"/>
  <c r="F6" i="2"/>
  <c r="D17" i="2"/>
  <c r="D7" i="2"/>
  <c r="D9" i="2"/>
  <c r="D10" i="2"/>
  <c r="D11" i="2"/>
  <c r="D12" i="2"/>
  <c r="D13" i="2"/>
  <c r="D6" i="2"/>
  <c r="F55" i="1"/>
  <c r="I54" i="1"/>
  <c r="F53" i="1"/>
  <c r="I52" i="1"/>
  <c r="F52" i="1"/>
  <c r="F51" i="1"/>
  <c r="G11" i="2" l="1"/>
  <c r="G9" i="2"/>
  <c r="I9" i="2" s="1"/>
  <c r="G7" i="2"/>
  <c r="G6" i="2"/>
  <c r="H6" i="2"/>
  <c r="I13" i="2"/>
  <c r="I12" i="2"/>
  <c r="I11" i="2"/>
  <c r="I10" i="2"/>
  <c r="I8" i="2"/>
  <c r="I7" i="2"/>
  <c r="F25" i="1"/>
  <c r="H25" i="1" s="1"/>
  <c r="G25" i="1"/>
  <c r="D25" i="1"/>
  <c r="I14" i="2" l="1"/>
  <c r="I19" i="2" s="1"/>
  <c r="F14" i="2"/>
  <c r="F19" i="2" s="1"/>
  <c r="I6" i="2"/>
  <c r="I25" i="1"/>
  <c r="D39" i="1"/>
  <c r="F39" i="1" s="1"/>
  <c r="D40" i="1"/>
  <c r="F40" i="1" s="1"/>
  <c r="D41" i="1"/>
  <c r="F41" i="1" s="1"/>
  <c r="H41" i="1" s="1"/>
  <c r="D43" i="1"/>
  <c r="F43" i="1" s="1"/>
  <c r="D47" i="1"/>
  <c r="F47" i="1" s="1"/>
  <c r="D48" i="1"/>
  <c r="F48" i="1" s="1"/>
  <c r="D49" i="1"/>
  <c r="F49" i="1" s="1"/>
  <c r="D38" i="1"/>
  <c r="F38" i="1" s="1"/>
  <c r="D10" i="1"/>
  <c r="F10" i="1" s="1"/>
  <c r="D11" i="1"/>
  <c r="F11" i="1" s="1"/>
  <c r="D12" i="1"/>
  <c r="F12" i="1" s="1"/>
  <c r="G12" i="1" s="1"/>
  <c r="D13" i="1"/>
  <c r="F13" i="1" s="1"/>
  <c r="D17" i="1"/>
  <c r="F17" i="1" s="1"/>
  <c r="D18" i="1"/>
  <c r="F18" i="1" s="1"/>
  <c r="D19" i="1"/>
  <c r="F19" i="1" s="1"/>
  <c r="G19" i="1" s="1"/>
  <c r="D20" i="1"/>
  <c r="F20" i="1" s="1"/>
  <c r="D21" i="1"/>
  <c r="F21" i="1" s="1"/>
  <c r="D22" i="1"/>
  <c r="F22" i="1" s="1"/>
  <c r="D27" i="1"/>
  <c r="F27" i="1" s="1"/>
  <c r="D28" i="1"/>
  <c r="F28" i="1" s="1"/>
  <c r="D8" i="1"/>
  <c r="F8" i="1" s="1"/>
  <c r="G27" i="1" l="1"/>
  <c r="H48" i="1"/>
  <c r="G48" i="1"/>
  <c r="G22" i="1"/>
  <c r="H22" i="1"/>
  <c r="G18" i="1"/>
  <c r="H18" i="1"/>
  <c r="G11" i="1"/>
  <c r="H11" i="1"/>
  <c r="H40" i="1"/>
  <c r="G40" i="1"/>
  <c r="H8" i="1"/>
  <c r="G8" i="1"/>
  <c r="G21" i="1"/>
  <c r="H21" i="1"/>
  <c r="G17" i="1"/>
  <c r="H17" i="1"/>
  <c r="G10" i="1"/>
  <c r="H10" i="1"/>
  <c r="H39" i="1"/>
  <c r="G39" i="1"/>
  <c r="G28" i="1"/>
  <c r="H28" i="1"/>
  <c r="G20" i="1"/>
  <c r="H20" i="1"/>
  <c r="G13" i="1"/>
  <c r="H13" i="1"/>
  <c r="G38" i="1"/>
  <c r="H38" i="1"/>
  <c r="H43" i="1"/>
  <c r="G43" i="1"/>
  <c r="H49" i="1"/>
  <c r="G49" i="1"/>
  <c r="H27" i="1"/>
  <c r="H19" i="1"/>
  <c r="I19" i="1" s="1"/>
  <c r="H12" i="1"/>
  <c r="I12" i="1" s="1"/>
  <c r="G41" i="1"/>
  <c r="I41" i="1" s="1"/>
  <c r="G47" i="1"/>
  <c r="H47" i="1"/>
  <c r="I28" i="1" l="1"/>
  <c r="I18" i="1"/>
  <c r="I48" i="1"/>
  <c r="I8" i="1"/>
  <c r="I11" i="1"/>
  <c r="I22" i="1"/>
  <c r="F23" i="1"/>
  <c r="F29" i="1" s="1"/>
  <c r="F30" i="1" s="1"/>
  <c r="I40" i="1"/>
  <c r="I47" i="1"/>
  <c r="I49" i="1"/>
  <c r="I39" i="1"/>
  <c r="I43" i="1"/>
  <c r="I13" i="1"/>
  <c r="I17" i="1"/>
  <c r="I27" i="1"/>
  <c r="F44" i="1"/>
  <c r="I38" i="1"/>
  <c r="I20" i="1"/>
  <c r="I10" i="1"/>
  <c r="I21" i="1"/>
  <c r="I23" i="1" l="1"/>
  <c r="I51" i="1"/>
  <c r="I29" i="1"/>
  <c r="I44" i="1"/>
  <c r="F54" i="1"/>
  <c r="I30" i="1" l="1"/>
  <c r="I53" i="1"/>
</calcChain>
</file>

<file path=xl/sharedStrings.xml><?xml version="1.0" encoding="utf-8"?>
<sst xmlns="http://schemas.openxmlformats.org/spreadsheetml/2006/main" count="114" uniqueCount="95">
  <si>
    <t>N/A</t>
  </si>
  <si>
    <t>2.  Survey and Studies</t>
  </si>
  <si>
    <t>3.  Reporting Requirements</t>
  </si>
  <si>
    <t>Sources Constructed or Modified after 10/14/2011 – Subpart Ga</t>
  </si>
  <si>
    <t xml:space="preserve">   B.  Required Activities</t>
  </si>
  <si>
    <t xml:space="preserve">     Demonstration of CERMS</t>
  </si>
  <si>
    <r>
      <t xml:space="preserve">     Repeat performance test </t>
    </r>
    <r>
      <rPr>
        <vertAlign val="superscript"/>
        <sz val="9"/>
        <color theme="1"/>
        <rFont val="Times New Roman"/>
        <family val="1"/>
      </rPr>
      <t>d</t>
    </r>
  </si>
  <si>
    <t xml:space="preserve">     Daily monitoring of CERMS</t>
  </si>
  <si>
    <t xml:space="preserve">   C. Create Information</t>
  </si>
  <si>
    <t>See 3B</t>
  </si>
  <si>
    <t xml:space="preserve">   D. Gather Existing Information</t>
  </si>
  <si>
    <t>See 3E</t>
  </si>
  <si>
    <t xml:space="preserve">   E. Write Report</t>
  </si>
  <si>
    <t>Notification of construction/reconstruction</t>
  </si>
  <si>
    <t>Notification of actual startup</t>
  </si>
  <si>
    <t>Notification of initial performance test</t>
  </si>
  <si>
    <t>Notification of demonstration of CERMS</t>
  </si>
  <si>
    <t>Report of performance test</t>
  </si>
  <si>
    <t>Subtotal for Reporting Requirements - Subpart Ga</t>
  </si>
  <si>
    <t>Existing Sources – Subpart G</t>
  </si>
  <si>
    <t>Subtotal for Reporting Requirements-  Subpart G</t>
  </si>
  <si>
    <t>Total  Reporting Requirements for Subparts G and Ga</t>
  </si>
  <si>
    <t>4.  Recordkeeping Requirements</t>
  </si>
  <si>
    <t xml:space="preserve">     B. Plan activities</t>
  </si>
  <si>
    <t xml:space="preserve">     C. Implement activities</t>
  </si>
  <si>
    <t xml:space="preserve">     D. Develop record system </t>
  </si>
  <si>
    <t>Subpart Ga: Sources Constructed or Modified after 10/14/2011</t>
  </si>
  <si>
    <t xml:space="preserve">    E  Time to Enter Information  </t>
  </si>
  <si>
    <t xml:space="preserve">    Daily production and flow rates</t>
  </si>
  <si>
    <t xml:space="preserve">    Data collection</t>
  </si>
  <si>
    <t xml:space="preserve">    Records of occurrence of startup, shutdown and malfunctions</t>
  </si>
  <si>
    <t>F. Time to Train Personnel</t>
  </si>
  <si>
    <t xml:space="preserve">    Train personnel for CERMS maintenance</t>
  </si>
  <si>
    <t>Subtotal for Recordkeeping Requirements - Subpart Ga</t>
  </si>
  <si>
    <t>Subpart G: Existing Sources</t>
  </si>
  <si>
    <t xml:space="preserve">E. Time to Enter Information  </t>
  </si>
  <si>
    <t xml:space="preserve">    Records of daily production rates and hours of operation</t>
  </si>
  <si>
    <t xml:space="preserve">    Records of performance test data</t>
  </si>
  <si>
    <t>G. Audits</t>
  </si>
  <si>
    <t>Subtotal for Recordkeeping Requirements - Subpart G</t>
  </si>
  <si>
    <t>Total Recordkeeping Requirements for Subparts G and Ga</t>
  </si>
  <si>
    <r>
      <t xml:space="preserve">Table 1: Annual Respondent Burden and Cost </t>
    </r>
    <r>
      <rPr>
        <b/>
        <sz val="12"/>
        <color theme="1"/>
        <rFont val="Times New Roman"/>
        <family val="1"/>
      </rPr>
      <t>– NSPS for Nitric Acid Plants (40 CFR Part 60, Subparts G and Ga) (Renewal)</t>
    </r>
  </si>
  <si>
    <t>Burden Item</t>
  </si>
  <si>
    <t>(A) 
Respondent Hours per Occurrence</t>
  </si>
  <si>
    <t>(B)
Number of Occurrences per Respondent per Year</t>
  </si>
  <si>
    <t>(C)
Hours per Respondent per Year
(C=AxB)</t>
  </si>
  <si>
    <t>(E)
Technical Hours per Year 
(E=CxD)</t>
  </si>
  <si>
    <t>(F)
Management Hours per Year
(F=Ex0.05)</t>
  </si>
  <si>
    <t>(G)
Clerical Hours per Year
(G=Ex0.1)</t>
  </si>
  <si>
    <t xml:space="preserve">     A. Familiarize with regulatory requirements</t>
  </si>
  <si>
    <t>1.  Applications</t>
  </si>
  <si>
    <r>
      <t xml:space="preserve">(D)
Number of Respondents per Year </t>
    </r>
    <r>
      <rPr>
        <b/>
        <vertAlign val="superscript"/>
        <sz val="9"/>
        <color theme="1"/>
        <rFont val="Times New Roman"/>
        <family val="1"/>
      </rPr>
      <t>a</t>
    </r>
  </si>
  <si>
    <r>
      <t xml:space="preserve">(H)
Total Labor Costs per Year, </t>
    </r>
    <r>
      <rPr>
        <b/>
        <vertAlign val="superscript"/>
        <sz val="9"/>
        <color theme="1"/>
        <rFont val="Times New Roman"/>
        <family val="1"/>
      </rPr>
      <t>b</t>
    </r>
  </si>
  <si>
    <r>
      <t xml:space="preserve">   A.  Familiarize with regulatory requirements </t>
    </r>
    <r>
      <rPr>
        <vertAlign val="superscript"/>
        <sz val="9"/>
        <color theme="1"/>
        <rFont val="Times New Roman"/>
        <family val="1"/>
      </rPr>
      <t>c</t>
    </r>
  </si>
  <si>
    <r>
      <rPr>
        <vertAlign val="superscript"/>
        <sz val="10"/>
        <color theme="1"/>
        <rFont val="Times New Roman"/>
        <family val="1"/>
      </rPr>
      <t>b</t>
    </r>
    <r>
      <rPr>
        <sz val="10"/>
        <color theme="1"/>
        <rFont val="Times New Roman"/>
        <family val="1"/>
      </rPr>
      <t xml:space="preserve">  This ICR uses the following labor rates: $106.45 for technical, $138.43 for managerial, and $52.77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</si>
  <si>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c</t>
    </r>
    <r>
      <rPr>
        <sz val="10"/>
        <color theme="1"/>
        <rFont val="Times New Roman"/>
        <family val="1"/>
      </rPr>
      <t xml:space="preserve">  We have assumed that each respondent will have to familiarize with regulatory requirements each year.</t>
    </r>
  </si>
  <si>
    <r>
      <rPr>
        <vertAlign val="superscript"/>
        <sz val="10"/>
        <color theme="1"/>
        <rFont val="Times New Roman"/>
        <family val="1"/>
      </rPr>
      <t>d</t>
    </r>
    <r>
      <rPr>
        <sz val="10"/>
        <color theme="1"/>
        <rFont val="Times New Roman"/>
        <family val="1"/>
      </rPr>
      <t xml:space="preserve">  We assume that 20% of sources will have to repeat performance tests.</t>
    </r>
  </si>
  <si>
    <t xml:space="preserve">           Initial performance test</t>
  </si>
  <si>
    <t xml:space="preserve">   B.  Write Report</t>
  </si>
  <si>
    <t>See 3A</t>
  </si>
  <si>
    <r>
      <rPr>
        <vertAlign val="superscript"/>
        <sz val="10"/>
        <color theme="1"/>
        <rFont val="Times New Roman"/>
        <family val="1"/>
      </rPr>
      <t>a</t>
    </r>
    <r>
      <rPr>
        <sz val="10"/>
        <color theme="1"/>
        <rFont val="Times New Roman"/>
        <family val="1"/>
      </rPr>
      <t xml:space="preserve">  We have assumed there are approximately 29 respondents (24 subject to Subpart G and 5 subjet to Subpart Ga), with 1.2 new sources per year becoming subject to the rule over the next three years</t>
    </r>
  </si>
  <si>
    <r>
      <t xml:space="preserve">Report of noncompliance with NOX emission standard </t>
    </r>
    <r>
      <rPr>
        <vertAlign val="superscript"/>
        <sz val="9"/>
        <color theme="1"/>
        <rFont val="Times New Roman"/>
        <family val="1"/>
      </rPr>
      <t>e</t>
    </r>
  </si>
  <si>
    <r>
      <t xml:space="preserve">          Records of noncompliance </t>
    </r>
    <r>
      <rPr>
        <vertAlign val="superscript"/>
        <sz val="9"/>
        <color theme="1"/>
        <rFont val="Times New Roman"/>
        <family val="1"/>
      </rPr>
      <t>e</t>
    </r>
  </si>
  <si>
    <r>
      <t xml:space="preserve">Subpart Ga </t>
    </r>
    <r>
      <rPr>
        <b/>
        <vertAlign val="superscript"/>
        <sz val="9"/>
        <color theme="1"/>
        <rFont val="Times New Roman"/>
        <family val="1"/>
      </rPr>
      <t>a</t>
    </r>
    <r>
      <rPr>
        <b/>
        <sz val="9"/>
        <color theme="1"/>
        <rFont val="Times New Roman"/>
        <family val="1"/>
      </rPr>
      <t xml:space="preserve"> </t>
    </r>
    <r>
      <rPr>
        <sz val="9"/>
        <color theme="1"/>
        <rFont val="Times New Roman"/>
        <family val="1"/>
      </rPr>
      <t>  </t>
    </r>
  </si>
  <si>
    <t>Required Activities</t>
  </si>
  <si>
    <t xml:space="preserve">Observe initial performance test </t>
  </si>
  <si>
    <t>Report Review</t>
  </si>
  <si>
    <t>Review test results</t>
  </si>
  <si>
    <t>Subtotal for Subpart Ga</t>
  </si>
  <si>
    <r>
      <t>Subpart G</t>
    </r>
    <r>
      <rPr>
        <sz val="9"/>
        <color theme="1"/>
        <rFont val="Times New Roman"/>
        <family val="1"/>
      </rPr>
      <t> </t>
    </r>
  </si>
  <si>
    <t>Subtotal for Subpart G</t>
  </si>
  <si>
    <r>
      <t xml:space="preserve">Notification of physical/operational changes </t>
    </r>
    <r>
      <rPr>
        <vertAlign val="superscript"/>
        <sz val="9"/>
        <color theme="1"/>
        <rFont val="Times New Roman"/>
        <family val="1"/>
      </rPr>
      <t>f</t>
    </r>
  </si>
  <si>
    <r>
      <t xml:space="preserve">Semiannual reports </t>
    </r>
    <r>
      <rPr>
        <vertAlign val="superscript"/>
        <sz val="9"/>
        <color theme="1"/>
        <rFont val="Times New Roman"/>
        <family val="1"/>
      </rPr>
      <t>g</t>
    </r>
  </si>
  <si>
    <r>
      <rPr>
        <vertAlign val="superscript"/>
        <sz val="10"/>
        <color theme="1"/>
        <rFont val="Times New Roman"/>
        <family val="1"/>
      </rPr>
      <t>f</t>
    </r>
    <r>
      <rPr>
        <sz val="10"/>
        <color theme="1"/>
        <rFont val="Times New Roman"/>
        <family val="1"/>
      </rPr>
      <t xml:space="preserve">  We assume 1 existing facility will be reconstructed or modified over the next 5 years (0.2 respondents per year).</t>
    </r>
  </si>
  <si>
    <r>
      <rPr>
        <vertAlign val="superscript"/>
        <sz val="10"/>
        <color theme="1"/>
        <rFont val="Times New Roman"/>
        <family val="1"/>
      </rPr>
      <t>g</t>
    </r>
    <r>
      <rPr>
        <sz val="10"/>
        <color theme="1"/>
        <rFont val="Times New Roman"/>
        <family val="1"/>
      </rPr>
      <t xml:space="preserve">  We assume it will tak 8 hours to write semiannual reports.</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</si>
  <si>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t>
    </r>
  </si>
  <si>
    <r>
      <t xml:space="preserve">Total Labor Burden and Cost for Subpart Ga (rounded) </t>
    </r>
    <r>
      <rPr>
        <b/>
        <vertAlign val="superscript"/>
        <sz val="9"/>
        <color theme="1"/>
        <rFont val="Times New Roman"/>
        <family val="1"/>
      </rPr>
      <t>h</t>
    </r>
  </si>
  <si>
    <r>
      <t xml:space="preserve">Total Labor Burden and Cost for Subpart G (rounded) </t>
    </r>
    <r>
      <rPr>
        <b/>
        <vertAlign val="superscript"/>
        <sz val="9"/>
        <color theme="1"/>
        <rFont val="Times New Roman"/>
        <family val="1"/>
      </rPr>
      <t>h</t>
    </r>
  </si>
  <si>
    <r>
      <t xml:space="preserve">TOTAL LABOR BURDEN AND COST (rounded) </t>
    </r>
    <r>
      <rPr>
        <b/>
        <vertAlign val="superscript"/>
        <sz val="9"/>
        <color theme="1"/>
        <rFont val="Times New Roman"/>
        <family val="1"/>
      </rPr>
      <t>h</t>
    </r>
  </si>
  <si>
    <r>
      <t xml:space="preserve">Table 2: Average Annual EPA Burden and Cost </t>
    </r>
    <r>
      <rPr>
        <b/>
        <sz val="12"/>
        <color theme="1"/>
        <rFont val="Times New Roman"/>
        <family val="1"/>
      </rPr>
      <t>– NSPS for Nitric Acid Plants (40 CFR Part 60, Subparts G and Ga) (Renewal)</t>
    </r>
  </si>
  <si>
    <t>(A) 
EPA Hours per Occurrence</t>
  </si>
  <si>
    <t>(B)
Number of Occurrences per Plant per Year</t>
  </si>
  <si>
    <t>(C)
EPA Hours per Respondent per Year
(C=AxB)</t>
  </si>
  <si>
    <t>Assumptions</t>
  </si>
  <si>
    <r>
      <rPr>
        <vertAlign val="superscript"/>
        <sz val="10"/>
        <color theme="1"/>
        <rFont val="Times New Roman"/>
        <family val="1"/>
      </rPr>
      <t>b</t>
    </r>
    <r>
      <rPr>
        <sz val="10"/>
        <color theme="1"/>
        <rFont val="Times New Roman"/>
        <family val="1"/>
      </rPr>
      <t xml:space="preserve">  This ICR uses the following average hourly labor rates: $64.16 for managerial (GS-13, Step 5, $40.10×1.6), $47.62 (GS-12, Step 1, $29.76×1.6) for technical and $25.76 (GS-6, Step 3, $16.10×1.6) for clerical.  These rates are from the Office of Personnel Management (OPM), 2016 General Schedule, which excludes locality rates of pay.  The rates have been increased by 60 percent to account for the benefit packages available to government employees.</t>
    </r>
  </si>
  <si>
    <r>
      <t xml:space="preserve">Review test NOX noncompliance reports </t>
    </r>
    <r>
      <rPr>
        <vertAlign val="superscript"/>
        <sz val="9"/>
        <color theme="1"/>
        <rFont val="Times New Roman"/>
        <family val="1"/>
      </rPr>
      <t>d</t>
    </r>
  </si>
  <si>
    <r>
      <t xml:space="preserve">Repeat performance test </t>
    </r>
    <r>
      <rPr>
        <vertAlign val="superscript"/>
        <sz val="9"/>
        <color theme="1"/>
        <rFont val="Times New Roman"/>
        <family val="1"/>
      </rPr>
      <t>c</t>
    </r>
  </si>
  <si>
    <r>
      <rPr>
        <vertAlign val="superscript"/>
        <sz val="10"/>
        <color theme="1"/>
        <rFont val="Times New Roman"/>
        <family val="1"/>
      </rPr>
      <t>c</t>
    </r>
    <r>
      <rPr>
        <sz val="10"/>
        <color theme="1"/>
        <rFont val="Times New Roman"/>
        <family val="1"/>
      </rPr>
      <t xml:space="preserve">  We assume that 20% of sources will have to repeat performance tests.</t>
    </r>
  </si>
  <si>
    <r>
      <rPr>
        <vertAlign val="superscript"/>
        <sz val="10"/>
        <color theme="1"/>
        <rFont val="Times New Roman"/>
        <family val="1"/>
      </rPr>
      <t>d</t>
    </r>
    <r>
      <rPr>
        <sz val="10"/>
        <color theme="1"/>
        <rFont val="Times New Roman"/>
        <family val="1"/>
      </rPr>
      <t xml:space="preserve">  We assuume 10% of sources will report not compliance</t>
    </r>
  </si>
  <si>
    <r>
      <t xml:space="preserve">Semiannual reports </t>
    </r>
    <r>
      <rPr>
        <vertAlign val="superscript"/>
        <sz val="9"/>
        <color theme="1"/>
        <rFont val="Times New Roman"/>
        <family val="1"/>
      </rPr>
      <t>a</t>
    </r>
  </si>
  <si>
    <r>
      <t xml:space="preserve">TOTAL ANNUAL BURDEN and COST (rounded) </t>
    </r>
    <r>
      <rPr>
        <b/>
        <vertAlign val="superscript"/>
        <sz val="9"/>
        <color theme="1"/>
        <rFont val="Times New Roman"/>
        <family val="1"/>
      </rPr>
      <t>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</si>
  <si>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t>
    </r>
  </si>
  <si>
    <r>
      <t xml:space="preserve">TOTAL CAPITAL AND O&amp;M COST (rounded) </t>
    </r>
    <r>
      <rPr>
        <b/>
        <vertAlign val="superscript"/>
        <sz val="9"/>
        <color theme="1"/>
        <rFont val="Times New Roman"/>
        <family val="1"/>
      </rPr>
      <t>h</t>
    </r>
  </si>
  <si>
    <r>
      <t xml:space="preserve">GRAND TOTAL (rounded) </t>
    </r>
    <r>
      <rPr>
        <b/>
        <vertAlign val="superscript"/>
        <sz val="9"/>
        <color theme="1"/>
        <rFont val="Times New Roman"/>
        <family val="1"/>
      </rPr>
      <t>h</t>
    </r>
  </si>
  <si>
    <r>
      <rPr>
        <vertAlign val="superscript"/>
        <sz val="10"/>
        <color theme="1"/>
        <rFont val="Times New Roman"/>
        <family val="1"/>
      </rPr>
      <t>e</t>
    </r>
    <r>
      <rPr>
        <sz val="10"/>
        <color theme="1"/>
        <rFont val="Times New Roman"/>
        <family val="1"/>
      </rPr>
      <t xml:space="preserve">  We assuume 10% of sources will report non compliance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</si>
</sst>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11" x14ac:knownFonts="1">
    <font>
      <sz val="11"/>
      <color theme="1"/>
      <name val="Calibri"/>
      <family val="2"/>
      <scheme val="minor"/>
    </font>
    <font>
      <sz val="10"/>
      <color theme="1"/>
      <name val="Times New Roman"/>
      <family val="1"/>
    </font>
    <font>
      <sz val="9"/>
      <color theme="1"/>
      <name val="Times New Roman"/>
      <family val="1"/>
    </font>
    <font>
      <vertAlign val="superscrip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2"/>
      <color rgb="FF000000"/>
      <name val="Times New Roman"/>
      <family val="1"/>
    </font>
    <font>
      <b/>
      <vertAlign val="superscript"/>
      <sz val="9"/>
      <color theme="1"/>
      <name val="Times New Roman"/>
      <family val="1"/>
    </font>
    <font>
      <vertAlign val="superscript"/>
      <sz val="10"/>
      <color theme="1"/>
      <name val="Times New Roman"/>
      <family val="1"/>
    </font>
    <font>
      <b/>
      <sz val="10"/>
      <color theme="1"/>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7"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xf numFmtId="0" fontId="5" fillId="0" borderId="1" xfId="0" applyFont="1" applyBorder="1" applyAlignment="1">
      <alignment vertical="center"/>
    </xf>
    <xf numFmtId="8" fontId="2" fillId="0" borderId="1" xfId="0" applyNumberFormat="1" applyFont="1" applyBorder="1" applyAlignment="1">
      <alignment horizontal="right" vertical="center"/>
    </xf>
    <xf numFmtId="0" fontId="2" fillId="0" borderId="1" xfId="0" applyFont="1" applyBorder="1" applyAlignment="1">
      <alignment horizontal="left" vertical="center" indent="2"/>
    </xf>
    <xf numFmtId="0" fontId="2" fillId="0" borderId="1" xfId="0" applyFont="1" applyBorder="1" applyAlignment="1">
      <alignment horizontal="right" vertical="center"/>
    </xf>
    <xf numFmtId="0" fontId="2" fillId="0" borderId="1" xfId="0" applyFont="1" applyBorder="1" applyAlignment="1">
      <alignment horizontal="left" vertical="center" indent="3"/>
    </xf>
    <xf numFmtId="3" fontId="5" fillId="0" borderId="1" xfId="0" applyNumberFormat="1" applyFont="1" applyBorder="1" applyAlignment="1">
      <alignment horizontal="center" vertical="center"/>
    </xf>
    <xf numFmtId="0" fontId="2" fillId="0" borderId="1" xfId="0" applyFont="1" applyBorder="1" applyAlignment="1">
      <alignment horizontal="left" vertical="center" indent="1"/>
    </xf>
    <xf numFmtId="0" fontId="6" fillId="0" borderId="1" xfId="0" applyFont="1" applyBorder="1" applyAlignment="1">
      <alignment vertical="center"/>
    </xf>
    <xf numFmtId="0" fontId="5" fillId="2" borderId="1" xfId="0" applyFont="1" applyFill="1" applyBorder="1" applyAlignment="1">
      <alignment vertical="center"/>
    </xf>
    <xf numFmtId="0" fontId="2" fillId="2" borderId="1" xfId="0" applyFont="1" applyFill="1" applyBorder="1" applyAlignment="1">
      <alignment vertical="center"/>
    </xf>
    <xf numFmtId="6" fontId="5"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vertical="center" wrapText="1"/>
    </xf>
    <xf numFmtId="6" fontId="5" fillId="2" borderId="1" xfId="0" applyNumberFormat="1" applyFont="1" applyFill="1" applyBorder="1" applyAlignment="1">
      <alignment horizontal="right" vertical="center"/>
    </xf>
    <xf numFmtId="0" fontId="1" fillId="0" borderId="0" xfId="0" applyFont="1" applyAlignment="1">
      <alignment horizontal="left" vertical="center"/>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xf numFmtId="164" fontId="2" fillId="0" borderId="1" xfId="0" applyNumberFormat="1" applyFont="1" applyBorder="1" applyAlignment="1">
      <alignment horizontal="center" vertical="center"/>
    </xf>
    <xf numFmtId="6" fontId="2" fillId="0" borderId="1" xfId="0" applyNumberFormat="1" applyFont="1" applyBorder="1" applyAlignment="1">
      <alignment horizontal="right" vertical="center"/>
    </xf>
    <xf numFmtId="0" fontId="5" fillId="0" borderId="0" xfId="0" applyFont="1" applyBorder="1" applyAlignment="1">
      <alignment vertical="center"/>
    </xf>
    <xf numFmtId="6" fontId="5" fillId="0" borderId="0" xfId="0" applyNumberFormat="1" applyFont="1" applyBorder="1" applyAlignment="1">
      <alignment horizontal="right" vertical="center"/>
    </xf>
    <xf numFmtId="0" fontId="10" fillId="0" borderId="0" xfId="0" applyFont="1" applyFill="1" applyBorder="1" applyAlignment="1">
      <alignment vertical="center"/>
    </xf>
    <xf numFmtId="0" fontId="2" fillId="0" borderId="0" xfId="0" applyFont="1" applyBorder="1" applyAlignment="1">
      <alignment horizontal="center" vertical="center"/>
    </xf>
    <xf numFmtId="1" fontId="5" fillId="0" borderId="0" xfId="0" applyNumberFormat="1" applyFont="1" applyBorder="1" applyAlignment="1">
      <alignment horizontal="center" vertical="center"/>
    </xf>
    <xf numFmtId="0" fontId="5" fillId="0" borderId="0" xfId="0" applyFont="1" applyBorder="1" applyAlignment="1">
      <alignment horizontal="center" vertical="center"/>
    </xf>
    <xf numFmtId="1"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3" fontId="5" fillId="0" borderId="1"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3" xfId="0" applyNumberFormat="1" applyFont="1" applyBorder="1" applyAlignment="1">
      <alignment horizontal="center" vertical="center"/>
    </xf>
    <xf numFmtId="1" fontId="5" fillId="0" borderId="4" xfId="0" applyNumberFormat="1" applyFont="1" applyBorder="1" applyAlignment="1">
      <alignment horizontal="center" vertical="center"/>
    </xf>
    <xf numFmtId="1" fontId="5" fillId="0" borderId="1" xfId="0" applyNumberFormat="1" applyFont="1" applyBorder="1" applyAlignment="1">
      <alignment horizontal="center" vertical="center"/>
    </xf>
    <xf numFmtId="0" fontId="5" fillId="0" borderId="1" xfId="0" applyFont="1" applyBorder="1" applyAlignment="1">
      <alignment horizontal="center" vertical="center"/>
    </xf>
    <xf numFmtId="3" fontId="5" fillId="2"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topLeftCell="A43" zoomScaleNormal="100" workbookViewId="0">
      <selection activeCell="A65" sqref="A65"/>
    </sheetView>
  </sheetViews>
  <sheetFormatPr defaultRowHeight="15" x14ac:dyDescent="0.25"/>
  <cols>
    <col min="1" max="1" width="49.7109375" customWidth="1"/>
    <col min="2" max="2" width="9.85546875" customWidth="1"/>
    <col min="3" max="3" width="10.140625" customWidth="1"/>
    <col min="4" max="4" width="10.85546875" customWidth="1"/>
    <col min="5" max="5" width="10.28515625" customWidth="1"/>
    <col min="7" max="7" width="11.140625" customWidth="1"/>
    <col min="9" max="9" width="10.140625" bestFit="1" customWidth="1"/>
  </cols>
  <sheetData>
    <row r="1" spans="1:9" ht="15.75" x14ac:dyDescent="0.25">
      <c r="A1" s="2" t="s">
        <v>41</v>
      </c>
    </row>
    <row r="2" spans="1:9" x14ac:dyDescent="0.25">
      <c r="F2">
        <v>106.45</v>
      </c>
      <c r="G2">
        <v>138.43</v>
      </c>
      <c r="H2">
        <v>52.77</v>
      </c>
    </row>
    <row r="3" spans="1:9" ht="72" x14ac:dyDescent="0.25">
      <c r="A3" s="18" t="s">
        <v>42</v>
      </c>
      <c r="B3" s="18" t="s">
        <v>43</v>
      </c>
      <c r="C3" s="18" t="s">
        <v>44</v>
      </c>
      <c r="D3" s="18" t="s">
        <v>45</v>
      </c>
      <c r="E3" s="18" t="s">
        <v>51</v>
      </c>
      <c r="F3" s="18" t="s">
        <v>46</v>
      </c>
      <c r="G3" s="18" t="s">
        <v>47</v>
      </c>
      <c r="H3" s="18" t="s">
        <v>48</v>
      </c>
      <c r="I3" s="18" t="s">
        <v>52</v>
      </c>
    </row>
    <row r="4" spans="1:9" x14ac:dyDescent="0.25">
      <c r="A4" s="3" t="s">
        <v>50</v>
      </c>
      <c r="B4" s="4" t="s">
        <v>0</v>
      </c>
      <c r="C4" s="5"/>
      <c r="D4" s="5"/>
      <c r="E4" s="5"/>
      <c r="F4" s="5"/>
      <c r="G4" s="6"/>
      <c r="H4" s="6"/>
      <c r="I4" s="5"/>
    </row>
    <row r="5" spans="1:9" x14ac:dyDescent="0.25">
      <c r="A5" s="3" t="s">
        <v>1</v>
      </c>
      <c r="B5" s="4" t="s">
        <v>0</v>
      </c>
      <c r="C5" s="5"/>
      <c r="D5" s="5"/>
      <c r="E5" s="5"/>
      <c r="F5" s="5"/>
      <c r="G5" s="6"/>
      <c r="H5" s="6"/>
      <c r="I5" s="5"/>
    </row>
    <row r="6" spans="1:9" x14ac:dyDescent="0.25">
      <c r="A6" s="3" t="s">
        <v>2</v>
      </c>
      <c r="B6" s="5"/>
      <c r="C6" s="5"/>
      <c r="D6" s="5"/>
      <c r="E6" s="5"/>
      <c r="F6" s="5"/>
      <c r="G6" s="6"/>
      <c r="H6" s="6"/>
      <c r="I6" s="5"/>
    </row>
    <row r="7" spans="1:9" x14ac:dyDescent="0.25">
      <c r="A7" s="7" t="s">
        <v>3</v>
      </c>
      <c r="B7" s="6"/>
      <c r="C7" s="6"/>
      <c r="D7" s="6"/>
      <c r="E7" s="6"/>
      <c r="F7" s="6"/>
      <c r="G7" s="6"/>
      <c r="H7" s="6"/>
      <c r="I7" s="6"/>
    </row>
    <row r="8" spans="1:9" x14ac:dyDescent="0.25">
      <c r="A8" s="3" t="s">
        <v>53</v>
      </c>
      <c r="B8" s="4">
        <v>1</v>
      </c>
      <c r="C8" s="4">
        <v>1</v>
      </c>
      <c r="D8" s="4">
        <f>+B8*C8</f>
        <v>1</v>
      </c>
      <c r="E8" s="4">
        <v>5</v>
      </c>
      <c r="F8" s="4">
        <f>+D8*E8</f>
        <v>5</v>
      </c>
      <c r="G8" s="4">
        <f>+F8*0.05</f>
        <v>0.25</v>
      </c>
      <c r="H8" s="4">
        <f>+F8*0.1</f>
        <v>0.5</v>
      </c>
      <c r="I8" s="8">
        <f>+$F$2*F8+$G$2*G8+$H$2*H8</f>
        <v>593.24249999999995</v>
      </c>
    </row>
    <row r="9" spans="1:9" x14ac:dyDescent="0.25">
      <c r="A9" s="3" t="s">
        <v>4</v>
      </c>
      <c r="B9" s="5"/>
      <c r="C9" s="5"/>
      <c r="D9" s="4"/>
      <c r="E9" s="5"/>
      <c r="F9" s="4"/>
      <c r="G9" s="4"/>
      <c r="H9" s="4"/>
      <c r="I9" s="8"/>
    </row>
    <row r="10" spans="1:9" x14ac:dyDescent="0.25">
      <c r="A10" s="3" t="s">
        <v>57</v>
      </c>
      <c r="B10" s="4">
        <v>180</v>
      </c>
      <c r="C10" s="4">
        <v>1</v>
      </c>
      <c r="D10" s="4">
        <f t="shared" ref="D10:D28" si="0">+B10*C10</f>
        <v>180</v>
      </c>
      <c r="E10" s="4">
        <v>1.2</v>
      </c>
      <c r="F10" s="4">
        <f t="shared" ref="F10:F22" si="1">+D10*E10</f>
        <v>216</v>
      </c>
      <c r="G10" s="4">
        <f t="shared" ref="G10:G22" si="2">+F10*0.05</f>
        <v>10.8</v>
      </c>
      <c r="H10" s="4">
        <f t="shared" ref="H10:H22" si="3">+F10*0.1</f>
        <v>21.6</v>
      </c>
      <c r="I10" s="8">
        <f t="shared" ref="I10:I22" si="4">+$F$2*F10+$G$2*G10+$H$2*H10</f>
        <v>25628.076000000001</v>
      </c>
    </row>
    <row r="11" spans="1:9" x14ac:dyDescent="0.25">
      <c r="A11" s="9" t="s">
        <v>5</v>
      </c>
      <c r="B11" s="4">
        <v>180</v>
      </c>
      <c r="C11" s="4">
        <v>1</v>
      </c>
      <c r="D11" s="4">
        <f t="shared" si="0"/>
        <v>180</v>
      </c>
      <c r="E11" s="4">
        <v>1.2</v>
      </c>
      <c r="F11" s="4">
        <f t="shared" si="1"/>
        <v>216</v>
      </c>
      <c r="G11" s="4">
        <f t="shared" si="2"/>
        <v>10.8</v>
      </c>
      <c r="H11" s="4">
        <f t="shared" si="3"/>
        <v>21.6</v>
      </c>
      <c r="I11" s="8">
        <f t="shared" si="4"/>
        <v>25628.076000000001</v>
      </c>
    </row>
    <row r="12" spans="1:9" x14ac:dyDescent="0.25">
      <c r="A12" s="9" t="s">
        <v>6</v>
      </c>
      <c r="B12" s="4">
        <v>180</v>
      </c>
      <c r="C12" s="4">
        <v>1</v>
      </c>
      <c r="D12" s="4">
        <f t="shared" si="0"/>
        <v>180</v>
      </c>
      <c r="E12" s="4">
        <v>0.24</v>
      </c>
      <c r="F12" s="25">
        <f t="shared" si="1"/>
        <v>43.199999999999996</v>
      </c>
      <c r="G12" s="4">
        <f t="shared" si="2"/>
        <v>2.1599999999999997</v>
      </c>
      <c r="H12" s="4">
        <f t="shared" si="3"/>
        <v>4.3199999999999994</v>
      </c>
      <c r="I12" s="8">
        <f t="shared" si="4"/>
        <v>5125.6151999999993</v>
      </c>
    </row>
    <row r="13" spans="1:9" x14ac:dyDescent="0.25">
      <c r="A13" s="9" t="s">
        <v>7</v>
      </c>
      <c r="B13" s="4">
        <v>0.5</v>
      </c>
      <c r="C13" s="4">
        <v>330</v>
      </c>
      <c r="D13" s="4">
        <f t="shared" si="0"/>
        <v>165</v>
      </c>
      <c r="E13" s="4">
        <v>1.2</v>
      </c>
      <c r="F13" s="4">
        <f t="shared" si="1"/>
        <v>198</v>
      </c>
      <c r="G13" s="4">
        <f t="shared" si="2"/>
        <v>9.9</v>
      </c>
      <c r="H13" s="4">
        <f t="shared" si="3"/>
        <v>19.8</v>
      </c>
      <c r="I13" s="8">
        <f t="shared" si="4"/>
        <v>23492.403000000002</v>
      </c>
    </row>
    <row r="14" spans="1:9" x14ac:dyDescent="0.25">
      <c r="A14" s="3" t="s">
        <v>8</v>
      </c>
      <c r="B14" s="4" t="s">
        <v>9</v>
      </c>
      <c r="C14" s="3"/>
      <c r="D14" s="4"/>
      <c r="E14" s="3"/>
      <c r="F14" s="4"/>
      <c r="G14" s="4"/>
      <c r="H14" s="4"/>
      <c r="I14" s="8"/>
    </row>
    <row r="15" spans="1:9" x14ac:dyDescent="0.25">
      <c r="A15" s="3" t="s">
        <v>10</v>
      </c>
      <c r="B15" s="4" t="s">
        <v>11</v>
      </c>
      <c r="C15" s="4"/>
      <c r="D15" s="4"/>
      <c r="E15" s="4"/>
      <c r="F15" s="4"/>
      <c r="G15" s="4"/>
      <c r="H15" s="4"/>
      <c r="I15" s="8"/>
    </row>
    <row r="16" spans="1:9" x14ac:dyDescent="0.25">
      <c r="A16" s="3" t="s">
        <v>12</v>
      </c>
      <c r="B16" s="5"/>
      <c r="C16" s="5"/>
      <c r="D16" s="4"/>
      <c r="E16" s="5"/>
      <c r="F16" s="4"/>
      <c r="G16" s="4"/>
      <c r="H16" s="4"/>
      <c r="I16" s="8"/>
    </row>
    <row r="17" spans="1:9" x14ac:dyDescent="0.25">
      <c r="A17" s="11" t="s">
        <v>13</v>
      </c>
      <c r="B17" s="4">
        <v>2</v>
      </c>
      <c r="C17" s="4">
        <v>1</v>
      </c>
      <c r="D17" s="4">
        <f t="shared" si="0"/>
        <v>2</v>
      </c>
      <c r="E17" s="4">
        <v>1.2</v>
      </c>
      <c r="F17" s="4">
        <f t="shared" si="1"/>
        <v>2.4</v>
      </c>
      <c r="G17" s="4">
        <f t="shared" si="2"/>
        <v>0.12</v>
      </c>
      <c r="H17" s="4">
        <f t="shared" si="3"/>
        <v>0.24</v>
      </c>
      <c r="I17" s="8">
        <f t="shared" si="4"/>
        <v>284.75639999999999</v>
      </c>
    </row>
    <row r="18" spans="1:9" x14ac:dyDescent="0.25">
      <c r="A18" s="11" t="s">
        <v>14</v>
      </c>
      <c r="B18" s="4">
        <v>2</v>
      </c>
      <c r="C18" s="4">
        <v>1</v>
      </c>
      <c r="D18" s="4">
        <f t="shared" si="0"/>
        <v>2</v>
      </c>
      <c r="E18" s="4">
        <v>1.2</v>
      </c>
      <c r="F18" s="4">
        <f t="shared" si="1"/>
        <v>2.4</v>
      </c>
      <c r="G18" s="4">
        <f t="shared" si="2"/>
        <v>0.12</v>
      </c>
      <c r="H18" s="4">
        <f t="shared" si="3"/>
        <v>0.24</v>
      </c>
      <c r="I18" s="8">
        <f t="shared" si="4"/>
        <v>284.75639999999999</v>
      </c>
    </row>
    <row r="19" spans="1:9" x14ac:dyDescent="0.25">
      <c r="A19" s="11" t="s">
        <v>15</v>
      </c>
      <c r="B19" s="4">
        <v>2</v>
      </c>
      <c r="C19" s="4">
        <v>1</v>
      </c>
      <c r="D19" s="4">
        <f t="shared" si="0"/>
        <v>2</v>
      </c>
      <c r="E19" s="4">
        <v>1.2</v>
      </c>
      <c r="F19" s="4">
        <f t="shared" si="1"/>
        <v>2.4</v>
      </c>
      <c r="G19" s="4">
        <f t="shared" si="2"/>
        <v>0.12</v>
      </c>
      <c r="H19" s="4">
        <f t="shared" si="3"/>
        <v>0.24</v>
      </c>
      <c r="I19" s="8">
        <f t="shared" si="4"/>
        <v>284.75639999999999</v>
      </c>
    </row>
    <row r="20" spans="1:9" x14ac:dyDescent="0.25">
      <c r="A20" s="11" t="s">
        <v>16</v>
      </c>
      <c r="B20" s="4">
        <v>2</v>
      </c>
      <c r="C20" s="4">
        <v>1</v>
      </c>
      <c r="D20" s="4">
        <f t="shared" si="0"/>
        <v>2</v>
      </c>
      <c r="E20" s="4">
        <v>1.2</v>
      </c>
      <c r="F20" s="4">
        <f t="shared" si="1"/>
        <v>2.4</v>
      </c>
      <c r="G20" s="4">
        <f t="shared" si="2"/>
        <v>0.12</v>
      </c>
      <c r="H20" s="4">
        <f t="shared" si="3"/>
        <v>0.24</v>
      </c>
      <c r="I20" s="8">
        <f t="shared" si="4"/>
        <v>284.75639999999999</v>
      </c>
    </row>
    <row r="21" spans="1:9" x14ac:dyDescent="0.25">
      <c r="A21" s="11" t="s">
        <v>17</v>
      </c>
      <c r="B21" s="4">
        <v>2</v>
      </c>
      <c r="C21" s="4">
        <v>1</v>
      </c>
      <c r="D21" s="4">
        <f t="shared" si="0"/>
        <v>2</v>
      </c>
      <c r="E21" s="4">
        <v>1.2</v>
      </c>
      <c r="F21" s="4">
        <f t="shared" si="1"/>
        <v>2.4</v>
      </c>
      <c r="G21" s="4">
        <f t="shared" si="2"/>
        <v>0.12</v>
      </c>
      <c r="H21" s="4">
        <f t="shared" si="3"/>
        <v>0.24</v>
      </c>
      <c r="I21" s="8">
        <f t="shared" si="4"/>
        <v>284.75639999999999</v>
      </c>
    </row>
    <row r="22" spans="1:9" x14ac:dyDescent="0.25">
      <c r="A22" s="11" t="s">
        <v>61</v>
      </c>
      <c r="B22" s="4">
        <v>2</v>
      </c>
      <c r="C22" s="4">
        <v>1</v>
      </c>
      <c r="D22" s="4">
        <f t="shared" si="0"/>
        <v>2</v>
      </c>
      <c r="E22" s="4">
        <v>0.5</v>
      </c>
      <c r="F22" s="4">
        <f t="shared" si="1"/>
        <v>1</v>
      </c>
      <c r="G22" s="4">
        <f t="shared" si="2"/>
        <v>0.05</v>
      </c>
      <c r="H22" s="4">
        <f t="shared" si="3"/>
        <v>0.1</v>
      </c>
      <c r="I22" s="8">
        <f t="shared" si="4"/>
        <v>118.6485</v>
      </c>
    </row>
    <row r="23" spans="1:9" x14ac:dyDescent="0.25">
      <c r="A23" s="7" t="s">
        <v>18</v>
      </c>
      <c r="B23" s="4"/>
      <c r="C23" s="4"/>
      <c r="D23" s="4"/>
      <c r="E23" s="4"/>
      <c r="F23" s="36">
        <f>+SUM(F8:H22)</f>
        <v>794.87999999999988</v>
      </c>
      <c r="G23" s="37"/>
      <c r="H23" s="38"/>
      <c r="I23" s="17">
        <f>+SUM(I8:I22)</f>
        <v>82009.843199999988</v>
      </c>
    </row>
    <row r="24" spans="1:9" x14ac:dyDescent="0.25">
      <c r="A24" s="7" t="s">
        <v>19</v>
      </c>
      <c r="B24" s="4"/>
      <c r="C24" s="4"/>
      <c r="D24" s="4"/>
      <c r="E24" s="4"/>
      <c r="F24" s="4"/>
      <c r="G24" s="4"/>
      <c r="H24" s="4"/>
      <c r="I24" s="10"/>
    </row>
    <row r="25" spans="1:9" x14ac:dyDescent="0.25">
      <c r="A25" s="3" t="s">
        <v>53</v>
      </c>
      <c r="B25" s="4">
        <v>1</v>
      </c>
      <c r="C25" s="4">
        <v>1</v>
      </c>
      <c r="D25" s="4">
        <f>+B25*C25</f>
        <v>1</v>
      </c>
      <c r="E25" s="4">
        <v>24</v>
      </c>
      <c r="F25" s="4">
        <f>+D25*E25</f>
        <v>24</v>
      </c>
      <c r="G25" s="4">
        <f>+F25*0.05</f>
        <v>1.2000000000000002</v>
      </c>
      <c r="H25" s="4">
        <f>+F25*0.1</f>
        <v>2.4000000000000004</v>
      </c>
      <c r="I25" s="8">
        <f>+$F$2*F25+$G$2*G25+$H$2*H25</f>
        <v>2847.5640000000003</v>
      </c>
    </row>
    <row r="26" spans="1:9" x14ac:dyDescent="0.25">
      <c r="A26" s="3" t="s">
        <v>58</v>
      </c>
      <c r="B26" s="4"/>
      <c r="C26" s="4"/>
      <c r="D26" s="4"/>
      <c r="E26" s="4"/>
      <c r="F26" s="4"/>
      <c r="G26" s="4"/>
      <c r="H26" s="4"/>
      <c r="I26" s="8"/>
    </row>
    <row r="27" spans="1:9" x14ac:dyDescent="0.25">
      <c r="A27" s="11" t="s">
        <v>71</v>
      </c>
      <c r="B27" s="4">
        <v>8</v>
      </c>
      <c r="C27" s="4">
        <v>1</v>
      </c>
      <c r="D27" s="4">
        <f>+B27*C27</f>
        <v>8</v>
      </c>
      <c r="E27" s="4">
        <v>0.2</v>
      </c>
      <c r="F27" s="4">
        <f>+D27*E27</f>
        <v>1.6</v>
      </c>
      <c r="G27" s="4">
        <f>+F27*0.05</f>
        <v>8.0000000000000016E-2</v>
      </c>
      <c r="H27" s="4">
        <f>+F27*0.1</f>
        <v>0.16000000000000003</v>
      </c>
      <c r="I27" s="8">
        <f>+$F$2*F27+$G$2*G27+$H$2*H27</f>
        <v>189.83760000000001</v>
      </c>
    </row>
    <row r="28" spans="1:9" x14ac:dyDescent="0.25">
      <c r="A28" s="11" t="s">
        <v>72</v>
      </c>
      <c r="B28" s="4">
        <v>8</v>
      </c>
      <c r="C28" s="4">
        <v>2</v>
      </c>
      <c r="D28" s="4">
        <f t="shared" si="0"/>
        <v>16</v>
      </c>
      <c r="E28" s="4">
        <v>24</v>
      </c>
      <c r="F28" s="4">
        <f t="shared" ref="F28" si="5">+D28*E28</f>
        <v>384</v>
      </c>
      <c r="G28" s="4">
        <f t="shared" ref="G28" si="6">+F28*0.05</f>
        <v>19.200000000000003</v>
      </c>
      <c r="H28" s="4">
        <f t="shared" ref="H28" si="7">+F28*0.1</f>
        <v>38.400000000000006</v>
      </c>
      <c r="I28" s="8">
        <f t="shared" ref="I28" si="8">+$F$2*F28+$G$2*G28+$H$2*H28</f>
        <v>45561.024000000005</v>
      </c>
    </row>
    <row r="29" spans="1:9" x14ac:dyDescent="0.25">
      <c r="A29" s="7" t="s">
        <v>20</v>
      </c>
      <c r="B29" s="19"/>
      <c r="C29" s="19"/>
      <c r="D29" s="19"/>
      <c r="E29" s="19"/>
      <c r="F29" s="36">
        <f>+SUM(F27:H28)</f>
        <v>443.43999999999994</v>
      </c>
      <c r="G29" s="37"/>
      <c r="H29" s="38"/>
      <c r="I29" s="17">
        <f>+SUM(I27:I28)</f>
        <v>45750.861600000004</v>
      </c>
    </row>
    <row r="30" spans="1:9" x14ac:dyDescent="0.25">
      <c r="A30" s="7" t="s">
        <v>21</v>
      </c>
      <c r="B30" s="4"/>
      <c r="C30" s="4"/>
      <c r="D30" s="4"/>
      <c r="E30" s="4"/>
      <c r="F30" s="35">
        <f>ROUND(F23+F29,-1)</f>
        <v>1240</v>
      </c>
      <c r="G30" s="35"/>
      <c r="H30" s="35"/>
      <c r="I30" s="17">
        <f>+ROUND(I23+I29,-3)</f>
        <v>128000</v>
      </c>
    </row>
    <row r="31" spans="1:9" x14ac:dyDescent="0.25">
      <c r="A31" s="3" t="s">
        <v>22</v>
      </c>
      <c r="B31" s="6"/>
      <c r="C31" s="6"/>
      <c r="D31" s="6"/>
      <c r="E31" s="6"/>
      <c r="F31" s="6"/>
      <c r="G31" s="6"/>
      <c r="H31" s="6"/>
      <c r="I31" s="6"/>
    </row>
    <row r="32" spans="1:9" x14ac:dyDescent="0.25">
      <c r="A32" s="3" t="s">
        <v>49</v>
      </c>
      <c r="B32" s="4" t="s">
        <v>59</v>
      </c>
      <c r="C32" s="3"/>
      <c r="D32" s="3"/>
      <c r="E32" s="3"/>
      <c r="F32" s="3"/>
      <c r="G32" s="3"/>
      <c r="H32" s="3"/>
      <c r="I32" s="10"/>
    </row>
    <row r="33" spans="1:9" x14ac:dyDescent="0.25">
      <c r="A33" s="3" t="s">
        <v>23</v>
      </c>
      <c r="B33" s="4" t="s">
        <v>9</v>
      </c>
      <c r="C33" s="3"/>
      <c r="D33" s="3"/>
      <c r="E33" s="3"/>
      <c r="F33" s="3"/>
      <c r="G33" s="3"/>
      <c r="H33" s="3"/>
      <c r="I33" s="10"/>
    </row>
    <row r="34" spans="1:9" x14ac:dyDescent="0.25">
      <c r="A34" s="3" t="s">
        <v>24</v>
      </c>
      <c r="B34" s="4" t="s">
        <v>9</v>
      </c>
      <c r="C34" s="3"/>
      <c r="D34" s="3"/>
      <c r="E34" s="3"/>
      <c r="F34" s="3"/>
      <c r="G34" s="3"/>
      <c r="H34" s="3"/>
      <c r="I34" s="10"/>
    </row>
    <row r="35" spans="1:9" x14ac:dyDescent="0.25">
      <c r="A35" s="3" t="s">
        <v>25</v>
      </c>
      <c r="B35" s="4" t="s">
        <v>0</v>
      </c>
      <c r="C35" s="4"/>
      <c r="D35" s="4"/>
      <c r="E35" s="4"/>
      <c r="F35" s="4"/>
      <c r="G35" s="4"/>
      <c r="H35" s="4"/>
      <c r="I35" s="4"/>
    </row>
    <row r="36" spans="1:9" x14ac:dyDescent="0.25">
      <c r="A36" s="7" t="s">
        <v>26</v>
      </c>
      <c r="B36" s="4"/>
      <c r="C36" s="4"/>
      <c r="D36" s="4"/>
      <c r="E36" s="4"/>
      <c r="F36" s="4"/>
      <c r="G36" s="4"/>
      <c r="H36" s="4"/>
      <c r="I36" s="10"/>
    </row>
    <row r="37" spans="1:9" x14ac:dyDescent="0.25">
      <c r="A37" s="3" t="s">
        <v>27</v>
      </c>
      <c r="B37" s="6"/>
      <c r="C37" s="6"/>
      <c r="D37" s="6"/>
      <c r="E37" s="6"/>
      <c r="F37" s="6"/>
      <c r="G37" s="6"/>
      <c r="H37" s="6"/>
      <c r="I37" s="6"/>
    </row>
    <row r="38" spans="1:9" x14ac:dyDescent="0.25">
      <c r="A38" s="3" t="s">
        <v>62</v>
      </c>
      <c r="B38" s="4">
        <v>0.5</v>
      </c>
      <c r="C38" s="4">
        <v>1</v>
      </c>
      <c r="D38" s="4">
        <f t="shared" ref="D38:D49" si="9">+B38*C38</f>
        <v>0.5</v>
      </c>
      <c r="E38" s="4">
        <v>0.5</v>
      </c>
      <c r="F38" s="4">
        <f t="shared" ref="F38" si="10">+D38*E38</f>
        <v>0.25</v>
      </c>
      <c r="G38" s="22">
        <f t="shared" ref="G38:G43" si="11">+F38*0.05</f>
        <v>1.2500000000000001E-2</v>
      </c>
      <c r="H38" s="22">
        <f t="shared" ref="H38" si="12">+F38*0.1</f>
        <v>2.5000000000000001E-2</v>
      </c>
      <c r="I38" s="8">
        <f t="shared" ref="I38" si="13">+$F$2*F38+$G$2*G38+$H$2*H38</f>
        <v>29.662125</v>
      </c>
    </row>
    <row r="39" spans="1:9" x14ac:dyDescent="0.25">
      <c r="A39" s="9" t="s">
        <v>28</v>
      </c>
      <c r="B39" s="4">
        <v>8</v>
      </c>
      <c r="C39" s="4">
        <v>1</v>
      </c>
      <c r="D39" s="4">
        <f t="shared" si="9"/>
        <v>8</v>
      </c>
      <c r="E39" s="4">
        <v>5</v>
      </c>
      <c r="F39" s="4">
        <f t="shared" ref="F39:F43" si="14">+D39*E39</f>
        <v>40</v>
      </c>
      <c r="G39" s="4">
        <f t="shared" si="11"/>
        <v>2</v>
      </c>
      <c r="H39" s="4">
        <f t="shared" ref="H39:H43" si="15">+F39*0.1</f>
        <v>4</v>
      </c>
      <c r="I39" s="8">
        <f t="shared" ref="I39:I43" si="16">+$F$2*F39+$G$2*G39+$H$2*H39</f>
        <v>4745.9399999999996</v>
      </c>
    </row>
    <row r="40" spans="1:9" x14ac:dyDescent="0.25">
      <c r="A40" s="9" t="s">
        <v>29</v>
      </c>
      <c r="B40" s="22">
        <v>0.125</v>
      </c>
      <c r="C40" s="4">
        <v>330</v>
      </c>
      <c r="D40" s="4">
        <f t="shared" si="9"/>
        <v>41.25</v>
      </c>
      <c r="E40" s="4">
        <v>5</v>
      </c>
      <c r="F40" s="4">
        <f t="shared" si="14"/>
        <v>206.25</v>
      </c>
      <c r="G40" s="22">
        <f t="shared" si="11"/>
        <v>10.3125</v>
      </c>
      <c r="H40" s="22">
        <f t="shared" si="15"/>
        <v>20.625</v>
      </c>
      <c r="I40" s="8">
        <f t="shared" si="16"/>
        <v>24471.253124999999</v>
      </c>
    </row>
    <row r="41" spans="1:9" x14ac:dyDescent="0.25">
      <c r="A41" s="9" t="s">
        <v>30</v>
      </c>
      <c r="B41" s="4">
        <v>8</v>
      </c>
      <c r="C41" s="4">
        <v>1</v>
      </c>
      <c r="D41" s="4">
        <f t="shared" si="9"/>
        <v>8</v>
      </c>
      <c r="E41" s="4">
        <v>5</v>
      </c>
      <c r="F41" s="4">
        <f t="shared" si="14"/>
        <v>40</v>
      </c>
      <c r="G41" s="4">
        <f t="shared" si="11"/>
        <v>2</v>
      </c>
      <c r="H41" s="4">
        <f t="shared" si="15"/>
        <v>4</v>
      </c>
      <c r="I41" s="8">
        <f t="shared" si="16"/>
        <v>4745.9399999999996</v>
      </c>
    </row>
    <row r="42" spans="1:9" x14ac:dyDescent="0.25">
      <c r="A42" s="13" t="s">
        <v>31</v>
      </c>
      <c r="B42" s="4"/>
      <c r="C42" s="4"/>
      <c r="D42" s="4"/>
      <c r="E42" s="4"/>
      <c r="F42" s="4"/>
      <c r="G42" s="4"/>
      <c r="H42" s="4"/>
      <c r="I42" s="8"/>
    </row>
    <row r="43" spans="1:9" x14ac:dyDescent="0.25">
      <c r="A43" s="9" t="s">
        <v>32</v>
      </c>
      <c r="B43" s="4">
        <v>16</v>
      </c>
      <c r="C43" s="4">
        <v>2</v>
      </c>
      <c r="D43" s="4">
        <f t="shared" si="9"/>
        <v>32</v>
      </c>
      <c r="E43" s="4">
        <v>5</v>
      </c>
      <c r="F43" s="4">
        <f t="shared" si="14"/>
        <v>160</v>
      </c>
      <c r="G43" s="4">
        <f t="shared" si="11"/>
        <v>8</v>
      </c>
      <c r="H43" s="4">
        <f t="shared" si="15"/>
        <v>16</v>
      </c>
      <c r="I43" s="8">
        <f t="shared" si="16"/>
        <v>18983.759999999998</v>
      </c>
    </row>
    <row r="44" spans="1:9" x14ac:dyDescent="0.25">
      <c r="A44" s="7" t="s">
        <v>33</v>
      </c>
      <c r="B44" s="4"/>
      <c r="C44" s="4"/>
      <c r="D44" s="4"/>
      <c r="E44" s="4"/>
      <c r="F44" s="36">
        <f>+SUM(F38:H43)</f>
        <v>513.47500000000002</v>
      </c>
      <c r="G44" s="37"/>
      <c r="H44" s="38"/>
      <c r="I44" s="17">
        <f>+SUM(I38:I43)</f>
        <v>52976.555250000005</v>
      </c>
    </row>
    <row r="45" spans="1:9" x14ac:dyDescent="0.25">
      <c r="A45" s="7" t="s">
        <v>34</v>
      </c>
      <c r="B45" s="4"/>
      <c r="C45" s="4"/>
      <c r="D45" s="4"/>
      <c r="E45" s="4"/>
      <c r="F45" s="4"/>
      <c r="G45" s="4"/>
      <c r="H45" s="4"/>
      <c r="I45" s="10"/>
    </row>
    <row r="46" spans="1:9" x14ac:dyDescent="0.25">
      <c r="A46" s="13" t="s">
        <v>35</v>
      </c>
      <c r="B46" s="4"/>
      <c r="C46" s="4"/>
      <c r="D46" s="4"/>
      <c r="E46" s="4"/>
      <c r="F46" s="4"/>
      <c r="G46" s="4"/>
      <c r="H46" s="4"/>
      <c r="I46" s="10"/>
    </row>
    <row r="47" spans="1:9" x14ac:dyDescent="0.25">
      <c r="A47" s="9" t="s">
        <v>36</v>
      </c>
      <c r="B47" s="4">
        <v>8</v>
      </c>
      <c r="C47" s="4">
        <v>1</v>
      </c>
      <c r="D47" s="4">
        <f t="shared" si="9"/>
        <v>8</v>
      </c>
      <c r="E47" s="4">
        <v>24</v>
      </c>
      <c r="F47" s="4">
        <f t="shared" ref="F47" si="17">+D47*E47</f>
        <v>192</v>
      </c>
      <c r="G47" s="4">
        <f t="shared" ref="G47:G49" si="18">+F47*0.05</f>
        <v>9.6000000000000014</v>
      </c>
      <c r="H47" s="4">
        <f t="shared" ref="H47" si="19">+F47*0.1</f>
        <v>19.200000000000003</v>
      </c>
      <c r="I47" s="8">
        <f t="shared" ref="I47" si="20">+$F$2*F47+$G$2*G47+$H$2*H47</f>
        <v>22780.512000000002</v>
      </c>
    </row>
    <row r="48" spans="1:9" x14ac:dyDescent="0.25">
      <c r="A48" s="9" t="s">
        <v>30</v>
      </c>
      <c r="B48" s="4">
        <v>8</v>
      </c>
      <c r="C48" s="4">
        <v>1</v>
      </c>
      <c r="D48" s="4">
        <f t="shared" si="9"/>
        <v>8</v>
      </c>
      <c r="E48" s="4">
        <v>24</v>
      </c>
      <c r="F48" s="4">
        <f t="shared" ref="F48:F49" si="21">+D48*E48</f>
        <v>192</v>
      </c>
      <c r="G48" s="4">
        <f t="shared" si="18"/>
        <v>9.6000000000000014</v>
      </c>
      <c r="H48" s="4">
        <f t="shared" ref="H48:H49" si="22">+F48*0.1</f>
        <v>19.200000000000003</v>
      </c>
      <c r="I48" s="8">
        <f t="shared" ref="I48:I49" si="23">+$F$2*F48+$G$2*G48+$H$2*H48</f>
        <v>22780.512000000002</v>
      </c>
    </row>
    <row r="49" spans="1:9" x14ac:dyDescent="0.25">
      <c r="A49" s="9" t="s">
        <v>37</v>
      </c>
      <c r="B49" s="4">
        <v>80</v>
      </c>
      <c r="C49" s="4">
        <v>1</v>
      </c>
      <c r="D49" s="4">
        <f t="shared" si="9"/>
        <v>80</v>
      </c>
      <c r="E49" s="4">
        <v>0</v>
      </c>
      <c r="F49" s="4">
        <f t="shared" si="21"/>
        <v>0</v>
      </c>
      <c r="G49" s="4">
        <f t="shared" si="18"/>
        <v>0</v>
      </c>
      <c r="H49" s="4">
        <f t="shared" si="22"/>
        <v>0</v>
      </c>
      <c r="I49" s="26">
        <f t="shared" si="23"/>
        <v>0</v>
      </c>
    </row>
    <row r="50" spans="1:9" x14ac:dyDescent="0.25">
      <c r="A50" s="13" t="s">
        <v>38</v>
      </c>
      <c r="B50" s="4" t="s">
        <v>0</v>
      </c>
      <c r="C50" s="4"/>
      <c r="D50" s="4"/>
      <c r="E50" s="4"/>
      <c r="F50" s="4"/>
      <c r="G50" s="4"/>
      <c r="H50" s="4"/>
      <c r="I50" s="4"/>
    </row>
    <row r="51" spans="1:9" x14ac:dyDescent="0.25">
      <c r="A51" s="7" t="s">
        <v>39</v>
      </c>
      <c r="B51" s="4"/>
      <c r="C51" s="4"/>
      <c r="D51" s="4"/>
      <c r="E51" s="4"/>
      <c r="F51" s="39">
        <f>+SUM(F47:H50)</f>
        <v>441.6</v>
      </c>
      <c r="G51" s="39"/>
      <c r="H51" s="39"/>
      <c r="I51" s="17">
        <f>+SUM(I47:I50)</f>
        <v>45561.024000000005</v>
      </c>
    </row>
    <row r="52" spans="1:9" x14ac:dyDescent="0.25">
      <c r="A52" s="7" t="s">
        <v>40</v>
      </c>
      <c r="B52" s="14"/>
      <c r="C52" s="14"/>
      <c r="D52" s="14"/>
      <c r="E52" s="14"/>
      <c r="F52" s="39">
        <f>+ROUND(F44+F51,0)</f>
        <v>955</v>
      </c>
      <c r="G52" s="40"/>
      <c r="H52" s="40"/>
      <c r="I52" s="17">
        <f>+ROUND(I44+I51,-2)</f>
        <v>98500</v>
      </c>
    </row>
    <row r="53" spans="1:9" x14ac:dyDescent="0.25">
      <c r="A53" s="15" t="s">
        <v>76</v>
      </c>
      <c r="B53" s="16"/>
      <c r="C53" s="16"/>
      <c r="D53" s="16"/>
      <c r="E53" s="16"/>
      <c r="F53" s="41">
        <f>+ROUND(F23+F44,-1)</f>
        <v>1310</v>
      </c>
      <c r="G53" s="41"/>
      <c r="H53" s="41"/>
      <c r="I53" s="20">
        <f>ROUND(+I23+I44,-3)</f>
        <v>135000</v>
      </c>
    </row>
    <row r="54" spans="1:9" x14ac:dyDescent="0.25">
      <c r="A54" s="15" t="s">
        <v>77</v>
      </c>
      <c r="B54" s="16"/>
      <c r="C54" s="16"/>
      <c r="D54" s="16"/>
      <c r="E54" s="16"/>
      <c r="F54" s="33">
        <f>+ROUND(F29+F51,0)</f>
        <v>885</v>
      </c>
      <c r="G54" s="34"/>
      <c r="H54" s="34"/>
      <c r="I54" s="20">
        <f>+ROUND(I29+I51,-2)</f>
        <v>91300</v>
      </c>
    </row>
    <row r="55" spans="1:9" x14ac:dyDescent="0.25">
      <c r="A55" s="7" t="s">
        <v>78</v>
      </c>
      <c r="B55" s="3"/>
      <c r="C55" s="3"/>
      <c r="D55" s="3"/>
      <c r="E55" s="3"/>
      <c r="F55" s="35">
        <f>+ROUND(F23+F29+F44+F51,-1)</f>
        <v>2190</v>
      </c>
      <c r="G55" s="35"/>
      <c r="H55" s="35"/>
      <c r="I55" s="17">
        <f>+ROUND(I23+I29+I44+I51,-3)</f>
        <v>226000</v>
      </c>
    </row>
    <row r="56" spans="1:9" x14ac:dyDescent="0.25">
      <c r="A56" s="7" t="s">
        <v>92</v>
      </c>
      <c r="B56" s="3"/>
      <c r="C56" s="3"/>
      <c r="D56" s="3"/>
      <c r="E56" s="3"/>
      <c r="F56" s="12"/>
      <c r="G56" s="12"/>
      <c r="H56" s="12"/>
      <c r="I56" s="17">
        <v>2740000</v>
      </c>
    </row>
    <row r="57" spans="1:9" x14ac:dyDescent="0.25">
      <c r="A57" s="7" t="s">
        <v>93</v>
      </c>
      <c r="B57" s="3"/>
      <c r="C57" s="3"/>
      <c r="D57" s="3"/>
      <c r="E57" s="3"/>
      <c r="F57" s="12"/>
      <c r="G57" s="12"/>
      <c r="H57" s="12"/>
      <c r="I57" s="17">
        <f>ROUND(+I55+I56,-4)</f>
        <v>2970000</v>
      </c>
    </row>
    <row r="59" spans="1:9" x14ac:dyDescent="0.25">
      <c r="A59" s="29" t="s">
        <v>83</v>
      </c>
    </row>
    <row r="60" spans="1:9" ht="16.5" x14ac:dyDescent="0.25">
      <c r="A60" s="1" t="s">
        <v>60</v>
      </c>
    </row>
    <row r="61" spans="1:9" ht="15.75" x14ac:dyDescent="0.25">
      <c r="A61" s="21" t="s">
        <v>54</v>
      </c>
    </row>
    <row r="62" spans="1:9" ht="15.75" x14ac:dyDescent="0.25">
      <c r="A62" s="21" t="s">
        <v>55</v>
      </c>
    </row>
    <row r="63" spans="1:9" ht="16.5" x14ac:dyDescent="0.25">
      <c r="A63" s="1" t="s">
        <v>56</v>
      </c>
    </row>
    <row r="64" spans="1:9" ht="16.5" x14ac:dyDescent="0.25">
      <c r="A64" s="1" t="s">
        <v>94</v>
      </c>
    </row>
    <row r="65" spans="1:1" ht="16.5" x14ac:dyDescent="0.25">
      <c r="A65" s="1" t="s">
        <v>73</v>
      </c>
    </row>
    <row r="66" spans="1:1" ht="16.5" x14ac:dyDescent="0.25">
      <c r="A66" s="1" t="s">
        <v>74</v>
      </c>
    </row>
    <row r="67" spans="1:1" ht="16.5" x14ac:dyDescent="0.25">
      <c r="A67" s="1" t="s">
        <v>75</v>
      </c>
    </row>
    <row r="68" spans="1:1" x14ac:dyDescent="0.25">
      <c r="A68" s="1"/>
    </row>
    <row r="69" spans="1:1" x14ac:dyDescent="0.25">
      <c r="A69" s="1"/>
    </row>
    <row r="70" spans="1:1" x14ac:dyDescent="0.25">
      <c r="A70" s="1"/>
    </row>
    <row r="71" spans="1:1" x14ac:dyDescent="0.25">
      <c r="A71" s="1"/>
    </row>
    <row r="72" spans="1:1" x14ac:dyDescent="0.25">
      <c r="A72" s="1"/>
    </row>
  </sheetData>
  <mergeCells count="9">
    <mergeCell ref="F54:H54"/>
    <mergeCell ref="F55:H55"/>
    <mergeCell ref="F23:H23"/>
    <mergeCell ref="F44:H44"/>
    <mergeCell ref="F29:H29"/>
    <mergeCell ref="F51:H51"/>
    <mergeCell ref="F52:H52"/>
    <mergeCell ref="F53:H53"/>
    <mergeCell ref="F30:H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4" workbookViewId="0">
      <selection activeCell="D15" sqref="D15"/>
    </sheetView>
  </sheetViews>
  <sheetFormatPr defaultRowHeight="15" x14ac:dyDescent="0.25"/>
  <cols>
    <col min="1" max="1" width="39.28515625" customWidth="1"/>
    <col min="2" max="2" width="10.28515625" customWidth="1"/>
    <col min="3" max="3" width="11.140625" customWidth="1"/>
    <col min="5" max="5" width="10.7109375" customWidth="1"/>
  </cols>
  <sheetData>
    <row r="1" spans="1:9" ht="15.75" x14ac:dyDescent="0.25">
      <c r="A1" s="24" t="s">
        <v>79</v>
      </c>
    </row>
    <row r="2" spans="1:9" x14ac:dyDescent="0.25">
      <c r="F2">
        <v>47.62</v>
      </c>
      <c r="G2">
        <v>64.16</v>
      </c>
      <c r="H2">
        <v>25.76</v>
      </c>
    </row>
    <row r="3" spans="1:9" ht="72" x14ac:dyDescent="0.25">
      <c r="A3" s="18" t="s">
        <v>42</v>
      </c>
      <c r="B3" s="18" t="s">
        <v>80</v>
      </c>
      <c r="C3" s="18" t="s">
        <v>81</v>
      </c>
      <c r="D3" s="18" t="s">
        <v>82</v>
      </c>
      <c r="E3" s="18" t="s">
        <v>51</v>
      </c>
      <c r="F3" s="18" t="s">
        <v>46</v>
      </c>
      <c r="G3" s="18" t="s">
        <v>47</v>
      </c>
      <c r="H3" s="18" t="s">
        <v>48</v>
      </c>
      <c r="I3" s="18" t="s">
        <v>52</v>
      </c>
    </row>
    <row r="4" spans="1:9" x14ac:dyDescent="0.25">
      <c r="A4" s="7" t="s">
        <v>63</v>
      </c>
      <c r="B4" s="7"/>
      <c r="C4" s="7"/>
      <c r="D4" s="7"/>
      <c r="E4" s="7"/>
      <c r="F4" s="7"/>
      <c r="G4" s="7"/>
      <c r="H4" s="7"/>
      <c r="I4" s="7"/>
    </row>
    <row r="5" spans="1:9" x14ac:dyDescent="0.25">
      <c r="A5" s="3" t="s">
        <v>64</v>
      </c>
      <c r="B5" s="23"/>
      <c r="C5" s="23"/>
      <c r="D5" s="23"/>
      <c r="E5" s="23"/>
      <c r="F5" s="23"/>
      <c r="G5" s="23"/>
      <c r="H5" s="23"/>
      <c r="I5" s="23"/>
    </row>
    <row r="6" spans="1:9" x14ac:dyDescent="0.25">
      <c r="A6" s="13" t="s">
        <v>65</v>
      </c>
      <c r="B6" s="4">
        <v>24</v>
      </c>
      <c r="C6" s="4">
        <v>1</v>
      </c>
      <c r="D6" s="4">
        <f>+B6*C6</f>
        <v>24</v>
      </c>
      <c r="E6" s="4">
        <v>1.2</v>
      </c>
      <c r="F6" s="4">
        <f>+D6*E6</f>
        <v>28.799999999999997</v>
      </c>
      <c r="G6" s="4">
        <f>+F6*0.05</f>
        <v>1.44</v>
      </c>
      <c r="H6" s="4">
        <f>+F6*0.1</f>
        <v>2.88</v>
      </c>
      <c r="I6" s="8">
        <f>+$F$2*F6+$G$2*G6+$H$2*H6</f>
        <v>1538.0351999999998</v>
      </c>
    </row>
    <row r="7" spans="1:9" x14ac:dyDescent="0.25">
      <c r="A7" s="13" t="s">
        <v>86</v>
      </c>
      <c r="B7" s="4">
        <v>24</v>
      </c>
      <c r="C7" s="4">
        <v>0.2</v>
      </c>
      <c r="D7" s="4">
        <f t="shared" ref="D7:D13" si="0">+B7*C7</f>
        <v>4.8000000000000007</v>
      </c>
      <c r="E7" s="4">
        <v>1.2</v>
      </c>
      <c r="F7" s="22">
        <f t="shared" ref="F7:F12" si="1">+D7*E7</f>
        <v>5.7600000000000007</v>
      </c>
      <c r="G7" s="22">
        <f t="shared" ref="G7:G13" si="2">+F7*0.05</f>
        <v>0.28800000000000003</v>
      </c>
      <c r="H7" s="22">
        <f t="shared" ref="H7:H13" si="3">+F7*0.1</f>
        <v>0.57600000000000007</v>
      </c>
      <c r="I7" s="8">
        <f t="shared" ref="I7:I13" si="4">+$F$2*F7+$G$2*G7+$H$2*H7</f>
        <v>307.60703999999998</v>
      </c>
    </row>
    <row r="8" spans="1:9" x14ac:dyDescent="0.25">
      <c r="A8" s="3" t="s">
        <v>66</v>
      </c>
      <c r="B8" s="4"/>
      <c r="C8" s="4"/>
      <c r="D8" s="4"/>
      <c r="E8" s="4"/>
      <c r="F8" s="4">
        <f t="shared" si="1"/>
        <v>0</v>
      </c>
      <c r="G8" s="4">
        <f t="shared" si="2"/>
        <v>0</v>
      </c>
      <c r="H8" s="4">
        <f t="shared" si="3"/>
        <v>0</v>
      </c>
      <c r="I8" s="8">
        <f t="shared" si="4"/>
        <v>0</v>
      </c>
    </row>
    <row r="9" spans="1:9" x14ac:dyDescent="0.25">
      <c r="A9" s="13" t="s">
        <v>13</v>
      </c>
      <c r="B9" s="4">
        <v>2</v>
      </c>
      <c r="C9" s="4">
        <v>1</v>
      </c>
      <c r="D9" s="4">
        <f t="shared" si="0"/>
        <v>2</v>
      </c>
      <c r="E9" s="4">
        <v>1.2</v>
      </c>
      <c r="F9" s="4">
        <f t="shared" si="1"/>
        <v>2.4</v>
      </c>
      <c r="G9" s="4">
        <f t="shared" si="2"/>
        <v>0.12</v>
      </c>
      <c r="H9" s="4">
        <f t="shared" si="3"/>
        <v>0.24</v>
      </c>
      <c r="I9" s="8">
        <f t="shared" si="4"/>
        <v>128.1696</v>
      </c>
    </row>
    <row r="10" spans="1:9" x14ac:dyDescent="0.25">
      <c r="A10" s="13" t="s">
        <v>14</v>
      </c>
      <c r="B10" s="4">
        <v>0.5</v>
      </c>
      <c r="C10" s="4">
        <v>1</v>
      </c>
      <c r="D10" s="4">
        <f t="shared" si="0"/>
        <v>0.5</v>
      </c>
      <c r="E10" s="4">
        <v>1.2</v>
      </c>
      <c r="F10" s="4">
        <f t="shared" si="1"/>
        <v>0.6</v>
      </c>
      <c r="G10" s="4">
        <f t="shared" si="2"/>
        <v>0.03</v>
      </c>
      <c r="H10" s="4">
        <f t="shared" si="3"/>
        <v>0.06</v>
      </c>
      <c r="I10" s="8">
        <f t="shared" si="4"/>
        <v>32.042400000000001</v>
      </c>
    </row>
    <row r="11" spans="1:9" x14ac:dyDescent="0.25">
      <c r="A11" s="13" t="s">
        <v>15</v>
      </c>
      <c r="B11" s="4">
        <v>0.5</v>
      </c>
      <c r="C11" s="4">
        <v>1</v>
      </c>
      <c r="D11" s="4">
        <f t="shared" si="0"/>
        <v>0.5</v>
      </c>
      <c r="E11" s="4">
        <v>1.2</v>
      </c>
      <c r="F11" s="4">
        <f t="shared" si="1"/>
        <v>0.6</v>
      </c>
      <c r="G11" s="4">
        <f t="shared" si="2"/>
        <v>0.03</v>
      </c>
      <c r="H11" s="4">
        <f t="shared" si="3"/>
        <v>0.06</v>
      </c>
      <c r="I11" s="8">
        <f t="shared" si="4"/>
        <v>32.042400000000001</v>
      </c>
    </row>
    <row r="12" spans="1:9" x14ac:dyDescent="0.25">
      <c r="A12" s="13" t="s">
        <v>67</v>
      </c>
      <c r="B12" s="4">
        <v>8</v>
      </c>
      <c r="C12" s="4">
        <v>1</v>
      </c>
      <c r="D12" s="4">
        <f t="shared" si="0"/>
        <v>8</v>
      </c>
      <c r="E12" s="4">
        <v>1.2</v>
      </c>
      <c r="F12" s="4">
        <f t="shared" si="1"/>
        <v>9.6</v>
      </c>
      <c r="G12" s="4">
        <f t="shared" si="2"/>
        <v>0.48</v>
      </c>
      <c r="H12" s="4">
        <f t="shared" si="3"/>
        <v>0.96</v>
      </c>
      <c r="I12" s="8">
        <f t="shared" si="4"/>
        <v>512.67840000000001</v>
      </c>
    </row>
    <row r="13" spans="1:9" x14ac:dyDescent="0.25">
      <c r="A13" s="13" t="s">
        <v>85</v>
      </c>
      <c r="B13" s="4">
        <v>8</v>
      </c>
      <c r="C13" s="4">
        <v>1</v>
      </c>
      <c r="D13" s="4">
        <f t="shared" si="0"/>
        <v>8</v>
      </c>
      <c r="E13" s="4">
        <v>0.5</v>
      </c>
      <c r="F13" s="4">
        <f>+D13*E13</f>
        <v>4</v>
      </c>
      <c r="G13" s="4">
        <f t="shared" si="2"/>
        <v>0.2</v>
      </c>
      <c r="H13" s="4">
        <f t="shared" si="3"/>
        <v>0.4</v>
      </c>
      <c r="I13" s="8">
        <f t="shared" si="4"/>
        <v>213.61599999999999</v>
      </c>
    </row>
    <row r="14" spans="1:9" x14ac:dyDescent="0.25">
      <c r="A14" s="7" t="s">
        <v>68</v>
      </c>
      <c r="B14" s="4"/>
      <c r="C14" s="4"/>
      <c r="D14" s="4"/>
      <c r="E14" s="4"/>
      <c r="F14" s="39">
        <f>+SUM(F6:H13)</f>
        <v>59.524000000000001</v>
      </c>
      <c r="G14" s="39"/>
      <c r="H14" s="39"/>
      <c r="I14" s="17">
        <f>+SUM(I6:I13)</f>
        <v>2764.1910399999997</v>
      </c>
    </row>
    <row r="15" spans="1:9" x14ac:dyDescent="0.25">
      <c r="A15" s="7" t="s">
        <v>69</v>
      </c>
      <c r="B15" s="7"/>
      <c r="C15" s="7"/>
      <c r="D15" s="4"/>
      <c r="E15" s="7"/>
      <c r="F15" s="7"/>
      <c r="G15" s="7"/>
      <c r="H15" s="7"/>
      <c r="I15" s="7"/>
    </row>
    <row r="16" spans="1:9" x14ac:dyDescent="0.25">
      <c r="A16" s="3" t="s">
        <v>66</v>
      </c>
      <c r="B16" s="4"/>
      <c r="C16" s="4"/>
      <c r="D16" s="4"/>
      <c r="E16" s="4"/>
      <c r="F16" s="4"/>
      <c r="G16" s="4"/>
      <c r="H16" s="4"/>
      <c r="I16" s="10"/>
    </row>
    <row r="17" spans="1:9" x14ac:dyDescent="0.25">
      <c r="A17" s="13" t="s">
        <v>89</v>
      </c>
      <c r="B17" s="4">
        <v>2</v>
      </c>
      <c r="C17" s="4">
        <v>2</v>
      </c>
      <c r="D17" s="4">
        <f>+B17*C17</f>
        <v>4</v>
      </c>
      <c r="E17" s="4">
        <v>24</v>
      </c>
      <c r="F17" s="4">
        <f t="shared" ref="F17" si="5">+D17*E17</f>
        <v>96</v>
      </c>
      <c r="G17" s="4">
        <f t="shared" ref="G17" si="6">+F17*0.05</f>
        <v>4.8000000000000007</v>
      </c>
      <c r="H17" s="4">
        <f t="shared" ref="H17" si="7">+F17*0.1</f>
        <v>9.6000000000000014</v>
      </c>
      <c r="I17" s="8">
        <f t="shared" ref="I17" si="8">+$F$2*F17+$G$2*G17+$H$2*H17</f>
        <v>5126.7839999999997</v>
      </c>
    </row>
    <row r="18" spans="1:9" x14ac:dyDescent="0.25">
      <c r="A18" s="7" t="s">
        <v>70</v>
      </c>
      <c r="B18" s="4"/>
      <c r="C18" s="4"/>
      <c r="D18" s="4"/>
      <c r="E18" s="4"/>
      <c r="F18" s="39">
        <f>+SUM(F15:H17)</f>
        <v>110.4</v>
      </c>
      <c r="G18" s="39"/>
      <c r="H18" s="39"/>
      <c r="I18" s="17">
        <f>+SUM(I15:I17)</f>
        <v>5126.7839999999997</v>
      </c>
    </row>
    <row r="19" spans="1:9" x14ac:dyDescent="0.25">
      <c r="A19" s="7" t="s">
        <v>90</v>
      </c>
      <c r="B19" s="4"/>
      <c r="C19" s="4"/>
      <c r="D19" s="4"/>
      <c r="E19" s="4"/>
      <c r="F19" s="39">
        <f>+F14+F18</f>
        <v>169.92400000000001</v>
      </c>
      <c r="G19" s="40"/>
      <c r="H19" s="40"/>
      <c r="I19" s="17">
        <f>+ROUND(I14+I18,-1)</f>
        <v>7890</v>
      </c>
    </row>
    <row r="20" spans="1:9" x14ac:dyDescent="0.25">
      <c r="A20" s="27"/>
      <c r="B20" s="30"/>
      <c r="C20" s="30"/>
      <c r="D20" s="30"/>
      <c r="E20" s="30"/>
      <c r="F20" s="31"/>
      <c r="G20" s="32"/>
      <c r="H20" s="32"/>
      <c r="I20" s="28"/>
    </row>
    <row r="21" spans="1:9" x14ac:dyDescent="0.25">
      <c r="A21" s="29" t="s">
        <v>83</v>
      </c>
    </row>
    <row r="22" spans="1:9" ht="16.5" x14ac:dyDescent="0.25">
      <c r="A22" s="1" t="s">
        <v>60</v>
      </c>
    </row>
    <row r="23" spans="1:9" ht="15.75" x14ac:dyDescent="0.25">
      <c r="A23" s="21" t="s">
        <v>84</v>
      </c>
    </row>
    <row r="24" spans="1:9" ht="16.5" x14ac:dyDescent="0.25">
      <c r="A24" s="1" t="s">
        <v>87</v>
      </c>
    </row>
    <row r="25" spans="1:9" ht="16.5" x14ac:dyDescent="0.25">
      <c r="A25" s="1" t="s">
        <v>88</v>
      </c>
    </row>
    <row r="26" spans="1:9" ht="16.5" x14ac:dyDescent="0.25">
      <c r="A26" s="1" t="s">
        <v>91</v>
      </c>
    </row>
  </sheetData>
  <mergeCells count="3">
    <mergeCell ref="F18:H18"/>
    <mergeCell ref="F19:H19"/>
    <mergeCell ref="F14:H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2016-02-11T14:28:52Z</dcterms:created>
  <dcterms:modified xsi:type="dcterms:W3CDTF">2016-06-02T12:26:07Z</dcterms:modified>
</cp:coreProperties>
</file>