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
    </mc:Choice>
  </mc:AlternateContent>
  <bookViews>
    <workbookView xWindow="0" yWindow="0" windowWidth="24000" windowHeight="8910"/>
  </bookViews>
  <sheets>
    <sheet name="Industry" sheetId="1" r:id="rId1"/>
    <sheet name="Agency"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41" i="1" l="1"/>
  <c r="I13" i="2"/>
  <c r="F13" i="2"/>
  <c r="F41" i="1"/>
  <c r="I42" i="1"/>
  <c r="I41" i="1"/>
  <c r="I43" i="1" l="1"/>
  <c r="E10" i="2" l="1"/>
  <c r="F10" i="2" s="1"/>
  <c r="E9" i="2"/>
  <c r="I12" i="2"/>
  <c r="I8" i="2"/>
  <c r="I7" i="2"/>
  <c r="I6" i="2"/>
  <c r="I5" i="2"/>
  <c r="F12" i="2"/>
  <c r="H12" i="2" s="1"/>
  <c r="F9" i="2"/>
  <c r="H9" i="2" s="1"/>
  <c r="F8" i="2"/>
  <c r="H8" i="2" s="1"/>
  <c r="F7" i="2"/>
  <c r="H7" i="2" s="1"/>
  <c r="F6" i="2"/>
  <c r="H6" i="2" s="1"/>
  <c r="H5" i="2"/>
  <c r="G5" i="2"/>
  <c r="F5" i="2"/>
  <c r="D12" i="2"/>
  <c r="D10" i="2"/>
  <c r="D9" i="2"/>
  <c r="D8" i="2"/>
  <c r="D7" i="2"/>
  <c r="D6" i="2"/>
  <c r="D5" i="2"/>
  <c r="I37" i="1"/>
  <c r="I36" i="1"/>
  <c r="I34" i="1"/>
  <c r="I33" i="1"/>
  <c r="I32" i="1"/>
  <c r="I25" i="1"/>
  <c r="I24" i="1"/>
  <c r="I21" i="1"/>
  <c r="I19" i="1"/>
  <c r="I18" i="1"/>
  <c r="I17" i="1"/>
  <c r="I16" i="1"/>
  <c r="I15" i="1"/>
  <c r="I14" i="1"/>
  <c r="E37" i="1"/>
  <c r="F37" i="1" s="1"/>
  <c r="H37" i="1" s="1"/>
  <c r="E36" i="1"/>
  <c r="F36" i="1" s="1"/>
  <c r="H36" i="1" s="1"/>
  <c r="E34" i="1"/>
  <c r="F34" i="1" s="1"/>
  <c r="H34" i="1" s="1"/>
  <c r="E33" i="1"/>
  <c r="F33" i="1" s="1"/>
  <c r="E19" i="1"/>
  <c r="F19" i="1" s="1"/>
  <c r="G19" i="1" s="1"/>
  <c r="E18" i="1"/>
  <c r="F18" i="1" s="1"/>
  <c r="H32" i="1"/>
  <c r="G32" i="1"/>
  <c r="F32" i="1"/>
  <c r="G25" i="1"/>
  <c r="F25" i="1"/>
  <c r="H25" i="1" s="1"/>
  <c r="F24" i="1"/>
  <c r="H24" i="1" s="1"/>
  <c r="F21" i="1"/>
  <c r="G21" i="1" s="1"/>
  <c r="F17" i="1"/>
  <c r="H17" i="1" s="1"/>
  <c r="G16" i="1"/>
  <c r="F16" i="1"/>
  <c r="H16" i="1" s="1"/>
  <c r="F15" i="1"/>
  <c r="H15" i="1" s="1"/>
  <c r="G14" i="1"/>
  <c r="F14" i="1"/>
  <c r="H14" i="1" s="1"/>
  <c r="F11" i="1"/>
  <c r="H11" i="1" s="1"/>
  <c r="D37" i="1"/>
  <c r="D36" i="1"/>
  <c r="D34" i="1"/>
  <c r="D33" i="1"/>
  <c r="D32" i="1"/>
  <c r="D25" i="1"/>
  <c r="D24" i="1"/>
  <c r="D21" i="1"/>
  <c r="D19" i="1"/>
  <c r="D18" i="1"/>
  <c r="D17" i="1"/>
  <c r="D16" i="1"/>
  <c r="D15" i="1"/>
  <c r="D14" i="1"/>
  <c r="D11" i="1"/>
  <c r="G10" i="2" l="1"/>
  <c r="I10" i="2" s="1"/>
  <c r="H10" i="2"/>
  <c r="G12" i="2"/>
  <c r="G9" i="2"/>
  <c r="I9" i="2" s="1"/>
  <c r="G8" i="2"/>
  <c r="G7" i="2"/>
  <c r="G6" i="2"/>
  <c r="G11" i="1"/>
  <c r="I11" i="1" s="1"/>
  <c r="I40" i="1"/>
  <c r="I26" i="1"/>
  <c r="G33" i="1"/>
  <c r="F40" i="1"/>
  <c r="H18" i="1"/>
  <c r="F26" i="1"/>
  <c r="H33" i="1"/>
  <c r="G36" i="1"/>
  <c r="G34" i="1"/>
  <c r="G37" i="1"/>
  <c r="G24" i="1"/>
  <c r="H21" i="1"/>
  <c r="H19" i="1"/>
  <c r="G17" i="1"/>
  <c r="G15" i="1"/>
  <c r="G18" i="1"/>
</calcChain>
</file>

<file path=xl/sharedStrings.xml><?xml version="1.0" encoding="utf-8"?>
<sst xmlns="http://schemas.openxmlformats.org/spreadsheetml/2006/main" count="107" uniqueCount="93">
  <si>
    <t>Burden Item</t>
  </si>
  <si>
    <t>1.  Applications</t>
  </si>
  <si>
    <t xml:space="preserve">  a.   Batch vapor and in-line cleaning machines</t>
  </si>
  <si>
    <t>N/A</t>
  </si>
  <si>
    <t xml:space="preserve">  b.   Batch cold cleaning machines</t>
  </si>
  <si>
    <t>2.  Survey and studies</t>
  </si>
  <si>
    <t>3.  Reporting Requirements</t>
  </si>
  <si>
    <t xml:space="preserve"> ii.   Gather existing information</t>
  </si>
  <si>
    <t>iii.   Write Report</t>
  </si>
  <si>
    <t xml:space="preserve">         Initial notification report</t>
  </si>
  <si>
    <t xml:space="preserve">         Initial compliance report</t>
  </si>
  <si>
    <r>
      <t xml:space="preserve">         Performance test results </t>
    </r>
    <r>
      <rPr>
        <vertAlign val="superscript"/>
        <sz val="10"/>
        <color rgb="FF000000"/>
        <rFont val="Times New Roman"/>
        <family val="1"/>
      </rPr>
      <t>d</t>
    </r>
  </si>
  <si>
    <r>
      <t xml:space="preserve">         Annual compliance report </t>
    </r>
    <r>
      <rPr>
        <vertAlign val="superscript"/>
        <sz val="10"/>
        <color rgb="FF000000"/>
        <rFont val="Times New Roman"/>
        <family val="1"/>
      </rPr>
      <t>e</t>
    </r>
  </si>
  <si>
    <r>
      <t xml:space="preserve">         Report with exceedance </t>
    </r>
    <r>
      <rPr>
        <vertAlign val="superscript"/>
        <sz val="10"/>
        <color rgb="FF000000"/>
        <rFont val="Times New Roman"/>
        <family val="1"/>
      </rPr>
      <t>f, g</t>
    </r>
  </si>
  <si>
    <r>
      <t xml:space="preserve">         Report with no exceedance </t>
    </r>
    <r>
      <rPr>
        <vertAlign val="superscript"/>
        <sz val="10"/>
        <color rgb="FF000000"/>
        <rFont val="Times New Roman"/>
        <family val="1"/>
      </rPr>
      <t>f, h</t>
    </r>
  </si>
  <si>
    <t xml:space="preserve"> ii.  Gather existing information</t>
  </si>
  <si>
    <r>
      <t xml:space="preserve"> iii. Write Report </t>
    </r>
    <r>
      <rPr>
        <vertAlign val="superscript"/>
        <sz val="10"/>
        <color rgb="FF000000"/>
        <rFont val="Times New Roman"/>
        <family val="1"/>
      </rPr>
      <t>j</t>
    </r>
  </si>
  <si>
    <t xml:space="preserve">         Initial compliance report  </t>
  </si>
  <si>
    <t>Subtotal for Reporting Requirements</t>
  </si>
  <si>
    <r>
      <t xml:space="preserve">4.  </t>
    </r>
    <r>
      <rPr>
        <b/>
        <sz val="10"/>
        <color rgb="FF000000"/>
        <rFont val="Times New Roman"/>
        <family val="1"/>
      </rPr>
      <t>Recordkeeping Requirements</t>
    </r>
  </si>
  <si>
    <t xml:space="preserve"> ii.  Plan activities</t>
  </si>
  <si>
    <t xml:space="preserve"> iii. Implement activities</t>
  </si>
  <si>
    <r>
      <t xml:space="preserve">        Performance test </t>
    </r>
    <r>
      <rPr>
        <vertAlign val="superscript"/>
        <sz val="10"/>
        <color rgb="FF000000"/>
        <rFont val="Times New Roman"/>
        <family val="1"/>
      </rPr>
      <t>d</t>
    </r>
  </si>
  <si>
    <r>
      <t xml:space="preserve">        Control device monitoring </t>
    </r>
    <r>
      <rPr>
        <vertAlign val="superscript"/>
        <sz val="10"/>
        <color rgb="FF000000"/>
        <rFont val="Times New Roman"/>
        <family val="1"/>
      </rPr>
      <t>k, l</t>
    </r>
  </si>
  <si>
    <r>
      <t xml:space="preserve">        Solvent consumption log </t>
    </r>
    <r>
      <rPr>
        <vertAlign val="superscript"/>
        <sz val="10"/>
        <color rgb="FF000000"/>
        <rFont val="Times New Roman"/>
        <family val="1"/>
      </rPr>
      <t>m</t>
    </r>
  </si>
  <si>
    <t xml:space="preserve"> iv.  Record Data</t>
  </si>
  <si>
    <r>
      <t xml:space="preserve">        Control device monitoring </t>
    </r>
    <r>
      <rPr>
        <vertAlign val="superscript"/>
        <sz val="10"/>
        <color rgb="FF000000"/>
        <rFont val="Times New Roman"/>
        <family val="1"/>
      </rPr>
      <t>l, n</t>
    </r>
  </si>
  <si>
    <r>
      <t xml:space="preserve">        Solvent emission calculation </t>
    </r>
    <r>
      <rPr>
        <vertAlign val="superscript"/>
        <sz val="10"/>
        <color rgb="FF000000"/>
        <rFont val="Times New Roman"/>
        <family val="1"/>
      </rPr>
      <t>m, o</t>
    </r>
  </si>
  <si>
    <r>
      <t xml:space="preserve"> v.  Time to train personnel </t>
    </r>
    <r>
      <rPr>
        <vertAlign val="superscript"/>
        <sz val="10"/>
        <color rgb="FF000000"/>
        <rFont val="Times New Roman"/>
        <family val="1"/>
      </rPr>
      <t>p</t>
    </r>
  </si>
  <si>
    <t xml:space="preserve"> b.   Batch cold cleaning machines</t>
  </si>
  <si>
    <t>Subtotal for Recordkeeping Requirements</t>
  </si>
  <si>
    <t>Assumptions:</t>
  </si>
  <si>
    <r>
      <t>a.</t>
    </r>
    <r>
      <rPr>
        <sz val="10"/>
        <color theme="1"/>
        <rFont val="Times New Roman"/>
        <family val="1"/>
      </rPr>
      <t xml:space="preserve">  We estimate that an average of 1,431 existing respondents will be subject to the rule over the three-year period of this ICR.  Of this total, 1,180 respondents are subject to batch vapor and in-line cleaning machine requirements while 251 respondents are subject to batch cold cleaning machine requirements.  No new respondents are expected.</t>
    </r>
  </si>
  <si>
    <r>
      <t>c.</t>
    </r>
    <r>
      <rPr>
        <sz val="10"/>
        <color theme="1"/>
        <rFont val="Times New Roman"/>
        <family val="1"/>
      </rPr>
      <t xml:space="preserve">  We assume it will take 2 hours to read instructions.</t>
    </r>
  </si>
  <si>
    <r>
      <t>d.</t>
    </r>
    <r>
      <rPr>
        <sz val="10"/>
        <color theme="1"/>
        <rFont val="Times New Roman"/>
        <family val="1"/>
      </rPr>
      <t xml:space="preserve">  We estimate that idling emission or dwell test reports will require 80 technical hours, which are divided between the test report (30 hours) and the test itself (50 hours).</t>
    </r>
  </si>
  <si>
    <r>
      <t>e.</t>
    </r>
    <r>
      <rPr>
        <sz val="10"/>
        <color theme="1"/>
        <rFont val="Times New Roman"/>
        <family val="1"/>
      </rPr>
      <t xml:space="preserve">  We assume that 1,180 facilities are required to complete the annual compliance report.</t>
    </r>
  </si>
  <si>
    <r>
      <t>f.</t>
    </r>
    <r>
      <rPr>
        <sz val="10"/>
        <color theme="1"/>
        <rFont val="Times New Roman"/>
        <family val="1"/>
      </rPr>
      <t xml:space="preserve">  The burden of one quarterly and one semiannual exceedance report is included in the burden estimate for the annual report.</t>
    </r>
  </si>
  <si>
    <r>
      <t>g.</t>
    </r>
    <r>
      <rPr>
        <sz val="10"/>
        <color theme="1"/>
        <rFont val="Times New Roman"/>
        <family val="1"/>
      </rPr>
      <t xml:space="preserve">  We assume that 10 percent of 1,180 facilities are in exceedance at least one time per year (quarterly reporting).</t>
    </r>
  </si>
  <si>
    <r>
      <t>h.</t>
    </r>
    <r>
      <rPr>
        <sz val="10"/>
        <color theme="1"/>
        <rFont val="Times New Roman"/>
        <family val="1"/>
      </rPr>
      <t xml:space="preserve">  We assume that 90 percent of 1,180 facilities are not in exceedance (semiannual reporting).</t>
    </r>
  </si>
  <si>
    <r>
      <t>i.</t>
    </r>
    <r>
      <rPr>
        <sz val="10"/>
        <color theme="1"/>
        <rFont val="Times New Roman"/>
        <family val="1"/>
      </rPr>
      <t xml:space="preserve">  We assume that it will take 0.5 hours to read instructions.</t>
    </r>
  </si>
  <si>
    <r>
      <t>j.</t>
    </r>
    <r>
      <rPr>
        <sz val="10"/>
        <color theme="1"/>
        <rFont val="Times New Roman"/>
        <family val="1"/>
      </rPr>
      <t xml:space="preserve">  We assume that it will take 0.25 hours to write each report.</t>
    </r>
  </si>
  <si>
    <r>
      <t>k.</t>
    </r>
    <r>
      <rPr>
        <sz val="10"/>
        <color theme="1"/>
        <rFont val="Times New Roman"/>
        <family val="1"/>
      </rPr>
      <t xml:space="preserve">  Actual monitoring is conducted weekly, monthly or quarterly for specific control devices.  The estimated time is based on the typical control devices expected to be installed.</t>
    </r>
  </si>
  <si>
    <r>
      <t>l.</t>
    </r>
    <r>
      <rPr>
        <sz val="10"/>
        <color theme="1"/>
        <rFont val="Times New Roman"/>
        <family val="1"/>
      </rPr>
      <t xml:space="preserve">  We assume that 50 percent of the facilities will choose the standard equipment and will be required to conduct control device monitoring.  </t>
    </r>
  </si>
  <si>
    <r>
      <t>m.</t>
    </r>
    <r>
      <rPr>
        <sz val="10"/>
        <color theme="1"/>
        <rFont val="Times New Roman"/>
        <family val="1"/>
      </rPr>
      <t xml:space="preserve">  We assume that 50 percent of the facilities will choose to do solvent consumption monitoring.</t>
    </r>
  </si>
  <si>
    <r>
      <t>n.</t>
    </r>
    <r>
      <rPr>
        <sz val="10"/>
        <color theme="1"/>
        <rFont val="Times New Roman"/>
        <family val="1"/>
      </rPr>
      <t xml:space="preserve">  We assume that it would take 1.2 hours per facility to record data.</t>
    </r>
  </si>
  <si>
    <r>
      <t>o.</t>
    </r>
    <r>
      <rPr>
        <sz val="10"/>
        <color theme="1"/>
        <rFont val="Times New Roman"/>
        <family val="1"/>
      </rPr>
      <t xml:space="preserve">  We assume that it would take 0.75 hours per facility to record solvent consumption data.</t>
    </r>
  </si>
  <si>
    <r>
      <t>p.</t>
    </r>
    <r>
      <rPr>
        <sz val="10"/>
        <color theme="1"/>
        <rFont val="Times New Roman"/>
        <family val="1"/>
      </rPr>
      <t xml:space="preserve">  We assume that no special training requirements are required.</t>
    </r>
  </si>
  <si>
    <t>Report Activity</t>
  </si>
  <si>
    <t>1.  Batch vapor and in-line cleaning machine</t>
  </si>
  <si>
    <t xml:space="preserve">     a.  Initial notification report</t>
  </si>
  <si>
    <t xml:space="preserve">     b.  Initial compliance report</t>
  </si>
  <si>
    <r>
      <t xml:space="preserve">     c.  Performance test results </t>
    </r>
    <r>
      <rPr>
        <vertAlign val="superscript"/>
        <sz val="10"/>
        <color rgb="FF000000"/>
        <rFont val="Times New Roman"/>
        <family val="1"/>
      </rPr>
      <t>b</t>
    </r>
  </si>
  <si>
    <r>
      <t xml:space="preserve">     d.  Annual compliance report </t>
    </r>
    <r>
      <rPr>
        <vertAlign val="superscript"/>
        <sz val="10"/>
        <color rgb="FF000000"/>
        <rFont val="Times New Roman"/>
        <family val="1"/>
      </rPr>
      <t>c</t>
    </r>
  </si>
  <si>
    <r>
      <t xml:space="preserve">         Report with exceedance </t>
    </r>
    <r>
      <rPr>
        <vertAlign val="superscript"/>
        <sz val="10"/>
        <color rgb="FF000000"/>
        <rFont val="Times New Roman"/>
        <family val="1"/>
      </rPr>
      <t>d, e</t>
    </r>
  </si>
  <si>
    <r>
      <t xml:space="preserve">         Report with no exceedance </t>
    </r>
    <r>
      <rPr>
        <vertAlign val="superscript"/>
        <sz val="10"/>
        <color rgb="FF000000"/>
        <rFont val="Times New Roman"/>
        <family val="1"/>
      </rPr>
      <t>d, f</t>
    </r>
  </si>
  <si>
    <t xml:space="preserve">2.  Batch Cold Cleaning Machines          </t>
  </si>
  <si>
    <t xml:space="preserve">    a.  Initial notification/compliance report</t>
  </si>
  <si>
    <r>
      <t>b.</t>
    </r>
    <r>
      <rPr>
        <sz val="10"/>
        <color rgb="FF000000"/>
        <rFont val="Times New Roman"/>
        <family val="1"/>
      </rPr>
      <t xml:space="preserve">  We assume that it will take 8 hours to review performance test results.</t>
    </r>
  </si>
  <si>
    <r>
      <t>c.</t>
    </r>
    <r>
      <rPr>
        <sz val="10"/>
        <color rgb="FF000000"/>
        <rFont val="Times New Roman"/>
        <family val="1"/>
      </rPr>
      <t xml:space="preserve">  All facilities are expected to submit annual compliance reports summarizing either solvent consumption data or monitoring results for each cleaning machine.</t>
    </r>
  </si>
  <si>
    <r>
      <t>d.</t>
    </r>
    <r>
      <rPr>
        <sz val="10"/>
        <color rgb="FF000000"/>
        <rFont val="Times New Roman"/>
        <family val="1"/>
      </rPr>
      <t xml:space="preserve">  The burden of one quarterly and one semiannual exceedance report is included in the burden estimate for the annual report.</t>
    </r>
  </si>
  <si>
    <r>
      <t>e.</t>
    </r>
    <r>
      <rPr>
        <sz val="10"/>
        <color rgb="FF000000"/>
        <rFont val="Times New Roman"/>
        <family val="1"/>
      </rPr>
      <t xml:space="preserve">  We assume that 10 percent of 1,180 facilities are in exceedance at least one time per year.</t>
    </r>
  </si>
  <si>
    <r>
      <t>f.</t>
    </r>
    <r>
      <rPr>
        <sz val="10"/>
        <color rgb="FF000000"/>
        <rFont val="Times New Roman"/>
        <family val="1"/>
      </rPr>
      <t xml:space="preserve">  We assume that 90 percent of 1,180 facilities are not in exceedance.</t>
    </r>
  </si>
  <si>
    <t>(A) Person hours per occurrence</t>
  </si>
  <si>
    <t>(B) No. of occurrences per respondent per year</t>
  </si>
  <si>
    <t>(C) Person hours per respondent per year (AxB)</t>
  </si>
  <si>
    <r>
      <t xml:space="preserve">(D) Respondents per year </t>
    </r>
    <r>
      <rPr>
        <b/>
        <vertAlign val="superscript"/>
        <sz val="10"/>
        <color theme="1"/>
        <rFont val="Times New Roman"/>
        <family val="1"/>
      </rPr>
      <t>a</t>
    </r>
  </si>
  <si>
    <t>(E) Technical person-hours per year (CxD)</t>
  </si>
  <si>
    <t>(F) Management person-hours per year (Ex0.05)</t>
  </si>
  <si>
    <t>(G) Clerical person-hours per year (Ex0.1)</t>
  </si>
  <si>
    <r>
      <t xml:space="preserve">(H) Total cost per year($) </t>
    </r>
    <r>
      <rPr>
        <b/>
        <vertAlign val="superscript"/>
        <sz val="10"/>
        <color theme="1"/>
        <rFont val="Times New Roman"/>
        <family val="1"/>
      </rPr>
      <t>b</t>
    </r>
  </si>
  <si>
    <t>(A) Technical person-hours per occurrence</t>
  </si>
  <si>
    <t>(C) Technical person-hours per respondent per year (AxB)</t>
  </si>
  <si>
    <t>(D) Respondents per year</t>
  </si>
  <si>
    <t>(E) Technical hours per year (CxD)</t>
  </si>
  <si>
    <t>(F) Management hours per year  (Ex0.05)</t>
  </si>
  <si>
    <t>(G) Clerical hours per year (Ex0.1)</t>
  </si>
  <si>
    <r>
      <t xml:space="preserve">(H) Total cost per year($) </t>
    </r>
    <r>
      <rPr>
        <b/>
        <vertAlign val="superscript"/>
        <sz val="10"/>
        <color theme="1"/>
        <rFont val="Times New Roman"/>
        <family val="1"/>
      </rPr>
      <t>a</t>
    </r>
  </si>
  <si>
    <t>All respondents are assumed to re-familiarize with reg.</t>
  </si>
  <si>
    <r>
      <t xml:space="preserve">  i.   Familiarization with the regulatory requirements </t>
    </r>
    <r>
      <rPr>
        <vertAlign val="superscript"/>
        <sz val="10"/>
        <color rgb="FF000000"/>
        <rFont val="Times New Roman"/>
        <family val="1"/>
      </rPr>
      <t>c</t>
    </r>
  </si>
  <si>
    <t xml:space="preserve">  i.  Familiarization with the regulatory requirements</t>
  </si>
  <si>
    <t>hr per resp</t>
  </si>
  <si>
    <t>See 3A(iii) </t>
  </si>
  <si>
    <t>See 3B(iii) </t>
  </si>
  <si>
    <t>See 3A(i) </t>
  </si>
  <si>
    <r>
      <t>q.</t>
    </r>
    <r>
      <rPr>
        <sz val="10"/>
        <color theme="1"/>
        <rFont val="Times New Roman"/>
        <family val="1"/>
      </rPr>
      <t xml:space="preserve">  Totals have been rounded to 3 significant figures. Figures may not add exactly due to rounding.</t>
    </r>
  </si>
  <si>
    <r>
      <t xml:space="preserve">TOTAL COST: </t>
    </r>
    <r>
      <rPr>
        <b/>
        <vertAlign val="superscript"/>
        <sz val="10"/>
        <rFont val="Times New Roman"/>
        <family val="1"/>
      </rPr>
      <t>q</t>
    </r>
  </si>
  <si>
    <r>
      <t xml:space="preserve">Capital and O&amp;M Cost (see Section 6(b)(iii)): </t>
    </r>
    <r>
      <rPr>
        <b/>
        <vertAlign val="superscript"/>
        <sz val="10"/>
        <rFont val="Times New Roman"/>
        <family val="1"/>
      </rPr>
      <t>q</t>
    </r>
  </si>
  <si>
    <r>
      <t xml:space="preserve">TOTAL ANNUAL BURDEN AND COST (rounded) </t>
    </r>
    <r>
      <rPr>
        <b/>
        <vertAlign val="superscript"/>
        <sz val="10"/>
        <color theme="1"/>
        <rFont val="Times New Roman"/>
        <family val="1"/>
      </rPr>
      <t>q</t>
    </r>
  </si>
  <si>
    <r>
      <t>g.</t>
    </r>
    <r>
      <rPr>
        <sz val="10"/>
        <color theme="1"/>
        <rFont val="Times New Roman"/>
        <family val="1"/>
      </rPr>
      <t xml:space="preserve">  Totals have been rounded to 3 significant figures. Figures may not add exactly due to rounding.</t>
    </r>
  </si>
  <si>
    <r>
      <t>TOTAL ANNUAL BURDEN AND COST (rounded) </t>
    </r>
    <r>
      <rPr>
        <b/>
        <vertAlign val="superscript"/>
        <sz val="10"/>
        <color rgb="FF000000"/>
        <rFont val="Times New Roman"/>
        <family val="1"/>
      </rPr>
      <t>g</t>
    </r>
  </si>
  <si>
    <r>
      <t>b.</t>
    </r>
    <r>
      <rPr>
        <sz val="10"/>
        <color theme="1"/>
        <rFont val="Times New Roman"/>
        <family val="1"/>
      </rPr>
      <t xml:space="preserve">  This ICR uses the following labor rates: $106.45 for technical, $138.43 for managerial, and $52.77 for clerical labor.  These rates are from the United States Department of Labor, Bureau of Labor Statistics, September 2015, “Table 2. Civilian Workers, by occupational and industry group.”  The rates are from column 1, “Total compensation.”  The rates have been increased by 110 percent to account for the benefit packages available to those employed by private industry.</t>
    </r>
  </si>
  <si>
    <r>
      <t>a.</t>
    </r>
    <r>
      <rPr>
        <sz val="10"/>
        <color rgb="FF000000"/>
        <rFont val="Times New Roman"/>
        <family val="1"/>
      </rPr>
      <t xml:space="preserve">  This ICR uses the following labor rates: $47.62 for technical, $64.16 for managerial, and $25.76 for clerical labor.  These rates are from the Office of Personnel Management (OPM), 2016 General Schedule, which excludes locality rates of pay.  The rates have been increased by 60 percent to account for the benefit packages available to government employees.</t>
    </r>
  </si>
  <si>
    <r>
      <t xml:space="preserve">  i.  Familiarize with regulatory requirements </t>
    </r>
    <r>
      <rPr>
        <vertAlign val="superscript"/>
        <sz val="10"/>
        <color rgb="FF000000"/>
        <rFont val="Times New Roman"/>
        <family val="1"/>
      </rPr>
      <t>i</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</si>
</sst>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16" x14ac:knownFonts="1">
    <font>
      <sz val="11"/>
      <color theme="1"/>
      <name val="Calibri"/>
      <family val="2"/>
      <scheme val="minor"/>
    </font>
    <font>
      <sz val="11"/>
      <color rgb="FFFF0000"/>
      <name val="Calibri"/>
      <family val="2"/>
      <scheme val="minor"/>
    </font>
    <font>
      <sz val="10"/>
      <color theme="1"/>
      <name val="Times New Roman"/>
      <family val="1"/>
    </font>
    <font>
      <sz val="12"/>
      <color theme="1"/>
      <name val="Times New Roman"/>
      <family val="1"/>
    </font>
    <font>
      <b/>
      <sz val="10"/>
      <color theme="1"/>
      <name val="Times New Roman"/>
      <family val="1"/>
    </font>
    <font>
      <b/>
      <vertAlign val="superscript"/>
      <sz val="10"/>
      <color theme="1"/>
      <name val="Times New Roman"/>
      <family val="1"/>
    </font>
    <font>
      <sz val="10"/>
      <color rgb="FF000000"/>
      <name val="Times New Roman"/>
      <family val="1"/>
    </font>
    <font>
      <vertAlign val="superscript"/>
      <sz val="10"/>
      <color rgb="FF000000"/>
      <name val="Times New Roman"/>
      <family val="1"/>
    </font>
    <font>
      <b/>
      <sz val="10"/>
      <color rgb="FF000000"/>
      <name val="Times New Roman"/>
      <family val="1"/>
    </font>
    <font>
      <vertAlign val="superscript"/>
      <sz val="10"/>
      <color theme="1"/>
      <name val="Times New Roman"/>
      <family val="1"/>
    </font>
    <font>
      <sz val="12"/>
      <color rgb="FF000000"/>
      <name val="Times New Roman"/>
      <family val="1"/>
    </font>
    <font>
      <b/>
      <sz val="8"/>
      <color rgb="FFFF0000"/>
      <name val="Times New Roman"/>
      <family val="1"/>
    </font>
    <font>
      <b/>
      <sz val="10"/>
      <name val="Times New Roman"/>
      <family val="1"/>
    </font>
    <font>
      <sz val="10"/>
      <name val="Calibri"/>
      <family val="2"/>
      <scheme val="minor"/>
    </font>
    <font>
      <b/>
      <vertAlign val="superscript"/>
      <sz val="10"/>
      <name val="Times New Roman"/>
      <family val="1"/>
    </font>
    <font>
      <b/>
      <vertAlign val="superscript"/>
      <sz val="10"/>
      <color rgb="FF000000"/>
      <name val="Times New Roma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1">
    <xf numFmtId="0" fontId="0" fillId="0" borderId="0" xfId="0"/>
    <xf numFmtId="0" fontId="6" fillId="0" borderId="0" xfId="0" applyFont="1" applyAlignment="1">
      <alignment vertical="center"/>
    </xf>
    <xf numFmtId="0" fontId="4" fillId="0" borderId="1" xfId="0" applyFont="1" applyBorder="1" applyAlignment="1">
      <alignment horizontal="center" vertical="center" wrapText="1"/>
    </xf>
    <xf numFmtId="0" fontId="6" fillId="0" borderId="1" xfId="0" applyFont="1" applyBorder="1" applyAlignment="1">
      <alignment vertical="center"/>
    </xf>
    <xf numFmtId="0" fontId="2" fillId="0" borderId="1" xfId="0" applyFont="1" applyBorder="1"/>
    <xf numFmtId="0" fontId="6" fillId="0" borderId="1" xfId="0" applyFont="1" applyBorder="1" applyAlignment="1">
      <alignment horizontal="center" vertical="center"/>
    </xf>
    <xf numFmtId="6" fontId="6" fillId="0" borderId="1" xfId="0" applyNumberFormat="1" applyFont="1" applyBorder="1" applyAlignment="1">
      <alignment horizontal="right" vertical="center"/>
    </xf>
    <xf numFmtId="3" fontId="6" fillId="0" borderId="1" xfId="0" applyNumberFormat="1" applyFont="1" applyBorder="1" applyAlignment="1">
      <alignment horizontal="center" vertical="center"/>
    </xf>
    <xf numFmtId="0" fontId="8" fillId="0" borderId="1" xfId="0" applyFont="1" applyBorder="1" applyAlignment="1">
      <alignment vertical="center"/>
    </xf>
    <xf numFmtId="8" fontId="8" fillId="0" borderId="1" xfId="0" applyNumberFormat="1" applyFont="1" applyBorder="1" applyAlignment="1">
      <alignment horizontal="right" vertical="center"/>
    </xf>
    <xf numFmtId="6" fontId="4" fillId="0" borderId="1" xfId="0" applyNumberFormat="1" applyFont="1" applyBorder="1" applyAlignment="1">
      <alignment horizontal="right" vertical="center"/>
    </xf>
    <xf numFmtId="0" fontId="4" fillId="0" borderId="1" xfId="0" applyFont="1" applyBorder="1" applyAlignment="1">
      <alignment horizontal="center" vertical="center"/>
    </xf>
    <xf numFmtId="0" fontId="2" fillId="0" borderId="1" xfId="0" applyFont="1" applyBorder="1" applyAlignment="1"/>
    <xf numFmtId="0" fontId="2" fillId="0" borderId="0" xfId="0" applyFont="1" applyAlignment="1">
      <alignment vertical="center"/>
    </xf>
    <xf numFmtId="0" fontId="9" fillId="0" borderId="0" xfId="0" applyFont="1"/>
    <xf numFmtId="0" fontId="9" fillId="0" borderId="0" xfId="0" applyFont="1" applyAlignment="1">
      <alignment vertical="center"/>
    </xf>
    <xf numFmtId="6" fontId="8" fillId="0" borderId="1" xfId="0" applyNumberFormat="1" applyFont="1" applyBorder="1" applyAlignment="1">
      <alignment horizontal="right" vertical="center"/>
    </xf>
    <xf numFmtId="0" fontId="7" fillId="0" borderId="0" xfId="0" applyFont="1" applyAlignment="1">
      <alignment vertical="center"/>
    </xf>
    <xf numFmtId="0" fontId="10" fillId="0" borderId="0" xfId="0" applyFont="1" applyAlignment="1">
      <alignment horizontal="left" vertical="center" indent="10"/>
    </xf>
    <xf numFmtId="0" fontId="1" fillId="0" borderId="0" xfId="0" applyFont="1"/>
    <xf numFmtId="0" fontId="3" fillId="0" borderId="0" xfId="0" applyFont="1" applyAlignment="1">
      <alignment vertical="center"/>
    </xf>
    <xf numFmtId="0" fontId="11" fillId="0" borderId="0" xfId="0" applyFont="1" applyBorder="1" applyAlignment="1">
      <alignment vertical="center"/>
    </xf>
    <xf numFmtId="0" fontId="12" fillId="0" borderId="1" xfId="0" applyFont="1" applyBorder="1" applyAlignment="1">
      <alignment vertical="center"/>
    </xf>
    <xf numFmtId="0" fontId="13" fillId="0" borderId="1" xfId="0" applyFont="1" applyBorder="1"/>
    <xf numFmtId="8" fontId="6" fillId="0" borderId="1" xfId="0" applyNumberFormat="1" applyFont="1" applyBorder="1" applyAlignment="1">
      <alignment horizontal="right" vertical="center"/>
    </xf>
    <xf numFmtId="8" fontId="2" fillId="0" borderId="1" xfId="0" applyNumberFormat="1" applyFont="1" applyBorder="1" applyAlignment="1"/>
    <xf numFmtId="4" fontId="8" fillId="0" borderId="1" xfId="0" applyNumberFormat="1" applyFont="1" applyBorder="1" applyAlignment="1">
      <alignment horizontal="center" vertical="center"/>
    </xf>
    <xf numFmtId="0" fontId="4" fillId="0" borderId="1" xfId="0" applyFont="1" applyBorder="1" applyAlignment="1">
      <alignment vertical="center"/>
    </xf>
    <xf numFmtId="3" fontId="4" fillId="0" borderId="1" xfId="0" applyNumberFormat="1" applyFont="1" applyBorder="1" applyAlignment="1">
      <alignment horizontal="center" vertical="center"/>
    </xf>
    <xf numFmtId="0" fontId="8" fillId="0" borderId="1" xfId="0" applyFont="1" applyBorder="1" applyAlignment="1">
      <alignment vertical="center"/>
    </xf>
    <xf numFmtId="3" fontId="8" fillId="0" borderId="1"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3"/>
  <sheetViews>
    <sheetView tabSelected="1" topLeftCell="A23" workbookViewId="0">
      <selection activeCell="G15" sqref="G15"/>
    </sheetView>
  </sheetViews>
  <sheetFormatPr defaultRowHeight="15" x14ac:dyDescent="0.25"/>
  <cols>
    <col min="1" max="1" width="37.42578125" customWidth="1"/>
    <col min="2" max="8" width="11.5703125" customWidth="1"/>
    <col min="9" max="9" width="15.140625" customWidth="1"/>
  </cols>
  <sheetData>
    <row r="1" spans="1:12" x14ac:dyDescent="0.25">
      <c r="F1">
        <v>106.45</v>
      </c>
      <c r="G1">
        <v>138.43</v>
      </c>
      <c r="H1">
        <v>52.77</v>
      </c>
    </row>
    <row r="2" spans="1:12" ht="76.5" x14ac:dyDescent="0.25">
      <c r="A2" s="11" t="s">
        <v>0</v>
      </c>
      <c r="B2" s="2" t="s">
        <v>62</v>
      </c>
      <c r="C2" s="2" t="s">
        <v>63</v>
      </c>
      <c r="D2" s="2" t="s">
        <v>64</v>
      </c>
      <c r="E2" s="2" t="s">
        <v>65</v>
      </c>
      <c r="F2" s="2" t="s">
        <v>66</v>
      </c>
      <c r="G2" s="2" t="s">
        <v>67</v>
      </c>
      <c r="H2" s="2" t="s">
        <v>68</v>
      </c>
      <c r="I2" s="2" t="s">
        <v>69</v>
      </c>
    </row>
    <row r="3" spans="1:12" x14ac:dyDescent="0.25">
      <c r="A3" s="3" t="s">
        <v>1</v>
      </c>
      <c r="B3" s="12"/>
      <c r="C3" s="12"/>
      <c r="D3" s="12"/>
      <c r="E3" s="12"/>
      <c r="F3" s="12"/>
      <c r="G3" s="12"/>
      <c r="H3" s="12"/>
      <c r="I3" s="12"/>
    </row>
    <row r="4" spans="1:12" x14ac:dyDescent="0.25">
      <c r="A4" s="3" t="s">
        <v>2</v>
      </c>
      <c r="B4" s="5" t="s">
        <v>3</v>
      </c>
      <c r="C4" s="12"/>
      <c r="D4" s="12"/>
      <c r="E4" s="12"/>
      <c r="F4" s="12"/>
      <c r="G4" s="12"/>
      <c r="H4" s="12"/>
      <c r="I4" s="12"/>
    </row>
    <row r="5" spans="1:12" x14ac:dyDescent="0.25">
      <c r="A5" s="3" t="s">
        <v>4</v>
      </c>
      <c r="B5" s="5" t="s">
        <v>3</v>
      </c>
      <c r="C5" s="12"/>
      <c r="D5" s="12"/>
      <c r="E5" s="12"/>
      <c r="F5" s="12"/>
      <c r="G5" s="12"/>
      <c r="H5" s="12"/>
      <c r="I5" s="12"/>
    </row>
    <row r="6" spans="1:12" x14ac:dyDescent="0.25">
      <c r="A6" s="3" t="s">
        <v>5</v>
      </c>
      <c r="B6" s="12"/>
      <c r="C6" s="12"/>
      <c r="D6" s="12"/>
      <c r="E6" s="12"/>
      <c r="F6" s="12"/>
      <c r="G6" s="12"/>
      <c r="H6" s="12"/>
      <c r="I6" s="12"/>
    </row>
    <row r="7" spans="1:12" x14ac:dyDescent="0.25">
      <c r="A7" s="3" t="s">
        <v>2</v>
      </c>
      <c r="B7" s="5" t="s">
        <v>3</v>
      </c>
      <c r="C7" s="12"/>
      <c r="D7" s="12"/>
      <c r="E7" s="12"/>
      <c r="F7" s="12"/>
      <c r="G7" s="12"/>
      <c r="H7" s="12"/>
      <c r="I7" s="12"/>
    </row>
    <row r="8" spans="1:12" x14ac:dyDescent="0.25">
      <c r="A8" s="3" t="s">
        <v>4</v>
      </c>
      <c r="B8" s="5" t="s">
        <v>3</v>
      </c>
      <c r="C8" s="12"/>
      <c r="D8" s="12"/>
      <c r="E8" s="12"/>
      <c r="F8" s="12"/>
      <c r="G8" s="12"/>
      <c r="H8" s="12"/>
      <c r="I8" s="12"/>
    </row>
    <row r="9" spans="1:12" x14ac:dyDescent="0.25">
      <c r="A9" s="3" t="s">
        <v>6</v>
      </c>
      <c r="B9" s="12"/>
      <c r="C9" s="12"/>
      <c r="D9" s="12"/>
      <c r="E9" s="12"/>
      <c r="F9" s="12"/>
      <c r="G9" s="12"/>
      <c r="H9" s="12"/>
      <c r="I9" s="12"/>
    </row>
    <row r="10" spans="1:12" x14ac:dyDescent="0.25">
      <c r="A10" s="3" t="s">
        <v>2</v>
      </c>
      <c r="B10" s="12"/>
      <c r="C10" s="12"/>
      <c r="D10" s="12"/>
      <c r="E10" s="12"/>
      <c r="F10" s="12"/>
      <c r="G10" s="12"/>
      <c r="H10" s="12"/>
      <c r="I10" s="12"/>
    </row>
    <row r="11" spans="1:12" ht="15.75" x14ac:dyDescent="0.25">
      <c r="A11" s="3" t="s">
        <v>78</v>
      </c>
      <c r="B11" s="5">
        <v>2</v>
      </c>
      <c r="C11" s="5">
        <v>1</v>
      </c>
      <c r="D11" s="5">
        <f>B11*C11</f>
        <v>2</v>
      </c>
      <c r="E11" s="5">
        <v>1180</v>
      </c>
      <c r="F11" s="5">
        <f>D11*E11</f>
        <v>2360</v>
      </c>
      <c r="G11" s="5">
        <f>F11*0.05</f>
        <v>118</v>
      </c>
      <c r="H11" s="5">
        <f>F11*0.1</f>
        <v>236</v>
      </c>
      <c r="I11" s="24">
        <f>F11*F$1+G11*G$1+H11*H$1</f>
        <v>280010.45999999996</v>
      </c>
      <c r="K11" s="19" t="s">
        <v>77</v>
      </c>
    </row>
    <row r="12" spans="1:12" ht="15.75" x14ac:dyDescent="0.25">
      <c r="A12" s="3" t="s">
        <v>7</v>
      </c>
      <c r="B12" s="3" t="s">
        <v>81</v>
      </c>
      <c r="C12" s="3"/>
      <c r="D12" s="3"/>
      <c r="E12" s="3"/>
      <c r="F12" s="3"/>
      <c r="G12" s="3"/>
      <c r="H12" s="3"/>
      <c r="I12" s="3"/>
      <c r="K12" s="18"/>
      <c r="L12" s="18"/>
    </row>
    <row r="13" spans="1:12" ht="15.75" x14ac:dyDescent="0.25">
      <c r="A13" s="3" t="s">
        <v>8</v>
      </c>
      <c r="B13" s="12"/>
      <c r="C13" s="12"/>
      <c r="D13" s="12"/>
      <c r="E13" s="12"/>
      <c r="F13" s="12"/>
      <c r="G13" s="12"/>
      <c r="H13" s="12"/>
      <c r="I13" s="12"/>
      <c r="K13" s="18"/>
      <c r="L13" s="18"/>
    </row>
    <row r="14" spans="1:12" ht="15.75" x14ac:dyDescent="0.25">
      <c r="A14" s="3" t="s">
        <v>9</v>
      </c>
      <c r="B14" s="5">
        <v>1</v>
      </c>
      <c r="C14" s="5">
        <v>1</v>
      </c>
      <c r="D14" s="5">
        <f t="shared" ref="D14:D19" si="0">B14*C14</f>
        <v>1</v>
      </c>
      <c r="E14" s="5">
        <v>0</v>
      </c>
      <c r="F14" s="5">
        <f t="shared" ref="F14:F19" si="1">D14*E14</f>
        <v>0</v>
      </c>
      <c r="G14" s="5">
        <f t="shared" ref="G14:G19" si="2">F14*0.05</f>
        <v>0</v>
      </c>
      <c r="H14" s="5">
        <f t="shared" ref="H14:H19" si="3">F14*0.1</f>
        <v>0</v>
      </c>
      <c r="I14" s="6">
        <f t="shared" ref="I14:I19" si="4">F14*F$1+G14*G$1+H14*H$1</f>
        <v>0</v>
      </c>
      <c r="K14" s="18"/>
      <c r="L14" s="18"/>
    </row>
    <row r="15" spans="1:12" x14ac:dyDescent="0.25">
      <c r="A15" s="3" t="s">
        <v>10</v>
      </c>
      <c r="B15" s="5">
        <v>4</v>
      </c>
      <c r="C15" s="5">
        <v>1</v>
      </c>
      <c r="D15" s="5">
        <f t="shared" si="0"/>
        <v>4</v>
      </c>
      <c r="E15" s="5">
        <v>0</v>
      </c>
      <c r="F15" s="5">
        <f t="shared" si="1"/>
        <v>0</v>
      </c>
      <c r="G15" s="5">
        <f t="shared" si="2"/>
        <v>0</v>
      </c>
      <c r="H15" s="5">
        <f t="shared" si="3"/>
        <v>0</v>
      </c>
      <c r="I15" s="6">
        <f t="shared" si="4"/>
        <v>0</v>
      </c>
    </row>
    <row r="16" spans="1:12" ht="15.75" x14ac:dyDescent="0.25">
      <c r="A16" s="3" t="s">
        <v>11</v>
      </c>
      <c r="B16" s="5">
        <v>30</v>
      </c>
      <c r="C16" s="5">
        <v>1</v>
      </c>
      <c r="D16" s="5">
        <f t="shared" si="0"/>
        <v>30</v>
      </c>
      <c r="E16" s="5">
        <v>0</v>
      </c>
      <c r="F16" s="5">
        <f t="shared" si="1"/>
        <v>0</v>
      </c>
      <c r="G16" s="5">
        <f t="shared" si="2"/>
        <v>0</v>
      </c>
      <c r="H16" s="5">
        <f t="shared" si="3"/>
        <v>0</v>
      </c>
      <c r="I16" s="6">
        <f t="shared" si="4"/>
        <v>0</v>
      </c>
    </row>
    <row r="17" spans="1:9" ht="15.75" x14ac:dyDescent="0.25">
      <c r="A17" s="3" t="s">
        <v>12</v>
      </c>
      <c r="B17" s="5">
        <v>1.5</v>
      </c>
      <c r="C17" s="5">
        <v>1</v>
      </c>
      <c r="D17" s="5">
        <f t="shared" si="0"/>
        <v>1.5</v>
      </c>
      <c r="E17" s="7">
        <v>1180</v>
      </c>
      <c r="F17" s="5">
        <f t="shared" si="1"/>
        <v>1770</v>
      </c>
      <c r="G17" s="5">
        <f t="shared" si="2"/>
        <v>88.5</v>
      </c>
      <c r="H17" s="5">
        <f t="shared" si="3"/>
        <v>177</v>
      </c>
      <c r="I17" s="24">
        <f t="shared" si="4"/>
        <v>210007.845</v>
      </c>
    </row>
    <row r="18" spans="1:9" ht="15.75" x14ac:dyDescent="0.25">
      <c r="A18" s="3" t="s">
        <v>13</v>
      </c>
      <c r="B18" s="5">
        <v>1</v>
      </c>
      <c r="C18" s="5">
        <v>4</v>
      </c>
      <c r="D18" s="5">
        <f t="shared" si="0"/>
        <v>4</v>
      </c>
      <c r="E18" s="5">
        <f>1180*0.1</f>
        <v>118</v>
      </c>
      <c r="F18" s="5">
        <f t="shared" si="1"/>
        <v>472</v>
      </c>
      <c r="G18" s="5">
        <f t="shared" si="2"/>
        <v>23.6</v>
      </c>
      <c r="H18" s="5">
        <f t="shared" si="3"/>
        <v>47.2</v>
      </c>
      <c r="I18" s="24">
        <f t="shared" si="4"/>
        <v>56002.091999999997</v>
      </c>
    </row>
    <row r="19" spans="1:9" ht="15.75" x14ac:dyDescent="0.25">
      <c r="A19" s="3" t="s">
        <v>14</v>
      </c>
      <c r="B19" s="5">
        <v>0.5</v>
      </c>
      <c r="C19" s="5">
        <v>2</v>
      </c>
      <c r="D19" s="5">
        <f t="shared" si="0"/>
        <v>1</v>
      </c>
      <c r="E19" s="7">
        <f>1180*0.9</f>
        <v>1062</v>
      </c>
      <c r="F19" s="5">
        <f t="shared" si="1"/>
        <v>1062</v>
      </c>
      <c r="G19" s="5">
        <f t="shared" si="2"/>
        <v>53.1</v>
      </c>
      <c r="H19" s="5">
        <f t="shared" si="3"/>
        <v>106.2</v>
      </c>
      <c r="I19" s="24">
        <f t="shared" si="4"/>
        <v>126004.70700000001</v>
      </c>
    </row>
    <row r="20" spans="1:9" x14ac:dyDescent="0.25">
      <c r="A20" s="3" t="s">
        <v>4</v>
      </c>
      <c r="B20" s="12"/>
      <c r="C20" s="12"/>
      <c r="D20" s="12"/>
      <c r="E20" s="12"/>
      <c r="F20" s="12"/>
      <c r="G20" s="12"/>
      <c r="H20" s="12"/>
      <c r="I20" s="12"/>
    </row>
    <row r="21" spans="1:9" ht="15.75" x14ac:dyDescent="0.25">
      <c r="A21" s="3" t="s">
        <v>92</v>
      </c>
      <c r="B21" s="5">
        <v>0.5</v>
      </c>
      <c r="C21" s="5">
        <v>1</v>
      </c>
      <c r="D21" s="5">
        <f>B21*C21</f>
        <v>0.5</v>
      </c>
      <c r="E21" s="5">
        <v>0</v>
      </c>
      <c r="F21" s="5">
        <f>D21*E21</f>
        <v>0</v>
      </c>
      <c r="G21" s="5">
        <f>F21*0.05</f>
        <v>0</v>
      </c>
      <c r="H21" s="5">
        <f>F21*0.1</f>
        <v>0</v>
      </c>
      <c r="I21" s="6">
        <f>F21*F$1+G21*G$1+H21*H$1</f>
        <v>0</v>
      </c>
    </row>
    <row r="22" spans="1:9" x14ac:dyDescent="0.25">
      <c r="A22" s="3" t="s">
        <v>15</v>
      </c>
      <c r="B22" s="3" t="s">
        <v>82</v>
      </c>
      <c r="C22" s="3"/>
      <c r="D22" s="3"/>
      <c r="E22" s="3"/>
      <c r="F22" s="3"/>
      <c r="G22" s="3"/>
      <c r="H22" s="3"/>
      <c r="I22" s="3"/>
    </row>
    <row r="23" spans="1:9" ht="15.75" x14ac:dyDescent="0.25">
      <c r="A23" s="3" t="s">
        <v>16</v>
      </c>
      <c r="B23" s="12"/>
      <c r="C23" s="12"/>
      <c r="D23" s="12"/>
      <c r="E23" s="12"/>
      <c r="F23" s="12"/>
      <c r="G23" s="12"/>
      <c r="H23" s="12"/>
      <c r="I23" s="12"/>
    </row>
    <row r="24" spans="1:9" x14ac:dyDescent="0.25">
      <c r="A24" s="3" t="s">
        <v>9</v>
      </c>
      <c r="B24" s="5">
        <v>0.25</v>
      </c>
      <c r="C24" s="5">
        <v>1</v>
      </c>
      <c r="D24" s="5">
        <f t="shared" ref="D24:D25" si="5">B24*C24</f>
        <v>0.25</v>
      </c>
      <c r="E24" s="5">
        <v>0</v>
      </c>
      <c r="F24" s="5">
        <f t="shared" ref="F24:F25" si="6">D24*E24</f>
        <v>0</v>
      </c>
      <c r="G24" s="5">
        <f t="shared" ref="G24:G25" si="7">F24*0.05</f>
        <v>0</v>
      </c>
      <c r="H24" s="5">
        <f t="shared" ref="H24:H25" si="8">F24*0.1</f>
        <v>0</v>
      </c>
      <c r="I24" s="6">
        <f t="shared" ref="I24:I25" si="9">F24*F$1+G24*G$1+H24*H$1</f>
        <v>0</v>
      </c>
    </row>
    <row r="25" spans="1:9" x14ac:dyDescent="0.25">
      <c r="A25" s="3" t="s">
        <v>17</v>
      </c>
      <c r="B25" s="5">
        <v>0.25</v>
      </c>
      <c r="C25" s="5">
        <v>1</v>
      </c>
      <c r="D25" s="5">
        <f t="shared" si="5"/>
        <v>0.25</v>
      </c>
      <c r="E25" s="5">
        <v>0</v>
      </c>
      <c r="F25" s="5">
        <f t="shared" si="6"/>
        <v>0</v>
      </c>
      <c r="G25" s="5">
        <f t="shared" si="7"/>
        <v>0</v>
      </c>
      <c r="H25" s="5">
        <f t="shared" si="8"/>
        <v>0</v>
      </c>
      <c r="I25" s="6">
        <f t="shared" si="9"/>
        <v>0</v>
      </c>
    </row>
    <row r="26" spans="1:9" x14ac:dyDescent="0.25">
      <c r="A26" s="8" t="s">
        <v>18</v>
      </c>
      <c r="B26" s="12"/>
      <c r="C26" s="12"/>
      <c r="D26" s="12"/>
      <c r="E26" s="12"/>
      <c r="F26" s="26">
        <f>SUM(F13:H25,F11:H11)</f>
        <v>6513.5999999999995</v>
      </c>
      <c r="G26" s="26"/>
      <c r="H26" s="26"/>
      <c r="I26" s="9">
        <f>SUM(I3:I25)</f>
        <v>672025.10399999993</v>
      </c>
    </row>
    <row r="27" spans="1:9" x14ac:dyDescent="0.25">
      <c r="A27" s="3" t="s">
        <v>19</v>
      </c>
      <c r="B27" s="12"/>
      <c r="C27" s="12"/>
      <c r="D27" s="12"/>
      <c r="E27" s="12"/>
      <c r="F27" s="12"/>
      <c r="G27" s="12"/>
      <c r="H27" s="12"/>
      <c r="I27" s="12"/>
    </row>
    <row r="28" spans="1:9" x14ac:dyDescent="0.25">
      <c r="A28" s="3" t="s">
        <v>2</v>
      </c>
      <c r="B28" s="12"/>
      <c r="C28" s="12"/>
      <c r="D28" s="12"/>
      <c r="E28" s="12"/>
      <c r="F28" s="12"/>
      <c r="G28" s="12"/>
      <c r="H28" s="12"/>
      <c r="I28" s="12"/>
    </row>
    <row r="29" spans="1:9" x14ac:dyDescent="0.25">
      <c r="A29" s="3" t="s">
        <v>79</v>
      </c>
      <c r="B29" s="3" t="s">
        <v>83</v>
      </c>
      <c r="C29" s="3"/>
      <c r="D29" s="3"/>
      <c r="E29" s="3"/>
      <c r="F29" s="3"/>
      <c r="G29" s="3"/>
      <c r="H29" s="3"/>
      <c r="I29" s="3"/>
    </row>
    <row r="30" spans="1:9" x14ac:dyDescent="0.25">
      <c r="A30" s="3" t="s">
        <v>20</v>
      </c>
      <c r="B30" s="5" t="s">
        <v>3</v>
      </c>
      <c r="C30" s="12"/>
      <c r="D30" s="12"/>
      <c r="E30" s="12"/>
      <c r="F30" s="12"/>
      <c r="G30" s="12"/>
      <c r="H30" s="12"/>
      <c r="I30" s="12"/>
    </row>
    <row r="31" spans="1:9" x14ac:dyDescent="0.25">
      <c r="A31" s="3" t="s">
        <v>21</v>
      </c>
      <c r="B31" s="12"/>
      <c r="C31" s="12"/>
      <c r="D31" s="12"/>
      <c r="E31" s="12"/>
      <c r="F31" s="12"/>
      <c r="G31" s="12"/>
      <c r="H31" s="12"/>
      <c r="I31" s="12"/>
    </row>
    <row r="32" spans="1:9" ht="15.75" x14ac:dyDescent="0.25">
      <c r="A32" s="3" t="s">
        <v>22</v>
      </c>
      <c r="B32" s="5">
        <v>50</v>
      </c>
      <c r="C32" s="5">
        <v>1</v>
      </c>
      <c r="D32" s="5">
        <f t="shared" ref="D32:D34" si="10">B32*C32</f>
        <v>50</v>
      </c>
      <c r="E32" s="5">
        <v>0</v>
      </c>
      <c r="F32" s="5">
        <f t="shared" ref="F32:F37" si="11">D32*E32</f>
        <v>0</v>
      </c>
      <c r="G32" s="5">
        <f t="shared" ref="G32:G37" si="12">F32*0.05</f>
        <v>0</v>
      </c>
      <c r="H32" s="5">
        <f t="shared" ref="H32:H37" si="13">F32*0.1</f>
        <v>0</v>
      </c>
      <c r="I32" s="6">
        <f t="shared" ref="I32:I34" si="14">F32*F$1+G32*G$1+H32*H$1</f>
        <v>0</v>
      </c>
    </row>
    <row r="33" spans="1:13" ht="15.75" x14ac:dyDescent="0.25">
      <c r="A33" s="3" t="s">
        <v>23</v>
      </c>
      <c r="B33" s="5">
        <v>1.64</v>
      </c>
      <c r="C33" s="5">
        <v>12</v>
      </c>
      <c r="D33" s="5">
        <f t="shared" si="10"/>
        <v>19.68</v>
      </c>
      <c r="E33" s="5">
        <f>1180*0.5</f>
        <v>590</v>
      </c>
      <c r="F33" s="5">
        <f t="shared" si="11"/>
        <v>11611.2</v>
      </c>
      <c r="G33" s="5">
        <f t="shared" si="12"/>
        <v>580.56000000000006</v>
      </c>
      <c r="H33" s="5">
        <f t="shared" si="13"/>
        <v>1161.1200000000001</v>
      </c>
      <c r="I33" s="24">
        <f t="shared" si="14"/>
        <v>1377651.4632000001</v>
      </c>
    </row>
    <row r="34" spans="1:13" ht="15.75" x14ac:dyDescent="0.25">
      <c r="A34" s="3" t="s">
        <v>24</v>
      </c>
      <c r="B34" s="5">
        <v>1.5</v>
      </c>
      <c r="C34" s="5">
        <v>12</v>
      </c>
      <c r="D34" s="5">
        <f t="shared" si="10"/>
        <v>18</v>
      </c>
      <c r="E34" s="5">
        <f>1180*0.5</f>
        <v>590</v>
      </c>
      <c r="F34" s="5">
        <f t="shared" si="11"/>
        <v>10620</v>
      </c>
      <c r="G34" s="5">
        <f t="shared" si="12"/>
        <v>531</v>
      </c>
      <c r="H34" s="5">
        <f t="shared" si="13"/>
        <v>1062</v>
      </c>
      <c r="I34" s="24">
        <f t="shared" si="14"/>
        <v>1260047.07</v>
      </c>
    </row>
    <row r="35" spans="1:13" x14ac:dyDescent="0.25">
      <c r="A35" s="3" t="s">
        <v>25</v>
      </c>
      <c r="B35" s="12"/>
      <c r="C35" s="12"/>
      <c r="D35" s="12"/>
      <c r="E35" s="12"/>
      <c r="F35" s="5"/>
      <c r="G35" s="5"/>
      <c r="H35" s="5"/>
      <c r="I35" s="25"/>
    </row>
    <row r="36" spans="1:13" ht="15.75" x14ac:dyDescent="0.25">
      <c r="A36" s="3" t="s">
        <v>26</v>
      </c>
      <c r="B36" s="5">
        <v>1.2</v>
      </c>
      <c r="C36" s="5">
        <v>12</v>
      </c>
      <c r="D36" s="5">
        <f t="shared" ref="D36:D37" si="15">B36*C36</f>
        <v>14.399999999999999</v>
      </c>
      <c r="E36" s="5">
        <f>1180*0.5</f>
        <v>590</v>
      </c>
      <c r="F36" s="5">
        <f t="shared" si="11"/>
        <v>8496</v>
      </c>
      <c r="G36" s="5">
        <f t="shared" si="12"/>
        <v>424.8</v>
      </c>
      <c r="H36" s="5">
        <f t="shared" si="13"/>
        <v>849.6</v>
      </c>
      <c r="I36" s="24">
        <f t="shared" ref="I36:I37" si="16">F36*F$1+G36*G$1+H36*H$1</f>
        <v>1008037.6560000001</v>
      </c>
    </row>
    <row r="37" spans="1:13" ht="15.75" x14ac:dyDescent="0.25">
      <c r="A37" s="3" t="s">
        <v>27</v>
      </c>
      <c r="B37" s="5">
        <v>0.75</v>
      </c>
      <c r="C37" s="5">
        <v>12</v>
      </c>
      <c r="D37" s="5">
        <f t="shared" si="15"/>
        <v>9</v>
      </c>
      <c r="E37" s="5">
        <f>1180*0.5</f>
        <v>590</v>
      </c>
      <c r="F37" s="5">
        <f t="shared" si="11"/>
        <v>5310</v>
      </c>
      <c r="G37" s="5">
        <f t="shared" si="12"/>
        <v>265.5</v>
      </c>
      <c r="H37" s="5">
        <f t="shared" si="13"/>
        <v>531</v>
      </c>
      <c r="I37" s="24">
        <f t="shared" si="16"/>
        <v>630023.53500000003</v>
      </c>
    </row>
    <row r="38" spans="1:13" ht="15.75" x14ac:dyDescent="0.25">
      <c r="A38" s="3" t="s">
        <v>28</v>
      </c>
      <c r="B38" s="12"/>
      <c r="C38" s="12"/>
      <c r="D38" s="12"/>
      <c r="E38" s="12"/>
      <c r="F38" s="12"/>
      <c r="G38" s="12"/>
      <c r="H38" s="12"/>
      <c r="I38" s="12"/>
    </row>
    <row r="39" spans="1:13" x14ac:dyDescent="0.25">
      <c r="A39" s="3" t="s">
        <v>29</v>
      </c>
      <c r="B39" s="5" t="s">
        <v>3</v>
      </c>
      <c r="C39" s="12"/>
      <c r="D39" s="12"/>
      <c r="E39" s="12"/>
      <c r="F39" s="12"/>
      <c r="G39" s="12"/>
      <c r="H39" s="12"/>
      <c r="I39" s="12"/>
    </row>
    <row r="40" spans="1:13" x14ac:dyDescent="0.25">
      <c r="A40" s="8" t="s">
        <v>30</v>
      </c>
      <c r="B40" s="12"/>
      <c r="C40" s="12"/>
      <c r="D40" s="12"/>
      <c r="E40" s="12"/>
      <c r="F40" s="26">
        <f>SUM(F27:H39)</f>
        <v>41442.780000000006</v>
      </c>
      <c r="G40" s="26"/>
      <c r="H40" s="26"/>
      <c r="I40" s="9">
        <f>SUM(I27:I39)</f>
        <v>4275759.7242000001</v>
      </c>
    </row>
    <row r="41" spans="1:13" ht="15.75" x14ac:dyDescent="0.25">
      <c r="A41" s="27" t="s">
        <v>87</v>
      </c>
      <c r="B41" s="27"/>
      <c r="C41" s="27"/>
      <c r="D41" s="27"/>
      <c r="E41" s="27"/>
      <c r="F41" s="28">
        <f>ROUND(F40+F26,-2)</f>
        <v>48000</v>
      </c>
      <c r="G41" s="28"/>
      <c r="H41" s="28"/>
      <c r="I41" s="10">
        <f>ROUND(I40+I26,-4)</f>
        <v>4950000</v>
      </c>
      <c r="L41">
        <f>F41/4027</f>
        <v>11.919543084181774</v>
      </c>
      <c r="M41" t="s">
        <v>80</v>
      </c>
    </row>
    <row r="42" spans="1:13" ht="15.75" x14ac:dyDescent="0.25">
      <c r="A42" s="22" t="s">
        <v>86</v>
      </c>
      <c r="B42" s="23"/>
      <c r="C42" s="23"/>
      <c r="D42" s="23"/>
      <c r="E42" s="23"/>
      <c r="F42" s="23"/>
      <c r="G42" s="23"/>
      <c r="H42" s="23"/>
      <c r="I42" s="10">
        <f>ROUND(860*1180,-4)</f>
        <v>1010000</v>
      </c>
    </row>
    <row r="43" spans="1:13" ht="15.75" x14ac:dyDescent="0.25">
      <c r="A43" s="22" t="s">
        <v>85</v>
      </c>
      <c r="B43" s="23"/>
      <c r="C43" s="23"/>
      <c r="D43" s="23"/>
      <c r="E43" s="23"/>
      <c r="F43" s="23"/>
      <c r="G43" s="23"/>
      <c r="H43" s="23"/>
      <c r="I43" s="10">
        <f>I42+I41</f>
        <v>5960000</v>
      </c>
    </row>
    <row r="44" spans="1:13" x14ac:dyDescent="0.25">
      <c r="A44" s="21"/>
    </row>
    <row r="45" spans="1:13" x14ac:dyDescent="0.25">
      <c r="A45" s="21"/>
    </row>
    <row r="46" spans="1:13" x14ac:dyDescent="0.25">
      <c r="A46" s="13" t="s">
        <v>31</v>
      </c>
    </row>
    <row r="47" spans="1:13" ht="15.75" x14ac:dyDescent="0.25">
      <c r="A47" s="15" t="s">
        <v>32</v>
      </c>
    </row>
    <row r="48" spans="1:13" ht="15.75" x14ac:dyDescent="0.25">
      <c r="A48" s="15" t="s">
        <v>90</v>
      </c>
    </row>
    <row r="49" spans="1:1" ht="15.75" x14ac:dyDescent="0.25">
      <c r="A49" s="15" t="s">
        <v>33</v>
      </c>
    </row>
    <row r="50" spans="1:1" ht="15.75" x14ac:dyDescent="0.25">
      <c r="A50" s="15" t="s">
        <v>34</v>
      </c>
    </row>
    <row r="51" spans="1:1" ht="15.75" x14ac:dyDescent="0.25">
      <c r="A51" s="15" t="s">
        <v>35</v>
      </c>
    </row>
    <row r="52" spans="1:1" ht="15.75" x14ac:dyDescent="0.25">
      <c r="A52" s="15" t="s">
        <v>36</v>
      </c>
    </row>
    <row r="53" spans="1:1" ht="15.75" x14ac:dyDescent="0.25">
      <c r="A53" s="15" t="s">
        <v>37</v>
      </c>
    </row>
    <row r="54" spans="1:1" ht="15.75" x14ac:dyDescent="0.25">
      <c r="A54" s="15" t="s">
        <v>38</v>
      </c>
    </row>
    <row r="55" spans="1:1" ht="15.75" x14ac:dyDescent="0.25">
      <c r="A55" s="15" t="s">
        <v>39</v>
      </c>
    </row>
    <row r="56" spans="1:1" ht="15.75" x14ac:dyDescent="0.25">
      <c r="A56" s="15" t="s">
        <v>40</v>
      </c>
    </row>
    <row r="57" spans="1:1" ht="15.75" x14ac:dyDescent="0.25">
      <c r="A57" s="15" t="s">
        <v>41</v>
      </c>
    </row>
    <row r="58" spans="1:1" ht="15.75" x14ac:dyDescent="0.25">
      <c r="A58" s="15" t="s">
        <v>42</v>
      </c>
    </row>
    <row r="59" spans="1:1" ht="15.75" x14ac:dyDescent="0.25">
      <c r="A59" s="15" t="s">
        <v>43</v>
      </c>
    </row>
    <row r="60" spans="1:1" ht="15.75" x14ac:dyDescent="0.25">
      <c r="A60" s="15" t="s">
        <v>44</v>
      </c>
    </row>
    <row r="61" spans="1:1" ht="15.75" x14ac:dyDescent="0.25">
      <c r="A61" s="15" t="s">
        <v>45</v>
      </c>
    </row>
    <row r="62" spans="1:1" ht="16.5" x14ac:dyDescent="0.25">
      <c r="A62" s="14" t="s">
        <v>46</v>
      </c>
    </row>
    <row r="63" spans="1:1" ht="16.5" x14ac:dyDescent="0.25">
      <c r="A63" s="14" t="s">
        <v>84</v>
      </c>
    </row>
  </sheetData>
  <mergeCells count="4">
    <mergeCell ref="F26:H26"/>
    <mergeCell ref="F40:H40"/>
    <mergeCell ref="A41:E41"/>
    <mergeCell ref="F41:H4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
  <sheetViews>
    <sheetView workbookViewId="0">
      <selection activeCell="H6" sqref="H6"/>
    </sheetView>
  </sheetViews>
  <sheetFormatPr defaultRowHeight="15" x14ac:dyDescent="0.25"/>
  <cols>
    <col min="1" max="1" width="43.42578125" customWidth="1"/>
    <col min="9" max="9" width="11.85546875" customWidth="1"/>
  </cols>
  <sheetData>
    <row r="1" spans="1:15" x14ac:dyDescent="0.25">
      <c r="F1">
        <v>47.62</v>
      </c>
      <c r="G1">
        <v>64.16</v>
      </c>
      <c r="H1">
        <v>25.76</v>
      </c>
    </row>
    <row r="2" spans="1:15" ht="89.25" x14ac:dyDescent="0.25">
      <c r="A2" s="2" t="s">
        <v>0</v>
      </c>
      <c r="B2" s="2" t="s">
        <v>70</v>
      </c>
      <c r="C2" s="2" t="s">
        <v>63</v>
      </c>
      <c r="D2" s="2" t="s">
        <v>71</v>
      </c>
      <c r="E2" s="2" t="s">
        <v>72</v>
      </c>
      <c r="F2" s="2" t="s">
        <v>73</v>
      </c>
      <c r="G2" s="2" t="s">
        <v>74</v>
      </c>
      <c r="H2" s="2" t="s">
        <v>75</v>
      </c>
      <c r="I2" s="2" t="s">
        <v>76</v>
      </c>
      <c r="L2" s="20"/>
      <c r="M2" s="20"/>
    </row>
    <row r="3" spans="1:15" ht="15.75" x14ac:dyDescent="0.25">
      <c r="A3" s="3" t="s">
        <v>47</v>
      </c>
      <c r="B3" s="4"/>
      <c r="C3" s="4"/>
      <c r="D3" s="4"/>
      <c r="E3" s="4"/>
      <c r="F3" s="4"/>
      <c r="G3" s="4"/>
      <c r="H3" s="4"/>
      <c r="I3" s="4"/>
      <c r="N3" s="20"/>
      <c r="O3" s="20"/>
    </row>
    <row r="4" spans="1:15" ht="15.75" x14ac:dyDescent="0.25">
      <c r="A4" s="3" t="s">
        <v>48</v>
      </c>
      <c r="B4" s="4"/>
      <c r="C4" s="4"/>
      <c r="D4" s="4"/>
      <c r="E4" s="4"/>
      <c r="F4" s="4"/>
      <c r="G4" s="4"/>
      <c r="H4" s="4"/>
      <c r="I4" s="4"/>
      <c r="N4" s="20"/>
      <c r="O4" s="20"/>
    </row>
    <row r="5" spans="1:15" x14ac:dyDescent="0.25">
      <c r="A5" s="3" t="s">
        <v>49</v>
      </c>
      <c r="B5" s="5">
        <v>1</v>
      </c>
      <c r="C5" s="5">
        <v>1</v>
      </c>
      <c r="D5" s="5">
        <f t="shared" ref="D5:D10" si="0">B5*C5</f>
        <v>1</v>
      </c>
      <c r="E5" s="5">
        <v>0</v>
      </c>
      <c r="F5" s="5">
        <f t="shared" ref="F5:F10" si="1">D5*E5</f>
        <v>0</v>
      </c>
      <c r="G5" s="5">
        <f t="shared" ref="G5:G10" si="2">F5*0.05</f>
        <v>0</v>
      </c>
      <c r="H5" s="5">
        <f t="shared" ref="H5:H10" si="3">F5*0.1</f>
        <v>0</v>
      </c>
      <c r="I5" s="6">
        <f t="shared" ref="I5:I10" si="4">F5*F$1+G5*G$1+H5*H$1</f>
        <v>0</v>
      </c>
    </row>
    <row r="6" spans="1:15" x14ac:dyDescent="0.25">
      <c r="A6" s="3" t="s">
        <v>50</v>
      </c>
      <c r="B6" s="5">
        <v>2</v>
      </c>
      <c r="C6" s="5">
        <v>1</v>
      </c>
      <c r="D6" s="5">
        <f t="shared" si="0"/>
        <v>2</v>
      </c>
      <c r="E6" s="5">
        <v>0</v>
      </c>
      <c r="F6" s="5">
        <f t="shared" si="1"/>
        <v>0</v>
      </c>
      <c r="G6" s="5">
        <f t="shared" si="2"/>
        <v>0</v>
      </c>
      <c r="H6" s="5">
        <f t="shared" si="3"/>
        <v>0</v>
      </c>
      <c r="I6" s="6">
        <f t="shared" si="4"/>
        <v>0</v>
      </c>
    </row>
    <row r="7" spans="1:15" ht="15.75" x14ac:dyDescent="0.25">
      <c r="A7" s="3" t="s">
        <v>51</v>
      </c>
      <c r="B7" s="5">
        <v>8</v>
      </c>
      <c r="C7" s="5">
        <v>1</v>
      </c>
      <c r="D7" s="5">
        <f t="shared" si="0"/>
        <v>8</v>
      </c>
      <c r="E7" s="5">
        <v>0</v>
      </c>
      <c r="F7" s="5">
        <f t="shared" si="1"/>
        <v>0</v>
      </c>
      <c r="G7" s="5">
        <f t="shared" si="2"/>
        <v>0</v>
      </c>
      <c r="H7" s="5">
        <f t="shared" si="3"/>
        <v>0</v>
      </c>
      <c r="I7" s="6">
        <f t="shared" si="4"/>
        <v>0</v>
      </c>
    </row>
    <row r="8" spans="1:15" ht="15.75" x14ac:dyDescent="0.25">
      <c r="A8" s="3" t="s">
        <v>52</v>
      </c>
      <c r="B8" s="5">
        <v>2</v>
      </c>
      <c r="C8" s="5">
        <v>1</v>
      </c>
      <c r="D8" s="5">
        <f t="shared" si="0"/>
        <v>2</v>
      </c>
      <c r="E8" s="7">
        <v>1180</v>
      </c>
      <c r="F8" s="5">
        <f t="shared" si="1"/>
        <v>2360</v>
      </c>
      <c r="G8" s="5">
        <f t="shared" si="2"/>
        <v>118</v>
      </c>
      <c r="H8" s="5">
        <f t="shared" si="3"/>
        <v>236</v>
      </c>
      <c r="I8" s="24">
        <f t="shared" si="4"/>
        <v>126033.44</v>
      </c>
    </row>
    <row r="9" spans="1:15" ht="15.75" x14ac:dyDescent="0.25">
      <c r="A9" s="3" t="s">
        <v>53</v>
      </c>
      <c r="B9" s="5">
        <v>1</v>
      </c>
      <c r="C9" s="5">
        <v>4</v>
      </c>
      <c r="D9" s="5">
        <f t="shared" si="0"/>
        <v>4</v>
      </c>
      <c r="E9" s="5">
        <f>1180*0.1</f>
        <v>118</v>
      </c>
      <c r="F9" s="5">
        <f t="shared" si="1"/>
        <v>472</v>
      </c>
      <c r="G9" s="5">
        <f t="shared" si="2"/>
        <v>23.6</v>
      </c>
      <c r="H9" s="5">
        <f t="shared" si="3"/>
        <v>47.2</v>
      </c>
      <c r="I9" s="24">
        <f t="shared" si="4"/>
        <v>25206.687999999998</v>
      </c>
    </row>
    <row r="10" spans="1:15" ht="15.75" x14ac:dyDescent="0.25">
      <c r="A10" s="3" t="s">
        <v>54</v>
      </c>
      <c r="B10" s="5">
        <v>0.5</v>
      </c>
      <c r="C10" s="5">
        <v>2</v>
      </c>
      <c r="D10" s="5">
        <f t="shared" si="0"/>
        <v>1</v>
      </c>
      <c r="E10" s="7">
        <f>1180*0.9</f>
        <v>1062</v>
      </c>
      <c r="F10" s="5">
        <f t="shared" si="1"/>
        <v>1062</v>
      </c>
      <c r="G10" s="5">
        <f t="shared" si="2"/>
        <v>53.1</v>
      </c>
      <c r="H10" s="5">
        <f t="shared" si="3"/>
        <v>106.2</v>
      </c>
      <c r="I10" s="24">
        <f t="shared" si="4"/>
        <v>56715.047999999995</v>
      </c>
    </row>
    <row r="11" spans="1:15" x14ac:dyDescent="0.25">
      <c r="A11" s="3" t="s">
        <v>55</v>
      </c>
      <c r="B11" s="4"/>
      <c r="C11" s="4"/>
      <c r="D11" s="4"/>
      <c r="E11" s="4"/>
      <c r="F11" s="4"/>
      <c r="G11" s="4"/>
      <c r="H11" s="4"/>
      <c r="I11" s="4"/>
    </row>
    <row r="12" spans="1:15" x14ac:dyDescent="0.25">
      <c r="A12" s="3" t="s">
        <v>56</v>
      </c>
      <c r="B12" s="5">
        <v>0.25</v>
      </c>
      <c r="C12" s="5">
        <v>1</v>
      </c>
      <c r="D12" s="5">
        <f>B12*C12</f>
        <v>0.25</v>
      </c>
      <c r="E12" s="5">
        <v>0</v>
      </c>
      <c r="F12" s="5">
        <f>D12*E12</f>
        <v>0</v>
      </c>
      <c r="G12" s="5">
        <f>F12*0.05</f>
        <v>0</v>
      </c>
      <c r="H12" s="5">
        <f>F12*0.1</f>
        <v>0</v>
      </c>
      <c r="I12" s="6">
        <f>F12*F$1+G12*G$1+H12*H$1</f>
        <v>0</v>
      </c>
    </row>
    <row r="13" spans="1:15" ht="15.75" x14ac:dyDescent="0.25">
      <c r="A13" s="29" t="s">
        <v>89</v>
      </c>
      <c r="B13" s="29"/>
      <c r="C13" s="29"/>
      <c r="D13" s="29"/>
      <c r="E13" s="29"/>
      <c r="F13" s="30">
        <f>ROUND(SUM(F3:H12),-1)</f>
        <v>4480</v>
      </c>
      <c r="G13" s="30"/>
      <c r="H13" s="30"/>
      <c r="I13" s="16">
        <f>ROUND(SUM(I3:I12),-3)</f>
        <v>208000</v>
      </c>
    </row>
    <row r="16" spans="1:15" x14ac:dyDescent="0.25">
      <c r="A16" s="1" t="s">
        <v>31</v>
      </c>
    </row>
    <row r="17" spans="1:1" ht="15.75" x14ac:dyDescent="0.25">
      <c r="A17" s="17" t="s">
        <v>91</v>
      </c>
    </row>
    <row r="18" spans="1:1" ht="15.75" x14ac:dyDescent="0.25">
      <c r="A18" s="17" t="s">
        <v>57</v>
      </c>
    </row>
    <row r="19" spans="1:1" ht="15.75" x14ac:dyDescent="0.25">
      <c r="A19" s="17" t="s">
        <v>58</v>
      </c>
    </row>
    <row r="20" spans="1:1" ht="15.75" x14ac:dyDescent="0.25">
      <c r="A20" s="17" t="s">
        <v>59</v>
      </c>
    </row>
    <row r="21" spans="1:1" ht="15.75" x14ac:dyDescent="0.25">
      <c r="A21" s="17" t="s">
        <v>60</v>
      </c>
    </row>
    <row r="22" spans="1:1" ht="15.75" x14ac:dyDescent="0.25">
      <c r="A22" s="17" t="s">
        <v>61</v>
      </c>
    </row>
    <row r="23" spans="1:1" ht="16.5" x14ac:dyDescent="0.25">
      <c r="A23" s="14" t="s">
        <v>88</v>
      </c>
    </row>
  </sheetData>
  <mergeCells count="2">
    <mergeCell ref="A13:E13"/>
    <mergeCell ref="F13:H1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Industry</vt:lpstr>
      <vt:lpstr>Agency</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Sellers</dc:creator>
  <cp:lastModifiedBy>wwrigley</cp:lastModifiedBy>
  <dcterms:created xsi:type="dcterms:W3CDTF">2016-03-16T15:52:54Z</dcterms:created>
  <dcterms:modified xsi:type="dcterms:W3CDTF">2016-06-06T13:37:41Z</dcterms:modified>
</cp:coreProperties>
</file>