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60" windowHeight="6735"/>
  </bookViews>
  <sheets>
    <sheet name="Table 1" sheetId="1" r:id="rId1"/>
    <sheet name="Table 2"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E9" i="2"/>
  <c r="D59" i="1" l="1"/>
  <c r="F59" i="1" s="1"/>
  <c r="D58" i="1"/>
  <c r="F58" i="1" s="1"/>
  <c r="D37" i="1"/>
  <c r="F37" i="1" s="1"/>
  <c r="D36" i="1"/>
  <c r="F36" i="1" s="1"/>
  <c r="D35" i="1"/>
  <c r="F35" i="1" s="1"/>
  <c r="D34" i="1"/>
  <c r="F34" i="1" s="1"/>
  <c r="D33" i="1"/>
  <c r="F33" i="1" s="1"/>
  <c r="D32" i="1"/>
  <c r="F32" i="1" s="1"/>
  <c r="H32" i="1" s="1"/>
  <c r="D28" i="1"/>
  <c r="F28" i="1" s="1"/>
  <c r="D26" i="1"/>
  <c r="F26" i="1" s="1"/>
  <c r="G26" i="1" s="1"/>
  <c r="G59" i="1" l="1"/>
  <c r="I59" i="1"/>
  <c r="H34" i="1"/>
  <c r="G34" i="1"/>
  <c r="H35" i="1"/>
  <c r="G35" i="1"/>
  <c r="I35" i="1" s="1"/>
  <c r="H58" i="1"/>
  <c r="G58" i="1"/>
  <c r="I58" i="1" s="1"/>
  <c r="H36" i="1"/>
  <c r="G36" i="1"/>
  <c r="H33" i="1"/>
  <c r="G33" i="1"/>
  <c r="H37" i="1"/>
  <c r="G37" i="1"/>
  <c r="I37" i="1" s="1"/>
  <c r="H26" i="1"/>
  <c r="I26" i="1" s="1"/>
  <c r="H59" i="1"/>
  <c r="I36" i="1"/>
  <c r="I34" i="1"/>
  <c r="G32" i="1"/>
  <c r="I32" i="1" s="1"/>
  <c r="G28" i="1"/>
  <c r="H28" i="1"/>
  <c r="D5" i="2"/>
  <c r="F5" i="2" s="1"/>
  <c r="D6" i="2"/>
  <c r="F6" i="2" s="1"/>
  <c r="D7" i="2"/>
  <c r="F7" i="2" s="1"/>
  <c r="G7" i="2" s="1"/>
  <c r="D8" i="2"/>
  <c r="F8" i="2" s="1"/>
  <c r="D9" i="2"/>
  <c r="F9" i="2" s="1"/>
  <c r="D4" i="2"/>
  <c r="F4" i="2" s="1"/>
  <c r="F62" i="1" l="1"/>
  <c r="I33" i="1"/>
  <c r="I62" i="1"/>
  <c r="I28" i="1"/>
  <c r="I38" i="1" s="1"/>
  <c r="I64" i="1" s="1"/>
  <c r="F38" i="1"/>
  <c r="F64" i="1" s="1"/>
  <c r="H4" i="2"/>
  <c r="G4" i="2"/>
  <c r="H6" i="2"/>
  <c r="G6" i="2"/>
  <c r="I6" i="2" s="1"/>
  <c r="H9" i="2"/>
  <c r="G9" i="2"/>
  <c r="I9" i="2" s="1"/>
  <c r="H5" i="2"/>
  <c r="G5" i="2"/>
  <c r="I5" i="2" s="1"/>
  <c r="H8" i="2"/>
  <c r="H7" i="2"/>
  <c r="I7" i="2" s="1"/>
  <c r="G8" i="2"/>
  <c r="D11" i="1"/>
  <c r="F11" i="1" s="1"/>
  <c r="D15" i="1"/>
  <c r="F15" i="1" s="1"/>
  <c r="D16" i="1"/>
  <c r="F16" i="1" s="1"/>
  <c r="D17" i="1"/>
  <c r="F17" i="1" s="1"/>
  <c r="D18" i="1"/>
  <c r="F18" i="1" s="1"/>
  <c r="D19" i="1"/>
  <c r="F19" i="1" s="1"/>
  <c r="D20" i="1"/>
  <c r="F20" i="1" s="1"/>
  <c r="D46" i="1"/>
  <c r="F46" i="1" s="1"/>
  <c r="D47" i="1"/>
  <c r="F47" i="1" s="1"/>
  <c r="D9" i="1"/>
  <c r="F9" i="1" s="1"/>
  <c r="G16" i="1" l="1"/>
  <c r="H16" i="1"/>
  <c r="G19" i="1"/>
  <c r="H19" i="1"/>
  <c r="I19" i="1" s="1"/>
  <c r="H17" i="1"/>
  <c r="G17" i="1"/>
  <c r="I17" i="1" s="1"/>
  <c r="G20" i="1"/>
  <c r="H20" i="1"/>
  <c r="G15" i="1"/>
  <c r="H15" i="1"/>
  <c r="G47" i="1"/>
  <c r="H47" i="1"/>
  <c r="G18" i="1"/>
  <c r="I18" i="1" s="1"/>
  <c r="H18" i="1"/>
  <c r="G11" i="1"/>
  <c r="H11" i="1"/>
  <c r="G9" i="1"/>
  <c r="H9" i="1"/>
  <c r="F10" i="2"/>
  <c r="I4" i="2"/>
  <c r="I8" i="2"/>
  <c r="H46" i="1"/>
  <c r="G46" i="1"/>
  <c r="I20" i="1" l="1"/>
  <c r="I47" i="1"/>
  <c r="I16" i="1"/>
  <c r="F21" i="1"/>
  <c r="I46" i="1"/>
  <c r="I50" i="1" s="1"/>
  <c r="I9" i="1"/>
  <c r="I11" i="1"/>
  <c r="I15" i="1"/>
  <c r="F50" i="1"/>
  <c r="F65" i="1" l="1"/>
  <c r="F63" i="1"/>
  <c r="I21" i="1"/>
  <c r="I63" i="1" l="1"/>
  <c r="I65" i="1"/>
  <c r="I67" i="1" s="1"/>
</calcChain>
</file>

<file path=xl/sharedStrings.xml><?xml version="1.0" encoding="utf-8"?>
<sst xmlns="http://schemas.openxmlformats.org/spreadsheetml/2006/main" count="129" uniqueCount="81">
  <si>
    <t>Table 1: Annual Respondent Burden and Cost – NSPS for Incinerators (40 CFR Part 60, Subpart E) (Renewal)</t>
  </si>
  <si>
    <t>Burden Item</t>
  </si>
  <si>
    <t>1.  Applications</t>
  </si>
  <si>
    <t>N/A</t>
  </si>
  <si>
    <t>2.  Survey and Studies</t>
  </si>
  <si>
    <t>3.  Reporting Requirements</t>
  </si>
  <si>
    <t xml:space="preserve">     B. Required activities</t>
  </si>
  <si>
    <t xml:space="preserve">     C. Create information on performance test</t>
  </si>
  <si>
    <t>See 3B</t>
  </si>
  <si>
    <t xml:space="preserve">     D. Gather existing information</t>
  </si>
  <si>
    <t>See 3E</t>
  </si>
  <si>
    <t xml:space="preserve">     E.  Write Report</t>
  </si>
  <si>
    <t xml:space="preserve">          Notification of physical and operational changes which may increase emission rates of any regulated pollutants</t>
  </si>
  <si>
    <t>4.  Recordkeeping Requirements</t>
  </si>
  <si>
    <t>See 4E</t>
  </si>
  <si>
    <t xml:space="preserve">     B.  Plan activities</t>
  </si>
  <si>
    <t xml:space="preserve">     C.  Implement activities</t>
  </si>
  <si>
    <t xml:space="preserve">     D.  Develop record system</t>
  </si>
  <si>
    <t xml:space="preserve">     E.  Time to enter information</t>
  </si>
  <si>
    <t xml:space="preserve">          Record of occurrence and duration of startup, shutdown, or malfunction; emissions monitoring system; and initial performance test results</t>
  </si>
  <si>
    <t xml:space="preserve">     F.  Time to train personnel</t>
  </si>
  <si>
    <t xml:space="preserve">     G.  Time for audits</t>
  </si>
  <si>
    <t>(A)
Technical person-hours per occurrence</t>
  </si>
  <si>
    <t>(B)
No. of occurrences  per respondent per year</t>
  </si>
  <si>
    <r>
      <t xml:space="preserve">(D)
Respondents per year </t>
    </r>
    <r>
      <rPr>
        <b/>
        <vertAlign val="superscript"/>
        <sz val="10"/>
        <color theme="1"/>
        <rFont val="Times New Roman"/>
        <family val="1"/>
      </rPr>
      <t>a</t>
    </r>
  </si>
  <si>
    <t>(E)
Technical hours per year
(E=CxD)</t>
  </si>
  <si>
    <t>(C)
Technical person-hours per respondent per year 
(C=AxB)</t>
  </si>
  <si>
    <t>(F)
Management hours per year (F=Ex0.05)</t>
  </si>
  <si>
    <t>(G)
Clerical hours per year
(G=Ex0.1)</t>
  </si>
  <si>
    <r>
      <t xml:space="preserve">(H)
Total cost per year ($) </t>
    </r>
    <r>
      <rPr>
        <b/>
        <vertAlign val="superscript"/>
        <sz val="10"/>
        <color theme="1"/>
        <rFont val="Times New Roman"/>
        <family val="1"/>
      </rPr>
      <t>b</t>
    </r>
  </si>
  <si>
    <t>Assumptions:</t>
  </si>
  <si>
    <r>
      <rPr>
        <vertAlign val="superscript"/>
        <sz val="10"/>
        <color theme="1"/>
        <rFont val="Times New Roman"/>
        <family val="1"/>
      </rPr>
      <t>d</t>
    </r>
    <r>
      <rPr>
        <sz val="10"/>
        <color theme="1"/>
        <rFont val="Times New Roman"/>
        <family val="1"/>
      </rPr>
      <t xml:space="preserve">  We assume this is a one-time-only cost.</t>
    </r>
  </si>
  <si>
    <t>Table 2: Average Annual EPA Burden and Cost – NSPS for Incinerators (40 CFR Part 60, Subpart E) (Renewal)</t>
  </si>
  <si>
    <t>Notification of physical and operational changes which may increase emission rates of any regulated pollutant</t>
  </si>
  <si>
    <t>(B)
No. of occurrences per respondent per year</t>
  </si>
  <si>
    <t>(C)
Technical person-hours per respondent per year
(C=AxB)</t>
  </si>
  <si>
    <t>(F)
Management hours per year 
(F=Ex0.05)</t>
  </si>
  <si>
    <t>(E)
Technical hours per year (E=CxD)</t>
  </si>
  <si>
    <t>(G)
Clerical hours per year (G=Ex0.10)</t>
  </si>
  <si>
    <r>
      <rPr>
        <vertAlign val="superscript"/>
        <sz val="10"/>
        <color theme="1"/>
        <rFont val="Times New Roman"/>
        <family val="1"/>
      </rPr>
      <t>b</t>
    </r>
    <r>
      <rPr>
        <sz val="10"/>
        <color theme="1"/>
        <rFont val="Times New Roman"/>
        <family val="1"/>
      </rPr>
      <t xml:space="preserve">  This ICR uses the following labor rates: $47.62 for technical, $64.16 for managerial, and $25.76 for clerical labor.  These rates are from the Office of Personnel Management (OPM), 2016 General Schedule, which excludes locality rates of pay.  The rates have been increased by 60 percent to account for the benefit packages available to government employees.</t>
    </r>
  </si>
  <si>
    <r>
      <rPr>
        <vertAlign val="superscript"/>
        <sz val="10"/>
        <color theme="1"/>
        <rFont val="Times New Roman"/>
        <family val="1"/>
      </rPr>
      <t>f</t>
    </r>
    <r>
      <rPr>
        <sz val="10"/>
        <color theme="1"/>
        <rFont val="Times New Roman"/>
        <family val="1"/>
      </rPr>
      <t xml:space="preserve">  We assume it will take eight hours to review test results.</t>
    </r>
  </si>
  <si>
    <r>
      <rPr>
        <vertAlign val="superscript"/>
        <sz val="10"/>
        <color theme="1"/>
        <rFont val="Times New Roman"/>
        <family val="1"/>
      </rPr>
      <t>e</t>
    </r>
    <r>
      <rPr>
        <sz val="10"/>
        <color theme="1"/>
        <rFont val="Times New Roman"/>
        <family val="1"/>
      </rPr>
      <t xml:space="preserve">  This rule does not require semiannual reporting, only recordkeeping.</t>
    </r>
  </si>
  <si>
    <r>
      <t xml:space="preserve">Notification of construction/ reconstruction </t>
    </r>
    <r>
      <rPr>
        <vertAlign val="superscript"/>
        <sz val="10"/>
        <color rgb="FF000000"/>
        <rFont val="Times New Roman"/>
        <family val="1"/>
      </rPr>
      <t>c, d</t>
    </r>
  </si>
  <si>
    <r>
      <t xml:space="preserve">Notification of actual startup </t>
    </r>
    <r>
      <rPr>
        <vertAlign val="superscript"/>
        <sz val="10"/>
        <color rgb="FF000000"/>
        <rFont val="Times New Roman"/>
        <family val="1"/>
      </rPr>
      <t>c, d</t>
    </r>
  </si>
  <si>
    <r>
      <t xml:space="preserve">Compliance status report </t>
    </r>
    <r>
      <rPr>
        <vertAlign val="superscript"/>
        <sz val="10"/>
        <color rgb="FF000000"/>
        <rFont val="Times New Roman"/>
        <family val="1"/>
      </rPr>
      <t>e</t>
    </r>
  </si>
  <si>
    <r>
      <t>Test results</t>
    </r>
    <r>
      <rPr>
        <vertAlign val="superscript"/>
        <sz val="10"/>
        <color rgb="FF000000"/>
        <rFont val="Times New Roman"/>
        <family val="1"/>
      </rPr>
      <t xml:space="preserve"> e, f</t>
    </r>
  </si>
  <si>
    <r>
      <rPr>
        <vertAlign val="superscript"/>
        <sz val="10"/>
        <color theme="1"/>
        <rFont val="Times New Roman"/>
        <family val="1"/>
      </rPr>
      <t>c</t>
    </r>
    <r>
      <rPr>
        <sz val="10"/>
        <color theme="1"/>
        <rFont val="Times New Roman"/>
        <family val="1"/>
      </rPr>
      <t xml:space="preserve">  We assume there will be no new, modified, or reconstructed facilities constructed over the next three years.</t>
    </r>
  </si>
  <si>
    <t>Privately-Owned</t>
  </si>
  <si>
    <r>
      <rPr>
        <vertAlign val="superscript"/>
        <sz val="10"/>
        <color theme="1"/>
        <rFont val="Times New Roman"/>
        <family val="1"/>
      </rPr>
      <t>a</t>
    </r>
    <r>
      <rPr>
        <sz val="10"/>
        <color theme="1"/>
        <rFont val="Times New Roman"/>
        <family val="1"/>
      </rPr>
      <t xml:space="preserve">  We estimate that an average of 82 existing respondents per year will be subject to the rule, and that no new, modified, or reconstructed facilities will become subject over the three-year period of this ICR. We estimate 20 (24.5 percent) respondents are privately owned and 62 (75.5 percent) are publicly owned.</t>
    </r>
  </si>
  <si>
    <t>Publicly-Owned</t>
  </si>
  <si>
    <t>Subtotal for Reporting Requirements for Privately-Owned Respondents</t>
  </si>
  <si>
    <t>Subtotal for Reporting Requirements for Publicly-Owned Respondents</t>
  </si>
  <si>
    <t>Subtotal for Recordkeeping Requirements for Privately-Owned Respondents</t>
  </si>
  <si>
    <t>Subtotal for Recordkeeping Requirements for Publicly-Owned Respondents</t>
  </si>
  <si>
    <r>
      <t xml:space="preserve">(H)
Total cost per year ($) </t>
    </r>
    <r>
      <rPr>
        <b/>
        <vertAlign val="superscript"/>
        <sz val="10"/>
        <color theme="1"/>
        <rFont val="Times New Roman"/>
        <family val="1"/>
      </rPr>
      <t>b, c</t>
    </r>
  </si>
  <si>
    <r>
      <t xml:space="preserve">     A. Familiarize with regulatory requirements </t>
    </r>
    <r>
      <rPr>
        <vertAlign val="superscript"/>
        <sz val="10"/>
        <color rgb="FF000000"/>
        <rFont val="Times New Roman"/>
        <family val="1"/>
      </rPr>
      <t>d</t>
    </r>
  </si>
  <si>
    <r>
      <t xml:space="preserve">          Initial performance test </t>
    </r>
    <r>
      <rPr>
        <vertAlign val="superscript"/>
        <sz val="10"/>
        <color rgb="FF000000"/>
        <rFont val="Times New Roman"/>
        <family val="1"/>
      </rPr>
      <t>e, f</t>
    </r>
  </si>
  <si>
    <r>
      <t xml:space="preserve">          Notification of construction/ reconstruction </t>
    </r>
    <r>
      <rPr>
        <vertAlign val="superscript"/>
        <sz val="10"/>
        <color rgb="FF000000"/>
        <rFont val="Times New Roman"/>
        <family val="1"/>
      </rPr>
      <t>e</t>
    </r>
  </si>
  <si>
    <r>
      <t xml:space="preserve">          Notification of actual startup </t>
    </r>
    <r>
      <rPr>
        <vertAlign val="superscript"/>
        <sz val="10"/>
        <color rgb="FF000000"/>
        <rFont val="Times New Roman"/>
        <family val="1"/>
      </rPr>
      <t>e</t>
    </r>
  </si>
  <si>
    <r>
      <t xml:space="preserve">          Notification of initial performance test </t>
    </r>
    <r>
      <rPr>
        <vertAlign val="superscript"/>
        <sz val="10"/>
        <color rgb="FF000000"/>
        <rFont val="Times New Roman"/>
        <family val="1"/>
      </rPr>
      <t>e</t>
    </r>
  </si>
  <si>
    <r>
      <t xml:space="preserve">          Report of initial performance test results </t>
    </r>
    <r>
      <rPr>
        <vertAlign val="superscript"/>
        <sz val="10"/>
        <color rgb="FF000000"/>
        <rFont val="Times New Roman"/>
        <family val="1"/>
      </rPr>
      <t>e</t>
    </r>
  </si>
  <si>
    <r>
      <t xml:space="preserve">          Compliance status reports </t>
    </r>
    <r>
      <rPr>
        <vertAlign val="superscript"/>
        <sz val="10"/>
        <color rgb="FF000000"/>
        <rFont val="Times New Roman"/>
        <family val="1"/>
      </rPr>
      <t>g</t>
    </r>
  </si>
  <si>
    <r>
      <t xml:space="preserve">          Records of daily charging rates and hours of operation </t>
    </r>
    <r>
      <rPr>
        <vertAlign val="superscript"/>
        <sz val="10"/>
        <color rgb="FF000000"/>
        <rFont val="Times New Roman"/>
        <family val="1"/>
      </rPr>
      <t>h</t>
    </r>
  </si>
  <si>
    <r>
      <t xml:space="preserve">          Records of daily charging rates and hours of operation </t>
    </r>
    <r>
      <rPr>
        <vertAlign val="superscript"/>
        <sz val="10"/>
        <color rgb="FF000000"/>
        <rFont val="Times New Roman"/>
        <family val="1"/>
      </rPr>
      <t>f</t>
    </r>
  </si>
  <si>
    <r>
      <t xml:space="preserve">Total for Privately-Owned Respondents </t>
    </r>
    <r>
      <rPr>
        <b/>
        <i/>
        <vertAlign val="superscript"/>
        <sz val="10"/>
        <color rgb="FF000000"/>
        <rFont val="Times New Roman"/>
        <family val="1"/>
      </rPr>
      <t>i</t>
    </r>
  </si>
  <si>
    <r>
      <t xml:space="preserve">Total for Publicly-Owned Respondents </t>
    </r>
    <r>
      <rPr>
        <b/>
        <i/>
        <vertAlign val="superscript"/>
        <sz val="10"/>
        <color rgb="FF000000"/>
        <rFont val="Times New Roman"/>
        <family val="1"/>
      </rPr>
      <t>i</t>
    </r>
  </si>
  <si>
    <r>
      <t>TOTAL ANNUAL BURDEN AND COST (rounded)</t>
    </r>
    <r>
      <rPr>
        <sz val="10"/>
        <color rgb="FF000000"/>
        <rFont val="Times New Roman"/>
        <family val="1"/>
      </rPr>
      <t> </t>
    </r>
    <r>
      <rPr>
        <vertAlign val="superscript"/>
        <sz val="10"/>
        <color rgb="FF000000"/>
        <rFont val="Times New Roman"/>
        <family val="1"/>
      </rPr>
      <t>i</t>
    </r>
  </si>
  <si>
    <r>
      <rPr>
        <vertAlign val="superscript"/>
        <sz val="10"/>
        <color theme="1"/>
        <rFont val="Times New Roman"/>
        <family val="1"/>
      </rPr>
      <t>b</t>
    </r>
    <r>
      <rPr>
        <sz val="10"/>
        <color theme="1"/>
        <rFont val="Times New Roman"/>
        <family val="1"/>
      </rPr>
      <t xml:space="preserve">  This ICR uses the following labor rates for privately-owned sources: $106.45 for technical, $138.43 for managerial, and $52.77 for clerical labor.  These rates are from the United States Department of Labor, Bureau of Labor Statistics, September 2015, “Table 2. Civilian Workers, by occupational and industry group.”  The rates are from column 1, “Total compensation.”  The rates have been increased by 110 percent to account for the benefit packages available to those employed by private industry.</t>
    </r>
  </si>
  <si>
    <r>
      <rPr>
        <vertAlign val="superscript"/>
        <sz val="10"/>
        <color theme="1"/>
        <rFont val="Times New Roman"/>
        <family val="1"/>
      </rPr>
      <t>c</t>
    </r>
    <r>
      <rPr>
        <sz val="10"/>
        <color theme="1"/>
        <rFont val="Times New Roman"/>
        <family val="1"/>
      </rPr>
      <t xml:space="preserve">  This ICR uses the following labor rates for publicly-owned sources: $47.62 for technical, $64.16 for managerial, and $25.76 for clerical labor.  These rates are from the Office of Personnel Management (OPM), 2016 General Schedule, which excludes locality rates of pay.  The rates have been increased by 60 percent to account for the benefit packages available to government employees.</t>
    </r>
  </si>
  <si>
    <r>
      <t xml:space="preserve">CAPITAL AND O&amp;M COSTS (rounded) </t>
    </r>
    <r>
      <rPr>
        <b/>
        <vertAlign val="superscript"/>
        <sz val="10"/>
        <color rgb="FF000000"/>
        <rFont val="Times New Roman"/>
        <family val="1"/>
      </rPr>
      <t>i</t>
    </r>
  </si>
  <si>
    <r>
      <t xml:space="preserve">GRAND TOTAL (rounded) </t>
    </r>
    <r>
      <rPr>
        <b/>
        <vertAlign val="superscript"/>
        <sz val="10"/>
        <color rgb="FF000000"/>
        <rFont val="Times New Roman"/>
        <family val="1"/>
      </rPr>
      <t>i</t>
    </r>
  </si>
  <si>
    <r>
      <rPr>
        <vertAlign val="superscript"/>
        <sz val="10"/>
        <color theme="1"/>
        <rFont val="Times New Roman"/>
        <family val="1"/>
      </rPr>
      <t>d</t>
    </r>
    <r>
      <rPr>
        <sz val="10"/>
        <color theme="1"/>
        <rFont val="Times New Roman"/>
        <family val="1"/>
      </rPr>
      <t xml:space="preserve">  We assume that all sources will have to familiarize themselves with regulatory requirements each year.</t>
    </r>
  </si>
  <si>
    <r>
      <rPr>
        <vertAlign val="superscript"/>
        <sz val="10"/>
        <color theme="1"/>
        <rFont val="Times New Roman"/>
        <family val="1"/>
      </rPr>
      <t>e</t>
    </r>
    <r>
      <rPr>
        <sz val="10"/>
        <color theme="1"/>
        <rFont val="Times New Roman"/>
        <family val="1"/>
      </rPr>
      <t xml:space="preserve">  We assume this is a one-time-only cost.</t>
    </r>
  </si>
  <si>
    <r>
      <rPr>
        <vertAlign val="superscript"/>
        <sz val="10"/>
        <color theme="1"/>
        <rFont val="Times New Roman"/>
        <family val="1"/>
      </rPr>
      <t>f</t>
    </r>
    <r>
      <rPr>
        <sz val="10"/>
        <color theme="1"/>
        <rFont val="Times New Roman"/>
        <family val="1"/>
      </rPr>
      <t xml:space="preserve">  We assume it takes 60 technical hours for pretests/test preparation, 60 technical hours for testing, and 80 technical hours for analysis and report preparation.</t>
    </r>
  </si>
  <si>
    <r>
      <rPr>
        <vertAlign val="superscript"/>
        <sz val="10"/>
        <color theme="1"/>
        <rFont val="Times New Roman"/>
        <family val="1"/>
      </rPr>
      <t>g</t>
    </r>
    <r>
      <rPr>
        <sz val="10"/>
        <color theme="1"/>
        <rFont val="Times New Roman"/>
        <family val="1"/>
      </rPr>
      <t xml:space="preserve">  This rule does not require semiannual reporting, just recordkeeping.</t>
    </r>
  </si>
  <si>
    <r>
      <rPr>
        <vertAlign val="superscript"/>
        <sz val="10"/>
        <color theme="1"/>
        <rFont val="Times New Roman"/>
        <family val="1"/>
      </rPr>
      <t>h</t>
    </r>
    <r>
      <rPr>
        <sz val="10"/>
        <color theme="1"/>
        <rFont val="Times New Roman"/>
        <family val="1"/>
      </rPr>
      <t xml:space="preserve">  We assume it will take 0.25 hours per day over 350 days per year to record daily charging rates.</t>
    </r>
  </si>
  <si>
    <r>
      <rPr>
        <vertAlign val="superscript"/>
        <sz val="10"/>
        <color theme="1"/>
        <rFont val="Times New Roman"/>
        <family val="1"/>
      </rPr>
      <t>i</t>
    </r>
    <r>
      <rPr>
        <sz val="10"/>
        <color theme="1"/>
        <rFont val="Times New Roman"/>
        <family val="1"/>
      </rPr>
      <t xml:space="preserve">  Totals have been rounded to 3 significant figures. Figures may not add exactly due to rounding</t>
    </r>
  </si>
  <si>
    <t xml:space="preserve">Audit and review facility records g </t>
  </si>
  <si>
    <t xml:space="preserve">TOTAL ANNUAL BURDEN AND COST (rounded) h </t>
  </si>
  <si>
    <r>
      <rPr>
        <vertAlign val="superscript"/>
        <sz val="10"/>
        <color theme="1"/>
        <rFont val="Times New Roman"/>
        <family val="1"/>
      </rPr>
      <t>h</t>
    </r>
    <r>
      <rPr>
        <sz val="10"/>
        <color theme="1"/>
        <rFont val="Times New Roman"/>
        <family val="1"/>
      </rPr>
      <t xml:space="preserve">  Totals have been rounded to 3 significant figures. Figures may not add exactly due to rounding</t>
    </r>
  </si>
  <si>
    <r>
      <rPr>
        <vertAlign val="superscript"/>
        <sz val="10"/>
        <color theme="1"/>
        <rFont val="Times New Roman"/>
        <family val="1"/>
      </rPr>
      <t>g</t>
    </r>
    <r>
      <rPr>
        <sz val="10"/>
        <color theme="1"/>
        <rFont val="Times New Roman"/>
        <family val="1"/>
      </rPr>
      <t xml:space="preserve">  Assumes EPA will audit records for approx 10% of facilities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</si>
</sst>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0.0"/>
  </numFmts>
  <fonts count="13"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b/>
      <sz val="12"/>
      <color theme="1"/>
      <name val="Times New Roman"/>
      <family val="1"/>
    </font>
    <font>
      <vertAlign val="superscript"/>
      <sz val="10"/>
      <color theme="1"/>
      <name val="Times New Roman"/>
      <family val="1"/>
    </font>
    <font>
      <b/>
      <vertAlign val="superscript"/>
      <sz val="10"/>
      <color rgb="FF000000"/>
      <name val="Times New Roman"/>
      <family val="1"/>
    </font>
    <font>
      <b/>
      <i/>
      <sz val="10"/>
      <color rgb="FF000000"/>
      <name val="Times New Roman"/>
      <family val="1"/>
    </font>
    <font>
      <b/>
      <i/>
      <vertAlign val="superscript"/>
      <sz val="10"/>
      <color rgb="FF00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center" wrapText="1"/>
    </xf>
    <xf numFmtId="3" fontId="5"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6"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3" fontId="7" fillId="0" borderId="1"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3" fillId="0" borderId="0" xfId="0" applyFont="1"/>
    <xf numFmtId="0" fontId="2" fillId="0" borderId="0" xfId="0" applyFont="1"/>
    <xf numFmtId="164" fontId="5" fillId="0" borderId="1" xfId="0" applyNumberFormat="1" applyFont="1" applyBorder="1" applyAlignment="1">
      <alignment horizontal="center" vertical="center" wrapText="1"/>
    </xf>
    <xf numFmtId="0" fontId="8" fillId="0" borderId="0" xfId="0" applyFont="1"/>
    <xf numFmtId="0" fontId="5" fillId="0" borderId="1" xfId="0" applyFont="1" applyBorder="1" applyAlignment="1">
      <alignment vertical="center" wrapText="1"/>
    </xf>
    <xf numFmtId="6" fontId="5" fillId="0" borderId="1" xfId="0" applyNumberFormat="1" applyFont="1" applyBorder="1" applyAlignment="1">
      <alignment horizontal="right" vertical="center" wrapText="1" indent="1"/>
    </xf>
    <xf numFmtId="6" fontId="7" fillId="0" borderId="1" xfId="0" applyNumberFormat="1" applyFont="1" applyBorder="1" applyAlignment="1">
      <alignment horizontal="right" vertical="center" wrapText="1" indent="1"/>
    </xf>
    <xf numFmtId="0" fontId="3" fillId="0" borderId="1" xfId="0" applyFont="1" applyBorder="1" applyAlignment="1">
      <alignment vertical="center" wrapText="1"/>
    </xf>
    <xf numFmtId="0" fontId="7" fillId="0" borderId="1" xfId="0" applyFont="1" applyBorder="1" applyAlignment="1">
      <alignment vertical="center"/>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election activeCell="E26" sqref="E26"/>
    </sheetView>
  </sheetViews>
  <sheetFormatPr defaultRowHeight="15" x14ac:dyDescent="0.25"/>
  <cols>
    <col min="1" max="1" width="50.85546875" customWidth="1"/>
    <col min="2" max="2" width="10.5703125" customWidth="1"/>
    <col min="3" max="3" width="10.85546875" customWidth="1"/>
    <col min="5" max="5" width="11.42578125" customWidth="1"/>
    <col min="9" max="9" width="11.28515625" customWidth="1"/>
  </cols>
  <sheetData>
    <row r="1" spans="1:9" x14ac:dyDescent="0.25">
      <c r="A1" s="1" t="s">
        <v>0</v>
      </c>
    </row>
    <row r="2" spans="1:9" x14ac:dyDescent="0.25">
      <c r="A2" s="1"/>
      <c r="F2">
        <v>47.62</v>
      </c>
      <c r="G2">
        <v>64.16</v>
      </c>
      <c r="H2">
        <v>25.76</v>
      </c>
    </row>
    <row r="3" spans="1:9" x14ac:dyDescent="0.25">
      <c r="F3">
        <v>106.45</v>
      </c>
      <c r="G3">
        <v>138.43</v>
      </c>
      <c r="H3">
        <v>52.77</v>
      </c>
    </row>
    <row r="4" spans="1:9" ht="89.25" x14ac:dyDescent="0.25">
      <c r="A4" s="2" t="s">
        <v>1</v>
      </c>
      <c r="B4" s="2" t="s">
        <v>22</v>
      </c>
      <c r="C4" s="2" t="s">
        <v>23</v>
      </c>
      <c r="D4" s="2" t="s">
        <v>26</v>
      </c>
      <c r="E4" s="2" t="s">
        <v>24</v>
      </c>
      <c r="F4" s="2" t="s">
        <v>25</v>
      </c>
      <c r="G4" s="2" t="s">
        <v>27</v>
      </c>
      <c r="H4" s="2" t="s">
        <v>28</v>
      </c>
      <c r="I4" s="2" t="s">
        <v>54</v>
      </c>
    </row>
    <row r="5" spans="1:9" x14ac:dyDescent="0.25">
      <c r="A5" s="23" t="s">
        <v>47</v>
      </c>
      <c r="B5" s="2"/>
      <c r="C5" s="2"/>
      <c r="D5" s="2"/>
      <c r="E5" s="2"/>
      <c r="F5" s="2"/>
      <c r="G5" s="2"/>
      <c r="H5" s="2"/>
      <c r="I5" s="2"/>
    </row>
    <row r="6" spans="1:9" x14ac:dyDescent="0.25">
      <c r="A6" s="9" t="s">
        <v>2</v>
      </c>
      <c r="B6" s="3" t="s">
        <v>3</v>
      </c>
      <c r="C6" s="3"/>
      <c r="D6" s="3"/>
      <c r="E6" s="3"/>
      <c r="F6" s="3"/>
      <c r="G6" s="3"/>
      <c r="H6" s="3"/>
      <c r="I6" s="3"/>
    </row>
    <row r="7" spans="1:9" x14ac:dyDescent="0.25">
      <c r="A7" s="9" t="s">
        <v>4</v>
      </c>
      <c r="B7" s="3" t="s">
        <v>3</v>
      </c>
      <c r="C7" s="3"/>
      <c r="D7" s="3"/>
      <c r="E7" s="3"/>
      <c r="F7" s="3"/>
      <c r="G7" s="3"/>
      <c r="H7" s="3"/>
      <c r="I7" s="3"/>
    </row>
    <row r="8" spans="1:9" x14ac:dyDescent="0.25">
      <c r="A8" s="9" t="s">
        <v>5</v>
      </c>
      <c r="B8" s="3"/>
      <c r="C8" s="3"/>
      <c r="D8" s="3"/>
      <c r="E8" s="3"/>
      <c r="F8" s="3"/>
      <c r="G8" s="3"/>
      <c r="H8" s="3"/>
      <c r="I8" s="3"/>
    </row>
    <row r="9" spans="1:9" ht="15.75" x14ac:dyDescent="0.25">
      <c r="A9" s="9" t="s">
        <v>55</v>
      </c>
      <c r="B9" s="3">
        <v>1</v>
      </c>
      <c r="C9" s="3">
        <v>1</v>
      </c>
      <c r="D9" s="3">
        <f>B9*C9</f>
        <v>1</v>
      </c>
      <c r="E9" s="3">
        <v>20</v>
      </c>
      <c r="F9" s="3">
        <f>+D9*E9</f>
        <v>20</v>
      </c>
      <c r="G9" s="3">
        <f>F9*0.05</f>
        <v>1</v>
      </c>
      <c r="H9" s="3">
        <f>+F9*0.1</f>
        <v>2</v>
      </c>
      <c r="I9" s="12">
        <f>+$F$3*F9+$G$3*G9+$H$3*H9</f>
        <v>2372.9699999999998</v>
      </c>
    </row>
    <row r="10" spans="1:9" x14ac:dyDescent="0.25">
      <c r="A10" s="9" t="s">
        <v>6</v>
      </c>
      <c r="B10" s="7"/>
      <c r="C10" s="7"/>
      <c r="D10" s="3"/>
      <c r="E10" s="7"/>
      <c r="F10" s="3"/>
      <c r="G10" s="3"/>
      <c r="H10" s="3"/>
      <c r="I10" s="6"/>
    </row>
    <row r="11" spans="1:9" ht="15.75" x14ac:dyDescent="0.25">
      <c r="A11" s="9" t="s">
        <v>56</v>
      </c>
      <c r="B11" s="3">
        <v>200</v>
      </c>
      <c r="C11" s="3">
        <v>1</v>
      </c>
      <c r="D11" s="3">
        <f t="shared" ref="D11:D47" si="0">B11*C11</f>
        <v>200</v>
      </c>
      <c r="E11" s="3">
        <v>0</v>
      </c>
      <c r="F11" s="3">
        <f t="shared" ref="F11:F20" si="1">+D11*E11</f>
        <v>0</v>
      </c>
      <c r="G11" s="3">
        <f t="shared" ref="G11:G20" si="2">F11*0.05</f>
        <v>0</v>
      </c>
      <c r="H11" s="3">
        <f t="shared" ref="H11:H20" si="3">+F11*0.1</f>
        <v>0</v>
      </c>
      <c r="I11" s="6">
        <f t="shared" ref="I11:I20" si="4">+$F$3*F11+$G$3*G11+$H$3*H11</f>
        <v>0</v>
      </c>
    </row>
    <row r="12" spans="1:9" x14ac:dyDescent="0.25">
      <c r="A12" s="9" t="s">
        <v>7</v>
      </c>
      <c r="B12" s="3" t="s">
        <v>8</v>
      </c>
      <c r="C12" s="7"/>
      <c r="D12" s="3"/>
      <c r="E12" s="7"/>
      <c r="F12" s="3"/>
      <c r="G12" s="3"/>
      <c r="H12" s="3"/>
      <c r="I12" s="6"/>
    </row>
    <row r="13" spans="1:9" x14ac:dyDescent="0.25">
      <c r="A13" s="9" t="s">
        <v>9</v>
      </c>
      <c r="B13" s="3" t="s">
        <v>10</v>
      </c>
      <c r="C13" s="7"/>
      <c r="D13" s="3"/>
      <c r="E13" s="7"/>
      <c r="F13" s="3"/>
      <c r="G13" s="3"/>
      <c r="H13" s="3"/>
      <c r="I13" s="6"/>
    </row>
    <row r="14" spans="1:9" x14ac:dyDescent="0.25">
      <c r="A14" s="9" t="s">
        <v>11</v>
      </c>
      <c r="B14" s="7"/>
      <c r="C14" s="7"/>
      <c r="D14" s="3"/>
      <c r="E14" s="7"/>
      <c r="F14" s="3"/>
      <c r="G14" s="3"/>
      <c r="H14" s="3"/>
      <c r="I14" s="6"/>
    </row>
    <row r="15" spans="1:9" ht="15.75" x14ac:dyDescent="0.25">
      <c r="A15" s="9" t="s">
        <v>57</v>
      </c>
      <c r="B15" s="3">
        <v>2</v>
      </c>
      <c r="C15" s="3">
        <v>1</v>
      </c>
      <c r="D15" s="3">
        <f t="shared" si="0"/>
        <v>2</v>
      </c>
      <c r="E15" s="3">
        <v>0</v>
      </c>
      <c r="F15" s="3">
        <f t="shared" si="1"/>
        <v>0</v>
      </c>
      <c r="G15" s="3">
        <f t="shared" si="2"/>
        <v>0</v>
      </c>
      <c r="H15" s="3">
        <f t="shared" si="3"/>
        <v>0</v>
      </c>
      <c r="I15" s="6">
        <f t="shared" si="4"/>
        <v>0</v>
      </c>
    </row>
    <row r="16" spans="1:9" ht="15.75" x14ac:dyDescent="0.25">
      <c r="A16" s="9" t="s">
        <v>58</v>
      </c>
      <c r="B16" s="3">
        <v>2</v>
      </c>
      <c r="C16" s="3">
        <v>1</v>
      </c>
      <c r="D16" s="3">
        <f t="shared" si="0"/>
        <v>2</v>
      </c>
      <c r="E16" s="3">
        <v>0</v>
      </c>
      <c r="F16" s="3">
        <f t="shared" si="1"/>
        <v>0</v>
      </c>
      <c r="G16" s="3">
        <f t="shared" si="2"/>
        <v>0</v>
      </c>
      <c r="H16" s="3">
        <f t="shared" si="3"/>
        <v>0</v>
      </c>
      <c r="I16" s="6">
        <f t="shared" si="4"/>
        <v>0</v>
      </c>
    </row>
    <row r="17" spans="1:9" ht="38.25" x14ac:dyDescent="0.25">
      <c r="A17" s="9" t="s">
        <v>12</v>
      </c>
      <c r="B17" s="3">
        <v>2</v>
      </c>
      <c r="C17" s="3">
        <v>1</v>
      </c>
      <c r="D17" s="3">
        <f t="shared" si="0"/>
        <v>2</v>
      </c>
      <c r="E17" s="3">
        <v>0</v>
      </c>
      <c r="F17" s="3">
        <f t="shared" si="1"/>
        <v>0</v>
      </c>
      <c r="G17" s="3">
        <f t="shared" si="2"/>
        <v>0</v>
      </c>
      <c r="H17" s="3">
        <f t="shared" si="3"/>
        <v>0</v>
      </c>
      <c r="I17" s="6">
        <f t="shared" si="4"/>
        <v>0</v>
      </c>
    </row>
    <row r="18" spans="1:9" ht="15.75" x14ac:dyDescent="0.25">
      <c r="A18" s="9" t="s">
        <v>59</v>
      </c>
      <c r="B18" s="3">
        <v>2</v>
      </c>
      <c r="C18" s="3">
        <v>1</v>
      </c>
      <c r="D18" s="3">
        <f t="shared" si="0"/>
        <v>2</v>
      </c>
      <c r="E18" s="3">
        <v>0</v>
      </c>
      <c r="F18" s="3">
        <f t="shared" si="1"/>
        <v>0</v>
      </c>
      <c r="G18" s="3">
        <f t="shared" si="2"/>
        <v>0</v>
      </c>
      <c r="H18" s="3">
        <f t="shared" si="3"/>
        <v>0</v>
      </c>
      <c r="I18" s="6">
        <f t="shared" si="4"/>
        <v>0</v>
      </c>
    </row>
    <row r="19" spans="1:9" ht="15.75" x14ac:dyDescent="0.25">
      <c r="A19" s="9" t="s">
        <v>60</v>
      </c>
      <c r="B19" s="3">
        <v>4</v>
      </c>
      <c r="C19" s="3">
        <v>1</v>
      </c>
      <c r="D19" s="3">
        <f t="shared" si="0"/>
        <v>4</v>
      </c>
      <c r="E19" s="3">
        <v>0</v>
      </c>
      <c r="F19" s="3">
        <f t="shared" si="1"/>
        <v>0</v>
      </c>
      <c r="G19" s="3">
        <f t="shared" si="2"/>
        <v>0</v>
      </c>
      <c r="H19" s="3">
        <f t="shared" si="3"/>
        <v>0</v>
      </c>
      <c r="I19" s="6">
        <f t="shared" si="4"/>
        <v>0</v>
      </c>
    </row>
    <row r="20" spans="1:9" ht="15.75" x14ac:dyDescent="0.25">
      <c r="A20" s="9" t="s">
        <v>61</v>
      </c>
      <c r="B20" s="3">
        <v>4</v>
      </c>
      <c r="C20" s="3">
        <v>1</v>
      </c>
      <c r="D20" s="3">
        <f t="shared" si="0"/>
        <v>4</v>
      </c>
      <c r="E20" s="3">
        <v>0</v>
      </c>
      <c r="F20" s="3">
        <f t="shared" si="1"/>
        <v>0</v>
      </c>
      <c r="G20" s="3">
        <f t="shared" si="2"/>
        <v>0</v>
      </c>
      <c r="H20" s="3">
        <f t="shared" si="3"/>
        <v>0</v>
      </c>
      <c r="I20" s="6">
        <f t="shared" si="4"/>
        <v>0</v>
      </c>
    </row>
    <row r="21" spans="1:9" ht="27" x14ac:dyDescent="0.25">
      <c r="A21" s="24" t="s">
        <v>50</v>
      </c>
      <c r="B21" s="7"/>
      <c r="C21" s="7"/>
      <c r="D21" s="3"/>
      <c r="E21" s="7"/>
      <c r="F21" s="25">
        <f>SUM(F6:H20)</f>
        <v>23</v>
      </c>
      <c r="G21" s="25"/>
      <c r="H21" s="25"/>
      <c r="I21" s="8">
        <f>+SUM(I6:I20)</f>
        <v>2372.9699999999998</v>
      </c>
    </row>
    <row r="22" spans="1:9" x14ac:dyDescent="0.25">
      <c r="A22" s="23" t="s">
        <v>49</v>
      </c>
      <c r="B22" s="2"/>
      <c r="C22" s="2"/>
      <c r="D22" s="2"/>
      <c r="E22" s="2"/>
      <c r="F22" s="2"/>
      <c r="G22" s="2"/>
      <c r="H22" s="2"/>
      <c r="I22" s="2"/>
    </row>
    <row r="23" spans="1:9" x14ac:dyDescent="0.25">
      <c r="A23" s="9" t="s">
        <v>2</v>
      </c>
      <c r="B23" s="3" t="s">
        <v>3</v>
      </c>
      <c r="C23" s="3"/>
      <c r="D23" s="3"/>
      <c r="E23" s="3"/>
      <c r="F23" s="3"/>
      <c r="G23" s="3"/>
      <c r="H23" s="3"/>
      <c r="I23" s="3"/>
    </row>
    <row r="24" spans="1:9" x14ac:dyDescent="0.25">
      <c r="A24" s="9" t="s">
        <v>4</v>
      </c>
      <c r="B24" s="3" t="s">
        <v>3</v>
      </c>
      <c r="C24" s="3"/>
      <c r="D24" s="3"/>
      <c r="E24" s="3"/>
      <c r="F24" s="3"/>
      <c r="G24" s="3"/>
      <c r="H24" s="3"/>
      <c r="I24" s="3"/>
    </row>
    <row r="25" spans="1:9" x14ac:dyDescent="0.25">
      <c r="A25" s="9" t="s">
        <v>5</v>
      </c>
      <c r="B25" s="3"/>
      <c r="C25" s="3"/>
      <c r="D25" s="3"/>
      <c r="E25" s="3"/>
      <c r="F25" s="3"/>
      <c r="G25" s="3"/>
      <c r="H25" s="3"/>
      <c r="I25" s="3"/>
    </row>
    <row r="26" spans="1:9" ht="15.75" x14ac:dyDescent="0.25">
      <c r="A26" s="9" t="s">
        <v>55</v>
      </c>
      <c r="B26" s="3">
        <v>1</v>
      </c>
      <c r="C26" s="3">
        <v>1</v>
      </c>
      <c r="D26" s="3">
        <f>B26*C26</f>
        <v>1</v>
      </c>
      <c r="E26" s="3">
        <v>62</v>
      </c>
      <c r="F26" s="3">
        <f>+D26*E26</f>
        <v>62</v>
      </c>
      <c r="G26" s="3">
        <f>F26*0.05</f>
        <v>3.1</v>
      </c>
      <c r="H26" s="3">
        <f>+F26*0.1</f>
        <v>6.2</v>
      </c>
      <c r="I26" s="12">
        <f>+$F$2*F26+$G$2*G26+$H$2*H26</f>
        <v>3311.0480000000002</v>
      </c>
    </row>
    <row r="27" spans="1:9" x14ac:dyDescent="0.25">
      <c r="A27" s="9" t="s">
        <v>6</v>
      </c>
      <c r="B27" s="7"/>
      <c r="C27" s="7"/>
      <c r="D27" s="3"/>
      <c r="E27" s="7"/>
      <c r="F27" s="3"/>
      <c r="G27" s="3"/>
      <c r="H27" s="3"/>
      <c r="I27" s="6"/>
    </row>
    <row r="28" spans="1:9" ht="15.75" x14ac:dyDescent="0.25">
      <c r="A28" s="9" t="s">
        <v>56</v>
      </c>
      <c r="B28" s="3">
        <v>200</v>
      </c>
      <c r="C28" s="3">
        <v>1</v>
      </c>
      <c r="D28" s="3">
        <f t="shared" ref="D28" si="5">B28*C28</f>
        <v>200</v>
      </c>
      <c r="E28" s="3">
        <v>0</v>
      </c>
      <c r="F28" s="3">
        <f t="shared" ref="F28" si="6">+D28*E28</f>
        <v>0</v>
      </c>
      <c r="G28" s="3">
        <f t="shared" ref="G28" si="7">F28*0.05</f>
        <v>0</v>
      </c>
      <c r="H28" s="3">
        <f t="shared" ref="H28" si="8">+F28*0.1</f>
        <v>0</v>
      </c>
      <c r="I28" s="6">
        <f t="shared" ref="I28" si="9">+$F$3*F28+$G$3*G28+$H$3*H28</f>
        <v>0</v>
      </c>
    </row>
    <row r="29" spans="1:9" x14ac:dyDescent="0.25">
      <c r="A29" s="9" t="s">
        <v>7</v>
      </c>
      <c r="B29" s="3" t="s">
        <v>8</v>
      </c>
      <c r="C29" s="7"/>
      <c r="D29" s="3"/>
      <c r="E29" s="7"/>
      <c r="F29" s="3"/>
      <c r="G29" s="3"/>
      <c r="H29" s="3"/>
      <c r="I29" s="6"/>
    </row>
    <row r="30" spans="1:9" x14ac:dyDescent="0.25">
      <c r="A30" s="9" t="s">
        <v>9</v>
      </c>
      <c r="B30" s="3" t="s">
        <v>10</v>
      </c>
      <c r="C30" s="7"/>
      <c r="D30" s="3"/>
      <c r="E30" s="7"/>
      <c r="F30" s="3"/>
      <c r="G30" s="3"/>
      <c r="H30" s="3"/>
      <c r="I30" s="6"/>
    </row>
    <row r="31" spans="1:9" x14ac:dyDescent="0.25">
      <c r="A31" s="9" t="s">
        <v>11</v>
      </c>
      <c r="B31" s="7"/>
      <c r="C31" s="7"/>
      <c r="D31" s="3"/>
      <c r="E31" s="7"/>
      <c r="F31" s="3"/>
      <c r="G31" s="3"/>
      <c r="H31" s="3"/>
      <c r="I31" s="6"/>
    </row>
    <row r="32" spans="1:9" ht="15.75" x14ac:dyDescent="0.25">
      <c r="A32" s="9" t="s">
        <v>57</v>
      </c>
      <c r="B32" s="3">
        <v>2</v>
      </c>
      <c r="C32" s="3">
        <v>1</v>
      </c>
      <c r="D32" s="3">
        <f t="shared" ref="D32:D37" si="10">B32*C32</f>
        <v>2</v>
      </c>
      <c r="E32" s="3">
        <v>0</v>
      </c>
      <c r="F32" s="3">
        <f>+D32*E32</f>
        <v>0</v>
      </c>
      <c r="G32" s="3">
        <f>F32*0.05</f>
        <v>0</v>
      </c>
      <c r="H32" s="3">
        <f>+F32*0.1</f>
        <v>0</v>
      </c>
      <c r="I32" s="6">
        <f>+$F$2*F32+$G$2*G32+$H$2*H32</f>
        <v>0</v>
      </c>
    </row>
    <row r="33" spans="1:9" ht="15" customHeight="1" x14ac:dyDescent="0.25">
      <c r="A33" s="9" t="s">
        <v>58</v>
      </c>
      <c r="B33" s="3">
        <v>2</v>
      </c>
      <c r="C33" s="3">
        <v>1</v>
      </c>
      <c r="D33" s="3">
        <f t="shared" si="10"/>
        <v>2</v>
      </c>
      <c r="E33" s="3">
        <v>0</v>
      </c>
      <c r="F33" s="3">
        <f t="shared" ref="F33:F37" si="11">+D33*E33</f>
        <v>0</v>
      </c>
      <c r="G33" s="3">
        <f t="shared" ref="G33:G37" si="12">F33*0.05</f>
        <v>0</v>
      </c>
      <c r="H33" s="3">
        <f t="shared" ref="H33:H37" si="13">+F33*0.1</f>
        <v>0</v>
      </c>
      <c r="I33" s="6">
        <f t="shared" ref="I33:I37" si="14">+$F$2*F33+$G$2*G33+$H$2*H33</f>
        <v>0</v>
      </c>
    </row>
    <row r="34" spans="1:9" ht="25.5" x14ac:dyDescent="0.25">
      <c r="A34" s="9" t="s">
        <v>12</v>
      </c>
      <c r="B34" s="3">
        <v>2</v>
      </c>
      <c r="C34" s="3">
        <v>1</v>
      </c>
      <c r="D34" s="3">
        <f t="shared" si="10"/>
        <v>2</v>
      </c>
      <c r="E34" s="3">
        <v>0</v>
      </c>
      <c r="F34" s="3">
        <f t="shared" si="11"/>
        <v>0</v>
      </c>
      <c r="G34" s="3">
        <f t="shared" si="12"/>
        <v>0</v>
      </c>
      <c r="H34" s="3">
        <f t="shared" si="13"/>
        <v>0</v>
      </c>
      <c r="I34" s="6">
        <f t="shared" si="14"/>
        <v>0</v>
      </c>
    </row>
    <row r="35" spans="1:9" ht="15.75" x14ac:dyDescent="0.25">
      <c r="A35" s="9" t="s">
        <v>59</v>
      </c>
      <c r="B35" s="3">
        <v>2</v>
      </c>
      <c r="C35" s="3">
        <v>1</v>
      </c>
      <c r="D35" s="3">
        <f t="shared" si="10"/>
        <v>2</v>
      </c>
      <c r="E35" s="3">
        <v>0</v>
      </c>
      <c r="F35" s="3">
        <f t="shared" si="11"/>
        <v>0</v>
      </c>
      <c r="G35" s="3">
        <f t="shared" si="12"/>
        <v>0</v>
      </c>
      <c r="H35" s="3">
        <f t="shared" si="13"/>
        <v>0</v>
      </c>
      <c r="I35" s="6">
        <f t="shared" si="14"/>
        <v>0</v>
      </c>
    </row>
    <row r="36" spans="1:9" ht="15.75" x14ac:dyDescent="0.25">
      <c r="A36" s="9" t="s">
        <v>60</v>
      </c>
      <c r="B36" s="3">
        <v>4</v>
      </c>
      <c r="C36" s="3">
        <v>1</v>
      </c>
      <c r="D36" s="3">
        <f t="shared" si="10"/>
        <v>4</v>
      </c>
      <c r="E36" s="3">
        <v>0</v>
      </c>
      <c r="F36" s="3">
        <f t="shared" si="11"/>
        <v>0</v>
      </c>
      <c r="G36" s="3">
        <f t="shared" si="12"/>
        <v>0</v>
      </c>
      <c r="H36" s="3">
        <f t="shared" si="13"/>
        <v>0</v>
      </c>
      <c r="I36" s="6">
        <f t="shared" si="14"/>
        <v>0</v>
      </c>
    </row>
    <row r="37" spans="1:9" ht="15.75" x14ac:dyDescent="0.25">
      <c r="A37" s="9" t="s">
        <v>61</v>
      </c>
      <c r="B37" s="3">
        <v>4</v>
      </c>
      <c r="C37" s="3">
        <v>1</v>
      </c>
      <c r="D37" s="3">
        <f t="shared" si="10"/>
        <v>4</v>
      </c>
      <c r="E37" s="3">
        <v>0</v>
      </c>
      <c r="F37" s="3">
        <f t="shared" si="11"/>
        <v>0</v>
      </c>
      <c r="G37" s="3">
        <f t="shared" si="12"/>
        <v>0</v>
      </c>
      <c r="H37" s="3">
        <f t="shared" si="13"/>
        <v>0</v>
      </c>
      <c r="I37" s="6">
        <f t="shared" si="14"/>
        <v>0</v>
      </c>
    </row>
    <row r="38" spans="1:9" ht="27" x14ac:dyDescent="0.25">
      <c r="A38" s="24" t="s">
        <v>51</v>
      </c>
      <c r="B38" s="7"/>
      <c r="C38" s="7"/>
      <c r="D38" s="3"/>
      <c r="E38" s="7"/>
      <c r="F38" s="25">
        <f>SUM(F23:H37)</f>
        <v>71.3</v>
      </c>
      <c r="G38" s="25"/>
      <c r="H38" s="25"/>
      <c r="I38" s="8">
        <f>+SUM(I23:I37)</f>
        <v>3311.0480000000002</v>
      </c>
    </row>
    <row r="39" spans="1:9" x14ac:dyDescent="0.25">
      <c r="A39" s="10" t="s">
        <v>47</v>
      </c>
      <c r="B39" s="7"/>
      <c r="C39" s="7"/>
      <c r="D39" s="3"/>
      <c r="E39" s="7"/>
      <c r="F39" s="13"/>
      <c r="G39" s="13"/>
      <c r="H39" s="13"/>
      <c r="I39" s="8"/>
    </row>
    <row r="40" spans="1:9" x14ac:dyDescent="0.25">
      <c r="A40" s="9" t="s">
        <v>13</v>
      </c>
      <c r="B40" s="3"/>
      <c r="C40" s="3"/>
      <c r="D40" s="3"/>
      <c r="E40" s="3"/>
      <c r="F40" s="3"/>
      <c r="G40" s="3"/>
      <c r="H40" s="3"/>
      <c r="I40" s="3"/>
    </row>
    <row r="41" spans="1:9" ht="15.75" x14ac:dyDescent="0.25">
      <c r="A41" s="9" t="s">
        <v>55</v>
      </c>
      <c r="B41" s="3" t="s">
        <v>14</v>
      </c>
      <c r="C41" s="3"/>
      <c r="D41" s="3"/>
      <c r="E41" s="3"/>
      <c r="F41" s="3"/>
      <c r="G41" s="3"/>
      <c r="H41" s="3"/>
      <c r="I41" s="3"/>
    </row>
    <row r="42" spans="1:9" x14ac:dyDescent="0.25">
      <c r="A42" s="9" t="s">
        <v>15</v>
      </c>
      <c r="B42" s="3" t="s">
        <v>14</v>
      </c>
      <c r="C42" s="3"/>
      <c r="D42" s="3"/>
      <c r="E42" s="3"/>
      <c r="F42" s="3"/>
      <c r="G42" s="3"/>
      <c r="H42" s="3"/>
      <c r="I42" s="3"/>
    </row>
    <row r="43" spans="1:9" x14ac:dyDescent="0.25">
      <c r="A43" s="9" t="s">
        <v>16</v>
      </c>
      <c r="B43" s="3" t="s">
        <v>14</v>
      </c>
      <c r="C43" s="3"/>
      <c r="D43" s="3"/>
      <c r="E43" s="3"/>
      <c r="F43" s="3"/>
      <c r="G43" s="3"/>
      <c r="H43" s="3"/>
      <c r="I43" s="3"/>
    </row>
    <row r="44" spans="1:9" x14ac:dyDescent="0.25">
      <c r="A44" s="9" t="s">
        <v>17</v>
      </c>
      <c r="B44" s="3" t="s">
        <v>3</v>
      </c>
      <c r="C44" s="7"/>
      <c r="D44" s="3"/>
      <c r="E44" s="7"/>
      <c r="F44" s="7"/>
      <c r="G44" s="7"/>
      <c r="H44" s="7"/>
      <c r="I44" s="3"/>
    </row>
    <row r="45" spans="1:9" x14ac:dyDescent="0.25">
      <c r="A45" s="9" t="s">
        <v>18</v>
      </c>
      <c r="B45" s="7"/>
      <c r="C45" s="7"/>
      <c r="D45" s="3"/>
      <c r="E45" s="7"/>
      <c r="F45" s="7"/>
      <c r="G45" s="7"/>
      <c r="H45" s="7"/>
      <c r="I45" s="3"/>
    </row>
    <row r="46" spans="1:9" ht="38.25" x14ac:dyDescent="0.25">
      <c r="A46" s="9" t="s">
        <v>19</v>
      </c>
      <c r="B46" s="3">
        <v>1.5</v>
      </c>
      <c r="C46" s="3">
        <v>1</v>
      </c>
      <c r="D46" s="3">
        <f t="shared" si="0"/>
        <v>1.5</v>
      </c>
      <c r="E46" s="3">
        <v>20</v>
      </c>
      <c r="F46" s="3">
        <f t="shared" ref="F46" si="15">+D46*E46</f>
        <v>30</v>
      </c>
      <c r="G46" s="3">
        <f t="shared" ref="G46:G47" si="16">F46*0.05</f>
        <v>1.5</v>
      </c>
      <c r="H46" s="16">
        <f t="shared" ref="H46" si="17">+F46*0.1</f>
        <v>3</v>
      </c>
      <c r="I46" s="12">
        <f t="shared" ref="I46" si="18">+$F$3*F46+$G$3*G46+$H$3*H46</f>
        <v>3559.4549999999999</v>
      </c>
    </row>
    <row r="47" spans="1:9" ht="15.75" x14ac:dyDescent="0.25">
      <c r="A47" s="9" t="s">
        <v>62</v>
      </c>
      <c r="B47" s="3">
        <v>0.25</v>
      </c>
      <c r="C47" s="3">
        <v>350</v>
      </c>
      <c r="D47" s="3">
        <f t="shared" si="0"/>
        <v>87.5</v>
      </c>
      <c r="E47" s="3">
        <v>20</v>
      </c>
      <c r="F47" s="5">
        <f t="shared" ref="F47" si="19">+D47*E47</f>
        <v>1750</v>
      </c>
      <c r="G47" s="3">
        <f t="shared" si="16"/>
        <v>87.5</v>
      </c>
      <c r="H47" s="3">
        <f t="shared" ref="H47" si="20">+F47*0.1</f>
        <v>175</v>
      </c>
      <c r="I47" s="12">
        <f t="shared" ref="I47" si="21">+$F$3*F47+$G$3*G47+$H$3*H47</f>
        <v>207634.875</v>
      </c>
    </row>
    <row r="48" spans="1:9" x14ac:dyDescent="0.25">
      <c r="A48" s="9" t="s">
        <v>20</v>
      </c>
      <c r="B48" s="3" t="s">
        <v>3</v>
      </c>
      <c r="C48" s="7"/>
      <c r="D48" s="7"/>
      <c r="E48" s="7"/>
      <c r="F48" s="7"/>
      <c r="G48" s="7"/>
      <c r="H48" s="7"/>
      <c r="I48" s="3"/>
    </row>
    <row r="49" spans="1:9" x14ac:dyDescent="0.25">
      <c r="A49" s="9" t="s">
        <v>21</v>
      </c>
      <c r="B49" s="3" t="s">
        <v>3</v>
      </c>
      <c r="C49" s="7"/>
      <c r="D49" s="7"/>
      <c r="E49" s="7"/>
      <c r="F49" s="7"/>
      <c r="G49" s="7"/>
      <c r="H49" s="7"/>
      <c r="I49" s="3"/>
    </row>
    <row r="50" spans="1:9" ht="27" x14ac:dyDescent="0.25">
      <c r="A50" s="24" t="s">
        <v>52</v>
      </c>
      <c r="B50" s="3"/>
      <c r="C50" s="3"/>
      <c r="D50" s="3"/>
      <c r="E50" s="3"/>
      <c r="F50" s="26">
        <f>+SUM(F40:H49)</f>
        <v>2047</v>
      </c>
      <c r="G50" s="26"/>
      <c r="H50" s="26"/>
      <c r="I50" s="8">
        <f>+SUM(I40:I49)</f>
        <v>211194.33</v>
      </c>
    </row>
    <row r="51" spans="1:9" x14ac:dyDescent="0.25">
      <c r="A51" s="10" t="s">
        <v>49</v>
      </c>
      <c r="B51" s="7"/>
      <c r="C51" s="7"/>
      <c r="D51" s="3"/>
      <c r="E51" s="7"/>
      <c r="F51" s="13"/>
      <c r="G51" s="13"/>
      <c r="H51" s="13"/>
      <c r="I51" s="8"/>
    </row>
    <row r="52" spans="1:9" x14ac:dyDescent="0.25">
      <c r="A52" s="9" t="s">
        <v>13</v>
      </c>
      <c r="B52" s="3"/>
      <c r="C52" s="3"/>
      <c r="D52" s="3"/>
      <c r="E52" s="3"/>
      <c r="F52" s="3"/>
      <c r="G52" s="3"/>
      <c r="H52" s="3"/>
      <c r="I52" s="3"/>
    </row>
    <row r="53" spans="1:9" ht="15.75" x14ac:dyDescent="0.25">
      <c r="A53" s="9" t="s">
        <v>55</v>
      </c>
      <c r="B53" s="3" t="s">
        <v>14</v>
      </c>
      <c r="C53" s="3"/>
      <c r="D53" s="3"/>
      <c r="E53" s="3"/>
      <c r="F53" s="3"/>
      <c r="G53" s="3"/>
      <c r="H53" s="3"/>
      <c r="I53" s="3"/>
    </row>
    <row r="54" spans="1:9" x14ac:dyDescent="0.25">
      <c r="A54" s="9" t="s">
        <v>15</v>
      </c>
      <c r="B54" s="3" t="s">
        <v>14</v>
      </c>
      <c r="C54" s="3"/>
      <c r="D54" s="3"/>
      <c r="E54" s="3"/>
      <c r="F54" s="3"/>
      <c r="G54" s="3"/>
      <c r="H54" s="3"/>
      <c r="I54" s="3"/>
    </row>
    <row r="55" spans="1:9" x14ac:dyDescent="0.25">
      <c r="A55" s="9" t="s">
        <v>16</v>
      </c>
      <c r="B55" s="3" t="s">
        <v>14</v>
      </c>
      <c r="C55" s="3"/>
      <c r="D55" s="3"/>
      <c r="E55" s="3"/>
      <c r="F55" s="3"/>
      <c r="G55" s="3"/>
      <c r="H55" s="3"/>
      <c r="I55" s="3"/>
    </row>
    <row r="56" spans="1:9" x14ac:dyDescent="0.25">
      <c r="A56" s="9" t="s">
        <v>17</v>
      </c>
      <c r="B56" s="3" t="s">
        <v>3</v>
      </c>
      <c r="C56" s="7"/>
      <c r="D56" s="3"/>
      <c r="E56" s="7"/>
      <c r="F56" s="7"/>
      <c r="G56" s="7"/>
      <c r="H56" s="7"/>
      <c r="I56" s="3"/>
    </row>
    <row r="57" spans="1:9" x14ac:dyDescent="0.25">
      <c r="A57" s="9" t="s">
        <v>18</v>
      </c>
      <c r="B57" s="7"/>
      <c r="C57" s="7"/>
      <c r="D57" s="3"/>
      <c r="E57" s="7"/>
      <c r="F57" s="7"/>
      <c r="G57" s="7"/>
      <c r="H57" s="7"/>
      <c r="I57" s="3"/>
    </row>
    <row r="58" spans="1:9" ht="38.25" x14ac:dyDescent="0.25">
      <c r="A58" s="9" t="s">
        <v>19</v>
      </c>
      <c r="B58" s="3">
        <v>1.5</v>
      </c>
      <c r="C58" s="3">
        <v>1</v>
      </c>
      <c r="D58" s="3">
        <f t="shared" ref="D58:D59" si="22">B58*C58</f>
        <v>1.5</v>
      </c>
      <c r="E58" s="3">
        <v>62</v>
      </c>
      <c r="F58" s="3">
        <f t="shared" ref="F58:F59" si="23">+D58*E58</f>
        <v>93</v>
      </c>
      <c r="G58" s="3">
        <f t="shared" ref="G58:G59" si="24">F58*0.05</f>
        <v>4.6500000000000004</v>
      </c>
      <c r="H58" s="16">
        <f t="shared" ref="H58:H59" si="25">+F58*0.1</f>
        <v>9.3000000000000007</v>
      </c>
      <c r="I58" s="12">
        <f>+$F$2*F58+$G$2*G58+$H$2*H58</f>
        <v>4966.5720000000001</v>
      </c>
    </row>
    <row r="59" spans="1:9" ht="15.75" x14ac:dyDescent="0.25">
      <c r="A59" s="9" t="s">
        <v>63</v>
      </c>
      <c r="B59" s="3">
        <v>0.25</v>
      </c>
      <c r="C59" s="3">
        <v>350</v>
      </c>
      <c r="D59" s="3">
        <f t="shared" si="22"/>
        <v>87.5</v>
      </c>
      <c r="E59" s="3">
        <v>62</v>
      </c>
      <c r="F59" s="5">
        <f t="shared" si="23"/>
        <v>5425</v>
      </c>
      <c r="G59" s="3">
        <f t="shared" si="24"/>
        <v>271.25</v>
      </c>
      <c r="H59" s="3">
        <f t="shared" si="25"/>
        <v>542.5</v>
      </c>
      <c r="I59" s="12">
        <f>+$F$2*F59+$G$2*G59+$H$2*H59</f>
        <v>289716.7</v>
      </c>
    </row>
    <row r="60" spans="1:9" x14ac:dyDescent="0.25">
      <c r="A60" s="9" t="s">
        <v>20</v>
      </c>
      <c r="B60" s="3" t="s">
        <v>3</v>
      </c>
      <c r="C60" s="7"/>
      <c r="D60" s="7"/>
      <c r="E60" s="7"/>
      <c r="F60" s="7"/>
      <c r="G60" s="7"/>
      <c r="H60" s="7"/>
      <c r="I60" s="3"/>
    </row>
    <row r="61" spans="1:9" x14ac:dyDescent="0.25">
      <c r="A61" s="9" t="s">
        <v>21</v>
      </c>
      <c r="B61" s="3" t="s">
        <v>3</v>
      </c>
      <c r="C61" s="7"/>
      <c r="D61" s="7"/>
      <c r="E61" s="7"/>
      <c r="F61" s="7"/>
      <c r="G61" s="7"/>
      <c r="H61" s="7"/>
      <c r="I61" s="3"/>
    </row>
    <row r="62" spans="1:9" ht="27" x14ac:dyDescent="0.25">
      <c r="A62" s="24" t="s">
        <v>53</v>
      </c>
      <c r="B62" s="3"/>
      <c r="C62" s="3"/>
      <c r="D62" s="3"/>
      <c r="E62" s="3"/>
      <c r="F62" s="26">
        <f>+SUM(F52:H61)</f>
        <v>6345.7</v>
      </c>
      <c r="G62" s="26"/>
      <c r="H62" s="26"/>
      <c r="I62" s="8">
        <f>+SUM(I52:I61)</f>
        <v>294683.272</v>
      </c>
    </row>
    <row r="63" spans="1:9" ht="15.75" x14ac:dyDescent="0.25">
      <c r="A63" s="24" t="s">
        <v>64</v>
      </c>
      <c r="B63" s="3"/>
      <c r="C63" s="3"/>
      <c r="D63" s="3"/>
      <c r="E63" s="3"/>
      <c r="F63" s="27">
        <f>ROUND(F21+F50,-1)</f>
        <v>2070</v>
      </c>
      <c r="G63" s="28"/>
      <c r="H63" s="29"/>
      <c r="I63" s="8">
        <f>ROUND(I21+I50,-3)</f>
        <v>214000</v>
      </c>
    </row>
    <row r="64" spans="1:9" ht="15.75" x14ac:dyDescent="0.25">
      <c r="A64" s="24" t="s">
        <v>65</v>
      </c>
      <c r="B64" s="3"/>
      <c r="C64" s="3"/>
      <c r="D64" s="3"/>
      <c r="E64" s="3"/>
      <c r="F64" s="27">
        <f>ROUND(F38+F62,-1)</f>
        <v>6420</v>
      </c>
      <c r="G64" s="28"/>
      <c r="H64" s="29"/>
      <c r="I64" s="8">
        <f>+ROUND(I38+I62,-3)</f>
        <v>298000</v>
      </c>
    </row>
    <row r="65" spans="1:9" ht="15.75" x14ac:dyDescent="0.25">
      <c r="A65" s="10" t="s">
        <v>66</v>
      </c>
      <c r="B65" s="4"/>
      <c r="C65" s="4"/>
      <c r="D65" s="4"/>
      <c r="E65" s="4"/>
      <c r="F65" s="26">
        <f>ROUND(F21+F38+F50+F62,-1)</f>
        <v>8490</v>
      </c>
      <c r="G65" s="26"/>
      <c r="H65" s="26"/>
      <c r="I65" s="8">
        <f>ROUND(I21+I38+I50+I62,-3)</f>
        <v>512000</v>
      </c>
    </row>
    <row r="66" spans="1:9" ht="15.75" x14ac:dyDescent="0.25">
      <c r="A66" s="10" t="s">
        <v>69</v>
      </c>
      <c r="B66" s="4"/>
      <c r="C66" s="4"/>
      <c r="D66" s="4"/>
      <c r="E66" s="4"/>
      <c r="F66" s="11"/>
      <c r="G66" s="11"/>
      <c r="H66" s="11"/>
      <c r="I66" s="8">
        <v>205000</v>
      </c>
    </row>
    <row r="67" spans="1:9" ht="15.75" x14ac:dyDescent="0.25">
      <c r="A67" s="10" t="s">
        <v>70</v>
      </c>
      <c r="B67" s="4"/>
      <c r="C67" s="4"/>
      <c r="D67" s="4"/>
      <c r="E67" s="4"/>
      <c r="F67" s="11"/>
      <c r="G67" s="11"/>
      <c r="H67" s="11"/>
      <c r="I67" s="8">
        <f>+I66+I65</f>
        <v>717000</v>
      </c>
    </row>
    <row r="69" spans="1:9" x14ac:dyDescent="0.25">
      <c r="A69" s="14" t="s">
        <v>30</v>
      </c>
    </row>
    <row r="70" spans="1:9" ht="16.5" x14ac:dyDescent="0.25">
      <c r="A70" s="15" t="s">
        <v>48</v>
      </c>
    </row>
    <row r="71" spans="1:9" ht="16.5" x14ac:dyDescent="0.25">
      <c r="A71" s="15" t="s">
        <v>67</v>
      </c>
    </row>
    <row r="72" spans="1:9" ht="16.5" x14ac:dyDescent="0.25">
      <c r="A72" s="15" t="s">
        <v>68</v>
      </c>
    </row>
    <row r="73" spans="1:9" ht="16.5" x14ac:dyDescent="0.25">
      <c r="A73" s="15" t="s">
        <v>71</v>
      </c>
    </row>
    <row r="74" spans="1:9" ht="16.5" x14ac:dyDescent="0.25">
      <c r="A74" s="15" t="s">
        <v>72</v>
      </c>
    </row>
    <row r="75" spans="1:9" ht="16.5" x14ac:dyDescent="0.25">
      <c r="A75" s="15" t="s">
        <v>73</v>
      </c>
    </row>
    <row r="76" spans="1:9" ht="16.5" x14ac:dyDescent="0.25">
      <c r="A76" s="15" t="s">
        <v>74</v>
      </c>
    </row>
    <row r="77" spans="1:9" ht="16.5" x14ac:dyDescent="0.25">
      <c r="A77" s="15" t="s">
        <v>75</v>
      </c>
    </row>
    <row r="78" spans="1:9" ht="16.5" x14ac:dyDescent="0.25">
      <c r="A78" s="15" t="s">
        <v>76</v>
      </c>
    </row>
  </sheetData>
  <mergeCells count="7">
    <mergeCell ref="F21:H21"/>
    <mergeCell ref="F50:H50"/>
    <mergeCell ref="F65:H65"/>
    <mergeCell ref="F38:H38"/>
    <mergeCell ref="F62:H62"/>
    <mergeCell ref="F63:H63"/>
    <mergeCell ref="F64:H6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5" zoomScaleNormal="85" workbookViewId="0">
      <selection activeCell="I11" sqref="I11"/>
    </sheetView>
  </sheetViews>
  <sheetFormatPr defaultRowHeight="15" x14ac:dyDescent="0.25"/>
  <cols>
    <col min="1" max="1" width="45.42578125" customWidth="1"/>
    <col min="2" max="2" width="10.85546875" customWidth="1"/>
    <col min="3" max="3" width="11.28515625" customWidth="1"/>
    <col min="4" max="4" width="11" customWidth="1"/>
    <col min="5" max="5" width="12.42578125" customWidth="1"/>
    <col min="6" max="6" width="9.42578125" customWidth="1"/>
    <col min="7" max="7" width="12.7109375" customWidth="1"/>
    <col min="8" max="8" width="10.7109375" customWidth="1"/>
    <col min="9" max="9" width="12.140625" customWidth="1"/>
  </cols>
  <sheetData>
    <row r="1" spans="1:9" ht="15.75" x14ac:dyDescent="0.25">
      <c r="A1" s="17" t="s">
        <v>32</v>
      </c>
    </row>
    <row r="2" spans="1:9" x14ac:dyDescent="0.25">
      <c r="F2">
        <v>47.62</v>
      </c>
      <c r="G2">
        <v>64.16</v>
      </c>
      <c r="H2">
        <v>25.76</v>
      </c>
    </row>
    <row r="3" spans="1:9" ht="89.25" x14ac:dyDescent="0.25">
      <c r="A3" s="21" t="s">
        <v>1</v>
      </c>
      <c r="B3" s="2" t="s">
        <v>22</v>
      </c>
      <c r="C3" s="2" t="s">
        <v>34</v>
      </c>
      <c r="D3" s="2" t="s">
        <v>35</v>
      </c>
      <c r="E3" s="2" t="s">
        <v>24</v>
      </c>
      <c r="F3" s="2" t="s">
        <v>37</v>
      </c>
      <c r="G3" s="2" t="s">
        <v>36</v>
      </c>
      <c r="H3" s="2" t="s">
        <v>38</v>
      </c>
      <c r="I3" s="2" t="s">
        <v>29</v>
      </c>
    </row>
    <row r="4" spans="1:9" ht="15.75" x14ac:dyDescent="0.25">
      <c r="A4" s="18" t="s">
        <v>42</v>
      </c>
      <c r="B4" s="3">
        <v>2</v>
      </c>
      <c r="C4" s="3">
        <v>1</v>
      </c>
      <c r="D4" s="3">
        <f>+B4*C4</f>
        <v>2</v>
      </c>
      <c r="E4" s="3">
        <v>0</v>
      </c>
      <c r="F4" s="3">
        <f>+D4*E4</f>
        <v>0</v>
      </c>
      <c r="G4" s="3">
        <f>+F4*0.05</f>
        <v>0</v>
      </c>
      <c r="H4" s="3">
        <f>+F4*0.1</f>
        <v>0</v>
      </c>
      <c r="I4" s="19">
        <f>+$F$2*F4+$G$2*G4+$H$2*H4</f>
        <v>0</v>
      </c>
    </row>
    <row r="5" spans="1:9" ht="15.75" x14ac:dyDescent="0.25">
      <c r="A5" s="18" t="s">
        <v>43</v>
      </c>
      <c r="B5" s="3">
        <v>2</v>
      </c>
      <c r="C5" s="3">
        <v>1</v>
      </c>
      <c r="D5" s="3">
        <f t="shared" ref="D5:D9" si="0">+B5*C5</f>
        <v>2</v>
      </c>
      <c r="E5" s="3">
        <v>0</v>
      </c>
      <c r="F5" s="3">
        <f t="shared" ref="F5:F9" si="1">+D5*E5</f>
        <v>0</v>
      </c>
      <c r="G5" s="3">
        <f t="shared" ref="G5:G9" si="2">+F5*0.05</f>
        <v>0</v>
      </c>
      <c r="H5" s="3">
        <f t="shared" ref="H5:H9" si="3">+F5*0.1</f>
        <v>0</v>
      </c>
      <c r="I5" s="19">
        <f t="shared" ref="I5:I9" si="4">+$F$2*F5+$G$2*G5+$H$2*H5</f>
        <v>0</v>
      </c>
    </row>
    <row r="6" spans="1:9" ht="25.5" x14ac:dyDescent="0.25">
      <c r="A6" s="18" t="s">
        <v>33</v>
      </c>
      <c r="B6" s="3">
        <v>2</v>
      </c>
      <c r="C6" s="3">
        <v>1</v>
      </c>
      <c r="D6" s="3">
        <f t="shared" si="0"/>
        <v>2</v>
      </c>
      <c r="E6" s="3">
        <v>0</v>
      </c>
      <c r="F6" s="3">
        <f t="shared" si="1"/>
        <v>0</v>
      </c>
      <c r="G6" s="3">
        <f t="shared" si="2"/>
        <v>0</v>
      </c>
      <c r="H6" s="3">
        <f t="shared" si="3"/>
        <v>0</v>
      </c>
      <c r="I6" s="19">
        <f t="shared" si="4"/>
        <v>0</v>
      </c>
    </row>
    <row r="7" spans="1:9" ht="15.75" x14ac:dyDescent="0.25">
      <c r="A7" s="18" t="s">
        <v>44</v>
      </c>
      <c r="B7" s="3">
        <v>4</v>
      </c>
      <c r="C7" s="3">
        <v>1</v>
      </c>
      <c r="D7" s="3">
        <f t="shared" si="0"/>
        <v>4</v>
      </c>
      <c r="E7" s="3">
        <v>0</v>
      </c>
      <c r="F7" s="3">
        <f t="shared" si="1"/>
        <v>0</v>
      </c>
      <c r="G7" s="3">
        <f t="shared" si="2"/>
        <v>0</v>
      </c>
      <c r="H7" s="3">
        <f t="shared" si="3"/>
        <v>0</v>
      </c>
      <c r="I7" s="19">
        <f t="shared" si="4"/>
        <v>0</v>
      </c>
    </row>
    <row r="8" spans="1:9" ht="15.75" x14ac:dyDescent="0.25">
      <c r="A8" s="18" t="s">
        <v>45</v>
      </c>
      <c r="B8" s="3">
        <v>8</v>
      </c>
      <c r="C8" s="3">
        <v>1</v>
      </c>
      <c r="D8" s="3">
        <f t="shared" si="0"/>
        <v>8</v>
      </c>
      <c r="E8" s="3">
        <v>0</v>
      </c>
      <c r="F8" s="3">
        <f t="shared" si="1"/>
        <v>0</v>
      </c>
      <c r="G8" s="3">
        <f t="shared" si="2"/>
        <v>0</v>
      </c>
      <c r="H8" s="3">
        <f t="shared" si="3"/>
        <v>0</v>
      </c>
      <c r="I8" s="19">
        <f t="shared" si="4"/>
        <v>0</v>
      </c>
    </row>
    <row r="9" spans="1:9" x14ac:dyDescent="0.25">
      <c r="A9" s="18" t="s">
        <v>77</v>
      </c>
      <c r="B9" s="3">
        <v>6</v>
      </c>
      <c r="C9" s="3">
        <v>1</v>
      </c>
      <c r="D9" s="3">
        <f t="shared" si="0"/>
        <v>6</v>
      </c>
      <c r="E9" s="3">
        <f>ROUND(82*0.1, 0)</f>
        <v>8</v>
      </c>
      <c r="F9" s="3">
        <f t="shared" si="1"/>
        <v>48</v>
      </c>
      <c r="G9" s="3">
        <f t="shared" si="2"/>
        <v>2.4000000000000004</v>
      </c>
      <c r="H9" s="3">
        <f t="shared" si="3"/>
        <v>4.8000000000000007</v>
      </c>
      <c r="I9" s="19">
        <f t="shared" si="4"/>
        <v>2563.3919999999998</v>
      </c>
    </row>
    <row r="10" spans="1:9" x14ac:dyDescent="0.25">
      <c r="A10" s="22" t="s">
        <v>78</v>
      </c>
      <c r="B10" s="22"/>
      <c r="C10" s="22"/>
      <c r="D10" s="22"/>
      <c r="E10" s="22"/>
      <c r="F10" s="25">
        <f>+SUM(F4:H9)</f>
        <v>55.2</v>
      </c>
      <c r="G10" s="25"/>
      <c r="H10" s="25"/>
      <c r="I10" s="20">
        <f>ROUND(SUM(I4:I9), -1)</f>
        <v>2560</v>
      </c>
    </row>
    <row r="12" spans="1:9" ht="15.75" customHeight="1" x14ac:dyDescent="0.25">
      <c r="A12" s="14" t="s">
        <v>30</v>
      </c>
    </row>
    <row r="13" spans="1:9" ht="16.5" x14ac:dyDescent="0.25">
      <c r="A13" s="15" t="s">
        <v>48</v>
      </c>
    </row>
    <row r="14" spans="1:9" ht="16.5" x14ac:dyDescent="0.25">
      <c r="A14" s="15" t="s">
        <v>39</v>
      </c>
    </row>
    <row r="15" spans="1:9" ht="16.5" x14ac:dyDescent="0.25">
      <c r="A15" s="15" t="s">
        <v>46</v>
      </c>
    </row>
    <row r="16" spans="1:9" ht="16.5" x14ac:dyDescent="0.25">
      <c r="A16" s="15" t="s">
        <v>31</v>
      </c>
    </row>
    <row r="17" spans="1:1" ht="16.5" x14ac:dyDescent="0.25">
      <c r="A17" s="15" t="s">
        <v>41</v>
      </c>
    </row>
    <row r="18" spans="1:1" ht="16.5" x14ac:dyDescent="0.25">
      <c r="A18" s="15" t="s">
        <v>40</v>
      </c>
    </row>
    <row r="19" spans="1:1" ht="16.5" x14ac:dyDescent="0.25">
      <c r="A19" s="15" t="s">
        <v>80</v>
      </c>
    </row>
    <row r="20" spans="1:1" ht="16.5" x14ac:dyDescent="0.25">
      <c r="A20" s="15" t="s">
        <v>79</v>
      </c>
    </row>
  </sheetData>
  <mergeCells count="1">
    <mergeCell ref="F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2016-03-28T13:07:50Z</dcterms:created>
  <dcterms:modified xsi:type="dcterms:W3CDTF">2016-06-21T13:20:30Z</dcterms:modified>
</cp:coreProperties>
</file>