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60" windowHeight="6735"/>
  </bookViews>
  <sheets>
    <sheet name="Table 1" sheetId="1" r:id="rId1"/>
    <sheet name="Table 2"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2" l="1"/>
  <c r="E9" i="2"/>
  <c r="D59" i="1" l="1"/>
  <c r="F59" i="1" s="1"/>
  <c r="D58" i="1"/>
  <c r="F58" i="1" s="1"/>
  <c r="D37" i="1"/>
  <c r="F37" i="1" s="1"/>
  <c r="D36" i="1"/>
  <c r="F36" i="1" s="1"/>
  <c r="D35" i="1"/>
  <c r="F35" i="1" s="1"/>
  <c r="D34" i="1"/>
  <c r="F34" i="1" s="1"/>
  <c r="D33" i="1"/>
  <c r="F33" i="1" s="1"/>
  <c r="D32" i="1"/>
  <c r="F32" i="1" s="1"/>
  <c r="H32" i="1" s="1"/>
  <c r="D28" i="1"/>
  <c r="F28" i="1" s="1"/>
  <c r="D26" i="1"/>
  <c r="F26" i="1" s="1"/>
  <c r="G26" i="1" s="1"/>
  <c r="G59" i="1" l="1"/>
  <c r="I59" i="1"/>
  <c r="H34" i="1"/>
  <c r="G34" i="1"/>
  <c r="H35" i="1"/>
  <c r="G35" i="1"/>
  <c r="I35" i="1" s="1"/>
  <c r="H58" i="1"/>
  <c r="G58" i="1"/>
  <c r="I58" i="1" s="1"/>
  <c r="H36" i="1"/>
  <c r="G36" i="1"/>
  <c r="H33" i="1"/>
  <c r="G33" i="1"/>
  <c r="H37" i="1"/>
  <c r="G37" i="1"/>
  <c r="I37" i="1" s="1"/>
  <c r="H26" i="1"/>
  <c r="I26" i="1" s="1"/>
  <c r="H59" i="1"/>
  <c r="I36" i="1"/>
  <c r="I34" i="1"/>
  <c r="G32" i="1"/>
  <c r="I32" i="1" s="1"/>
  <c r="G28" i="1"/>
  <c r="H28" i="1"/>
  <c r="D5" i="2"/>
  <c r="F5" i="2" s="1"/>
  <c r="D6" i="2"/>
  <c r="F6" i="2" s="1"/>
  <c r="D7" i="2"/>
  <c r="F7" i="2" s="1"/>
  <c r="G7" i="2" s="1"/>
  <c r="D8" i="2"/>
  <c r="F8" i="2" s="1"/>
  <c r="D9" i="2"/>
  <c r="F9" i="2" s="1"/>
  <c r="D4" i="2"/>
  <c r="F4" i="2" s="1"/>
  <c r="F62" i="1" l="1"/>
  <c r="I33" i="1"/>
  <c r="I62" i="1"/>
  <c r="I28" i="1"/>
  <c r="I38" i="1" s="1"/>
  <c r="I64" i="1" s="1"/>
  <c r="F38" i="1"/>
  <c r="F64" i="1" s="1"/>
  <c r="H4" i="2"/>
  <c r="G4" i="2"/>
  <c r="H6" i="2"/>
  <c r="G6" i="2"/>
  <c r="I6" i="2" s="1"/>
  <c r="H9" i="2"/>
  <c r="G9" i="2"/>
  <c r="I9" i="2" s="1"/>
  <c r="H5" i="2"/>
  <c r="G5" i="2"/>
  <c r="I5" i="2" s="1"/>
  <c r="H8" i="2"/>
  <c r="H7" i="2"/>
  <c r="I7" i="2" s="1"/>
  <c r="G8" i="2"/>
  <c r="D11" i="1"/>
  <c r="F11" i="1" s="1"/>
  <c r="D15" i="1"/>
  <c r="F15" i="1" s="1"/>
  <c r="D16" i="1"/>
  <c r="F16" i="1" s="1"/>
  <c r="D17" i="1"/>
  <c r="F17" i="1" s="1"/>
  <c r="D18" i="1"/>
  <c r="F18" i="1" s="1"/>
  <c r="D19" i="1"/>
  <c r="F19" i="1" s="1"/>
  <c r="D20" i="1"/>
  <c r="F20" i="1" s="1"/>
  <c r="D46" i="1"/>
  <c r="F46" i="1" s="1"/>
  <c r="D47" i="1"/>
  <c r="F47" i="1" s="1"/>
  <c r="D9" i="1"/>
  <c r="F9" i="1" s="1"/>
  <c r="G16" i="1" l="1"/>
  <c r="H16" i="1"/>
  <c r="G19" i="1"/>
  <c r="H19" i="1"/>
  <c r="I19" i="1" s="1"/>
  <c r="H17" i="1"/>
  <c r="G17" i="1"/>
  <c r="I17" i="1" s="1"/>
  <c r="G20" i="1"/>
  <c r="H20" i="1"/>
  <c r="G15" i="1"/>
  <c r="H15" i="1"/>
  <c r="G47" i="1"/>
  <c r="H47" i="1"/>
  <c r="G18" i="1"/>
  <c r="I18" i="1" s="1"/>
  <c r="H18" i="1"/>
  <c r="G11" i="1"/>
  <c r="H11" i="1"/>
  <c r="G9" i="1"/>
  <c r="H9" i="1"/>
  <c r="F10" i="2"/>
  <c r="I4" i="2"/>
  <c r="I8" i="2"/>
  <c r="H46" i="1"/>
  <c r="G46" i="1"/>
  <c r="I20" i="1" l="1"/>
  <c r="I47" i="1"/>
  <c r="I16" i="1"/>
  <c r="F21" i="1"/>
  <c r="I46" i="1"/>
  <c r="I50" i="1" s="1"/>
  <c r="I9" i="1"/>
  <c r="I11" i="1"/>
  <c r="I15" i="1"/>
  <c r="F50" i="1"/>
  <c r="F65" i="1" l="1"/>
  <c r="F63" i="1"/>
  <c r="I21" i="1"/>
  <c r="I63" i="1" l="1"/>
  <c r="I65" i="1"/>
  <c r="I67" i="1" s="1"/>
</calcChain>
</file>

<file path=xl/sharedStrings.xml><?xml version="1.0" encoding="utf-8"?>
<sst xmlns="http://schemas.openxmlformats.org/spreadsheetml/2006/main" count="129" uniqueCount="81">
  <si>
    <t>Table 1: Annual Respondent Burden and Cost – NSPS for Incinerators (40 CFR Part 60, Subpart E) (Renewal)</t>
  </si>
  <si>
    <t>Burden Item</t>
  </si>
  <si>
    <t>1.  Applications</t>
  </si>
  <si>
    <t>N/A</t>
  </si>
  <si>
    <t>2.  Survey and Studies</t>
  </si>
  <si>
    <t>3.  Reporting Requirements</t>
  </si>
  <si>
    <t xml:space="preserve">     B. Required activities</t>
  </si>
  <si>
    <t xml:space="preserve">     C. Create information on performance test</t>
  </si>
  <si>
    <t>See 3B</t>
  </si>
  <si>
    <t xml:space="preserve">     D. Gather existing information</t>
  </si>
  <si>
    <t>See 3E</t>
  </si>
  <si>
    <t xml:space="preserve">     E.  Write Report</t>
  </si>
  <si>
    <t xml:space="preserve">          Notification of physical and operational changes which may increase emission rates of any regulated pollutants</t>
  </si>
  <si>
    <t>4.  Recordkeeping Requirements</t>
  </si>
  <si>
    <t>See 4E</t>
  </si>
  <si>
    <t xml:space="preserve">     B.  Plan activities</t>
  </si>
  <si>
    <t xml:space="preserve">     C.  Implement activities</t>
  </si>
  <si>
    <t xml:space="preserve">     D.  Develop record system</t>
  </si>
  <si>
    <t xml:space="preserve">     E.  Time to enter information</t>
  </si>
  <si>
    <t xml:space="preserve">          Record of occurrence and duration of startup, shutdown, or malfunction; emissions monitoring system; and initial performance test results</t>
  </si>
  <si>
    <t xml:space="preserve">     F.  Time to train personnel</t>
  </si>
  <si>
    <t xml:space="preserve">     G.  Time for audits</t>
  </si>
  <si>
    <t>(A)
Technical person-hours per occurrence</t>
  </si>
  <si>
    <t>(B)
No. of occurrences  per respondent per year</t>
  </si>
  <si>
    <r>
      <t xml:space="preserve">(D)
Respondents per year </t>
    </r>
    <r>
      <rPr>
        <b/>
        <vertAlign val="superscript"/>
        <sz val="10"/>
        <color theme="1"/>
        <rFont val="Times New Roman"/>
        <family val="1"/>
      </rPr>
      <t>a</t>
    </r>
  </si>
  <si>
    <t>(E)
Technical hours per year
(E=CxD)</t>
  </si>
  <si>
    <t>(C)
Technical person-hours per respondent per year 
(C=AxB)</t>
  </si>
  <si>
    <t>(F)
Management hours per year (F=Ex0.05)</t>
  </si>
  <si>
    <t>(G)
Clerical hours per year
(G=Ex0.1)</t>
  </si>
  <si>
    <r>
      <t xml:space="preserve">(H)
Total cost per year ($) </t>
    </r>
    <r>
      <rPr>
        <b/>
        <vertAlign val="superscript"/>
        <sz val="10"/>
        <color theme="1"/>
        <rFont val="Times New Roman"/>
        <family val="1"/>
      </rPr>
      <t>b</t>
    </r>
  </si>
  <si>
    <t>Assumptions:</t>
  </si>
  <si>
    <r>
      <rPr>
        <vertAlign val="superscript"/>
        <sz val="10"/>
        <color theme="1"/>
        <rFont val="Times New Roman"/>
        <family val="1"/>
      </rPr>
      <t>d</t>
    </r>
    <r>
      <rPr>
        <sz val="10"/>
        <color theme="1"/>
        <rFont val="Times New Roman"/>
        <family val="1"/>
      </rPr>
      <t xml:space="preserve">  We assume this is a one-time-only cost.</t>
    </r>
  </si>
  <si>
    <t>Table 2: Average Annual EPA Burden and Cost – NSPS for Incinerators (40 CFR Part 60, Subpart E) (Renewal)</t>
  </si>
  <si>
    <t>Notification of physical and operational changes which may increase emission rates of any regulated pollutant</t>
  </si>
  <si>
    <t>(B)
No. of occurrences per respondent per year</t>
  </si>
  <si>
    <t>(C)
Technical person-hours per respondent per year
(C=AxB)</t>
  </si>
  <si>
    <t>(F)
Management hours per year 
(F=Ex0.05)</t>
  </si>
  <si>
    <t>(E)
Technical hours per year (E=CxD)</t>
  </si>
  <si>
    <t>(G)
Clerical hours per year (G=Ex0.10)</t>
  </si>
  <si>
    <r>
      <rPr>
        <vertAlign val="superscript"/>
        <sz val="10"/>
        <color theme="1"/>
        <rFont val="Times New Roman"/>
        <family val="1"/>
      </rPr>
      <t>b</t>
    </r>
    <r>
      <rPr>
        <sz val="10"/>
        <color theme="1"/>
        <rFont val="Times New Roman"/>
        <family val="1"/>
      </rPr>
      <t xml:space="preserve">  This ICR uses the following labor rates: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</si>
  <si>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rPr>
        <vertAlign val="superscript"/>
        <sz val="10"/>
        <color theme="1"/>
        <rFont val="Times New Roman"/>
        <family val="1"/>
      </rPr>
      <t>f</t>
    </r>
    <r>
      <rPr>
        <sz val="10"/>
        <color theme="1"/>
        <rFont val="Times New Roman"/>
        <family val="1"/>
      </rPr>
      <t xml:space="preserve">  We assume it will take eight hours to review test results.</t>
    </r>
  </si>
  <si>
    <r>
      <rPr>
        <vertAlign val="superscript"/>
        <sz val="10"/>
        <color theme="1"/>
        <rFont val="Times New Roman"/>
        <family val="1"/>
      </rPr>
      <t>e</t>
    </r>
    <r>
      <rPr>
        <sz val="10"/>
        <color theme="1"/>
        <rFont val="Times New Roman"/>
        <family val="1"/>
      </rPr>
      <t xml:space="preserve">  This rule does not require semiannual reporting, only recordkeeping.</t>
    </r>
  </si>
  <si>
    <r>
      <t xml:space="preserve">Notification of construction/ reconstruction </t>
    </r>
    <r>
      <rPr>
        <vertAlign val="superscript"/>
        <sz val="10"/>
        <color rgb="FF000000"/>
        <rFont val="Times New Roman"/>
        <family val="1"/>
      </rPr>
      <t>c, d</t>
    </r>
  </si>
  <si>
    <r>
      <t xml:space="preserve">Notification of actual startup </t>
    </r>
    <r>
      <rPr>
        <vertAlign val="superscript"/>
        <sz val="10"/>
        <color rgb="FF000000"/>
        <rFont val="Times New Roman"/>
        <family val="1"/>
      </rPr>
      <t>c, d</t>
    </r>
  </si>
  <si>
    <r>
      <t xml:space="preserve">Compliance status report </t>
    </r>
    <r>
      <rPr>
        <vertAlign val="superscript"/>
        <sz val="10"/>
        <color rgb="FF000000"/>
        <rFont val="Times New Roman"/>
        <family val="1"/>
      </rPr>
      <t>e</t>
    </r>
  </si>
  <si>
    <r>
      <t>Test results</t>
    </r>
    <r>
      <rPr>
        <vertAlign val="superscript"/>
        <sz val="10"/>
        <color rgb="FF000000"/>
        <rFont val="Times New Roman"/>
        <family val="1"/>
      </rPr>
      <t xml:space="preserve"> e, f</t>
    </r>
  </si>
  <si>
    <r>
      <rPr>
        <vertAlign val="superscript"/>
        <sz val="10"/>
        <color theme="1"/>
        <rFont val="Times New Roman"/>
        <family val="1"/>
      </rPr>
      <t>c</t>
    </r>
    <r>
      <rPr>
        <sz val="10"/>
        <color theme="1"/>
        <rFont val="Times New Roman"/>
        <family val="1"/>
      </rPr>
      <t xml:space="preserve">  We assume there will be no new, modified, or reconstructed facilities constructed over the next three years.</t>
    </r>
  </si>
  <si>
    <t>Privately-Owned</t>
  </si>
  <si>
    <r>
      <rPr>
        <vertAlign val="superscript"/>
        <sz val="10"/>
        <color theme="1"/>
        <rFont val="Times New Roman"/>
        <family val="1"/>
      </rPr>
      <t>a</t>
    </r>
    <r>
      <rPr>
        <sz val="10"/>
        <color theme="1"/>
        <rFont val="Times New Roman"/>
        <family val="1"/>
      </rPr>
      <t xml:space="preserve">  We estimate that an average of 82 existing respondents per year will be subject to the rule, and that no new, modified, or reconstructed facilities will become subject over the three-year period of this ICR. We estimate 20 (24.5 percent) respondents are privately owned and 62 (75.5 percent) are publicly owned.</t>
    </r>
  </si>
  <si>
    <t>Publicly-Owned</t>
  </si>
  <si>
    <t>Subtotal for Reporting Requirements for Privately-Owned Respondents</t>
  </si>
  <si>
    <t>Subtotal for Reporting Requirements for Publicly-Owned Respondents</t>
  </si>
  <si>
    <t>Subtotal for Recordkeeping Requirements for Privately-Owned Respondents</t>
  </si>
  <si>
    <t>Subtotal for Recordkeeping Requirements for Publicly-Owned Respondents</t>
  </si>
  <si>
    <r>
      <t xml:space="preserve">(H)
Total cost per year ($) </t>
    </r>
    <r>
      <rPr>
        <b/>
        <vertAlign val="superscript"/>
        <sz val="10"/>
        <color theme="1"/>
        <rFont val="Times New Roman"/>
        <family val="1"/>
      </rPr>
      <t>b, c</t>
    </r>
  </si>
  <si>
    <r>
      <t xml:space="preserve">     A. Familiarize with regulatory requirements </t>
    </r>
    <r>
      <rPr>
        <vertAlign val="superscript"/>
        <sz val="10"/>
        <color rgb="FF000000"/>
        <rFont val="Times New Roman"/>
        <family val="1"/>
      </rPr>
      <t>d</t>
    </r>
  </si>
  <si>
    <r>
      <t xml:space="preserve">          Initial performance test </t>
    </r>
    <r>
      <rPr>
        <vertAlign val="superscript"/>
        <sz val="10"/>
        <color rgb="FF000000"/>
        <rFont val="Times New Roman"/>
        <family val="1"/>
      </rPr>
      <t>e, f</t>
    </r>
  </si>
  <si>
    <r>
      <t xml:space="preserve">          Notification of construction/ reconstruction </t>
    </r>
    <r>
      <rPr>
        <vertAlign val="superscript"/>
        <sz val="10"/>
        <color rgb="FF000000"/>
        <rFont val="Times New Roman"/>
        <family val="1"/>
      </rPr>
      <t>e</t>
    </r>
  </si>
  <si>
    <r>
      <t xml:space="preserve">          Notification of actual startup </t>
    </r>
    <r>
      <rPr>
        <vertAlign val="superscript"/>
        <sz val="10"/>
        <color rgb="FF000000"/>
        <rFont val="Times New Roman"/>
        <family val="1"/>
      </rPr>
      <t>e</t>
    </r>
  </si>
  <si>
    <r>
      <t xml:space="preserve">          Notification of initial performance test </t>
    </r>
    <r>
      <rPr>
        <vertAlign val="superscript"/>
        <sz val="10"/>
        <color rgb="FF000000"/>
        <rFont val="Times New Roman"/>
        <family val="1"/>
      </rPr>
      <t>e</t>
    </r>
  </si>
  <si>
    <r>
      <t xml:space="preserve">          Report of initial performance test results </t>
    </r>
    <r>
      <rPr>
        <vertAlign val="superscript"/>
        <sz val="10"/>
        <color rgb="FF000000"/>
        <rFont val="Times New Roman"/>
        <family val="1"/>
      </rPr>
      <t>e</t>
    </r>
  </si>
  <si>
    <r>
      <t xml:space="preserve">          Compliance status reports </t>
    </r>
    <r>
      <rPr>
        <vertAlign val="superscript"/>
        <sz val="10"/>
        <color rgb="FF000000"/>
        <rFont val="Times New Roman"/>
        <family val="1"/>
      </rPr>
      <t>g</t>
    </r>
  </si>
  <si>
    <r>
      <t xml:space="preserve">          Records of daily charging rates and hours of operation </t>
    </r>
    <r>
      <rPr>
        <vertAlign val="superscript"/>
        <sz val="10"/>
        <color rgb="FF000000"/>
        <rFont val="Times New Roman"/>
        <family val="1"/>
      </rPr>
      <t>h</t>
    </r>
  </si>
  <si>
    <r>
      <t xml:space="preserve">          Records of daily charging rates and hours of operation </t>
    </r>
    <r>
      <rPr>
        <vertAlign val="superscript"/>
        <sz val="10"/>
        <color rgb="FF000000"/>
        <rFont val="Times New Roman"/>
        <family val="1"/>
      </rPr>
      <t>f</t>
    </r>
  </si>
  <si>
    <r>
      <t xml:space="preserve">Total for Privately-Owned Respondents </t>
    </r>
    <r>
      <rPr>
        <b/>
        <i/>
        <vertAlign val="superscript"/>
        <sz val="10"/>
        <color rgb="FF000000"/>
        <rFont val="Times New Roman"/>
        <family val="1"/>
      </rPr>
      <t>i</t>
    </r>
  </si>
  <si>
    <r>
      <t xml:space="preserve">Total for Publicly-Owned Respondents </t>
    </r>
    <r>
      <rPr>
        <b/>
        <i/>
        <vertAlign val="superscript"/>
        <sz val="10"/>
        <color rgb="FF000000"/>
        <rFont val="Times New Roman"/>
        <family val="1"/>
      </rPr>
      <t>i</t>
    </r>
  </si>
  <si>
    <r>
      <t>TOTAL ANNUAL BURDEN AND COST (rounded)</t>
    </r>
    <r>
      <rPr>
        <sz val="10"/>
        <color rgb="FF000000"/>
        <rFont val="Times New Roman"/>
        <family val="1"/>
      </rPr>
      <t> </t>
    </r>
    <r>
      <rPr>
        <vertAlign val="superscript"/>
        <sz val="10"/>
        <color rgb="FF000000"/>
        <rFont val="Times New Roman"/>
        <family val="1"/>
      </rPr>
      <t>i</t>
    </r>
  </si>
  <si>
    <r>
      <rPr>
        <vertAlign val="superscript"/>
        <sz val="10"/>
        <color theme="1"/>
        <rFont val="Times New Roman"/>
        <family val="1"/>
      </rPr>
      <t>b</t>
    </r>
    <r>
      <rPr>
        <sz val="10"/>
        <color theme="1"/>
        <rFont val="Times New Roman"/>
        <family val="1"/>
      </rPr>
      <t xml:space="preserve">  This ICR uses the following labor rates for privately-owned sources: $106.45 for technical, $138.43 for managerial, and $52.77 for clerical labor.  These rates are from the United States Department of Labor, Bureau of Labor Statistics, September 2015,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</si>
  <si>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This ICR uses the following labor rates for publicly-owned sources: $47.62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r>
  </si>
  <si>
    <r>
      <t xml:space="preserve">CAPITAL AND O&amp;M COSTS (rounded) </t>
    </r>
    <r>
      <rPr>
        <b/>
        <vertAlign val="superscript"/>
        <sz val="10"/>
        <color rgb="FF000000"/>
        <rFont val="Times New Roman"/>
        <family val="1"/>
      </rPr>
      <t>i</t>
    </r>
  </si>
  <si>
    <r>
      <t xml:space="preserve">GRAND TOTAL (rounded) </t>
    </r>
    <r>
      <rPr>
        <b/>
        <vertAlign val="superscript"/>
        <sz val="10"/>
        <color rgb="FF000000"/>
        <rFont val="Times New Roman"/>
        <family val="1"/>
      </rPr>
      <t>i</t>
    </r>
  </si>
  <si>
    <r>
      <rPr>
        <vertAlign val="superscript"/>
        <sz val="10"/>
        <color theme="1"/>
        <rFont val="Times New Roman"/>
        <family val="1"/>
      </rPr>
      <t>d</t>
    </r>
    <r>
      <rPr>
        <sz val="10"/>
        <color theme="1"/>
        <rFont val="Times New Roman"/>
        <family val="1"/>
      </rPr>
      <t xml:space="preserve">  We assume that all sources will have to familiarize themselves with regulatory requirements each year.</t>
    </r>
  </si>
  <si>
    <r>
      <rPr>
        <vertAlign val="superscript"/>
        <sz val="10"/>
        <color theme="1"/>
        <rFont val="Times New Roman"/>
        <family val="1"/>
      </rPr>
      <t>e</t>
    </r>
    <r>
      <rPr>
        <sz val="10"/>
        <color theme="1"/>
        <rFont val="Times New Roman"/>
        <family val="1"/>
      </rPr>
      <t xml:space="preserve">  We assume this is a one-time-only cost.</t>
    </r>
  </si>
  <si>
    <r>
      <rPr>
        <vertAlign val="superscript"/>
        <sz val="10"/>
        <color theme="1"/>
        <rFont val="Times New Roman"/>
        <family val="1"/>
      </rPr>
      <t>f</t>
    </r>
    <r>
      <rPr>
        <sz val="10"/>
        <color theme="1"/>
        <rFont val="Times New Roman"/>
        <family val="1"/>
      </rPr>
      <t xml:space="preserve">  We assume it takes 60 technical hours for pretests/test preparation, 60 technical hours for testing, and 80 technical hours for analysis and report preparation.</t>
    </r>
  </si>
  <si>
    <r>
      <rPr>
        <vertAlign val="superscript"/>
        <sz val="10"/>
        <color theme="1"/>
        <rFont val="Times New Roman"/>
        <family val="1"/>
      </rPr>
      <t>g</t>
    </r>
    <r>
      <rPr>
        <sz val="10"/>
        <color theme="1"/>
        <rFont val="Times New Roman"/>
        <family val="1"/>
      </rPr>
      <t xml:space="preserve">  This rule does not require semiannual reporting, just recordkeeping.</t>
    </r>
  </si>
  <si>
    <r>
      <rPr>
        <vertAlign val="superscript"/>
        <sz val="10"/>
        <color theme="1"/>
        <rFont val="Times New Roman"/>
        <family val="1"/>
      </rPr>
      <t>h</t>
    </r>
    <r>
      <rPr>
        <sz val="10"/>
        <color theme="1"/>
        <rFont val="Times New Roman"/>
        <family val="1"/>
      </rPr>
      <t xml:space="preserve">  We assume it will take 0.25 hours per day over 350 days per year to record daily charging rates.</t>
    </r>
  </si>
  <si>
    <r>
      <rPr>
        <vertAlign val="superscript"/>
        <sz val="10"/>
        <color theme="1"/>
        <rFont val="Times New Roman"/>
        <family val="1"/>
      </rPr>
      <t>i</t>
    </r>
    <r>
      <rPr>
        <sz val="10"/>
        <color theme="1"/>
        <rFont val="Times New Roman"/>
        <family val="1"/>
      </rPr>
      <t xml:space="preserve">  Totals have been rounded to 3 significant figures. Figures may not add exactly due to rounding</t>
    </r>
  </si>
  <si>
    <t xml:space="preserve">Audit and review facility records g </t>
  </si>
  <si>
    <t xml:space="preserve">TOTAL ANNUAL BURDEN AND COST (rounded) h </t>
  </si>
  <si>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</si>
  <si>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g</t>
    </r>
    <r>
      <rPr>
        <sz val="10"/>
        <color theme="1"/>
        <rFont val="Times New Roman"/>
        <family val="1"/>
      </rPr>
      <t xml:space="preserve">  Assumes EPA will audit records for approx 10% of facilities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</si>
</sst>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13"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2"/>
      <color theme="1"/>
      <name val="Times New Roman"/>
      <family val="1"/>
    </font>
    <font>
      <vertAlign val="superscript"/>
      <sz val="10"/>
      <color theme="1"/>
      <name val="Times New Roman"/>
      <family val="1"/>
    </font>
    <font>
      <b/>
      <vertAlign val="superscript"/>
      <sz val="10"/>
      <color rgb="FF000000"/>
      <name val="Times New Roman"/>
      <family val="1"/>
    </font>
    <font>
      <b/>
      <i/>
      <sz val="10"/>
      <color rgb="FF000000"/>
      <name val="Times New Roman"/>
      <family val="1"/>
    </font>
    <font>
      <b/>
      <i/>
      <vertAlign val="superscript"/>
      <sz val="10"/>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vertical="center" wrapText="1"/>
    </xf>
    <xf numFmtId="3" fontId="5" fillId="0" borderId="1" xfId="0" applyNumberFormat="1" applyFont="1" applyBorder="1" applyAlignment="1">
      <alignment horizontal="center" vertical="center" wrapText="1"/>
    </xf>
    <xf numFmtId="6"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6" fontId="7"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8" fontId="5"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3" fillId="0" borderId="0" xfId="0" applyFont="1"/>
    <xf numFmtId="0" fontId="2" fillId="0" borderId="0" xfId="0" applyFont="1"/>
    <xf numFmtId="164" fontId="5" fillId="0" borderId="1" xfId="0" applyNumberFormat="1" applyFont="1" applyBorder="1" applyAlignment="1">
      <alignment horizontal="center" vertical="center" wrapText="1"/>
    </xf>
    <xf numFmtId="0" fontId="8" fillId="0" borderId="0" xfId="0" applyFont="1"/>
    <xf numFmtId="0" fontId="5" fillId="0" borderId="1" xfId="0" applyFont="1" applyBorder="1" applyAlignment="1">
      <alignment vertical="center" wrapText="1"/>
    </xf>
    <xf numFmtId="6" fontId="5" fillId="0" borderId="1" xfId="0" applyNumberFormat="1" applyFont="1" applyBorder="1" applyAlignment="1">
      <alignment horizontal="right" vertical="center" wrapText="1" indent="1"/>
    </xf>
    <xf numFmtId="6" fontId="7" fillId="0" borderId="1" xfId="0" applyNumberFormat="1" applyFont="1" applyBorder="1" applyAlignment="1">
      <alignment horizontal="right" vertical="center" wrapText="1" indent="1"/>
    </xf>
    <xf numFmtId="0" fontId="3" fillId="0" borderId="1" xfId="0" applyFont="1" applyBorder="1" applyAlignment="1">
      <alignment vertical="center" wrapText="1"/>
    </xf>
    <xf numFmtId="0" fontId="7" fillId="0" borderId="1" xfId="0" applyFont="1" applyBorder="1" applyAlignment="1">
      <alignment vertical="center"/>
    </xf>
    <xf numFmtId="0" fontId="3" fillId="0" borderId="1" xfId="0" applyFont="1" applyBorder="1" applyAlignment="1">
      <alignment horizontal="left" vertical="center" wrapText="1"/>
    </xf>
    <xf numFmtId="0" fontId="11"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abSelected="1" workbookViewId="0">
      <selection activeCell="E26" sqref="E26"/>
    </sheetView>
  </sheetViews>
  <sheetFormatPr defaultRowHeight="15" x14ac:dyDescent="0.25"/>
  <cols>
    <col min="1" max="1" width="50.85546875" customWidth="1"/>
    <col min="2" max="2" width="10.5703125" customWidth="1"/>
    <col min="3" max="3" width="10.85546875" customWidth="1"/>
    <col min="5" max="5" width="11.42578125" customWidth="1"/>
    <col min="9" max="9" width="11.28515625" customWidth="1"/>
  </cols>
  <sheetData>
    <row r="1" spans="1:9" x14ac:dyDescent="0.25">
      <c r="A1" s="1" t="s">
        <v>0</v>
      </c>
    </row>
    <row r="2" spans="1:9" x14ac:dyDescent="0.25">
      <c r="A2" s="1"/>
      <c r="F2">
        <v>47.62</v>
      </c>
      <c r="G2">
        <v>64.16</v>
      </c>
      <c r="H2">
        <v>25.76</v>
      </c>
    </row>
    <row r="3" spans="1:9" x14ac:dyDescent="0.25">
      <c r="F3">
        <v>106.45</v>
      </c>
      <c r="G3">
        <v>138.43</v>
      </c>
      <c r="H3">
        <v>52.77</v>
      </c>
    </row>
    <row r="4" spans="1:9" ht="89.25" x14ac:dyDescent="0.25">
      <c r="A4" s="2" t="s">
        <v>1</v>
      </c>
      <c r="B4" s="2" t="s">
        <v>22</v>
      </c>
      <c r="C4" s="2" t="s">
        <v>23</v>
      </c>
      <c r="D4" s="2" t="s">
        <v>26</v>
      </c>
      <c r="E4" s="2" t="s">
        <v>24</v>
      </c>
      <c r="F4" s="2" t="s">
        <v>25</v>
      </c>
      <c r="G4" s="2" t="s">
        <v>27</v>
      </c>
      <c r="H4" s="2" t="s">
        <v>28</v>
      </c>
      <c r="I4" s="2" t="s">
        <v>54</v>
      </c>
    </row>
    <row r="5" spans="1:9" x14ac:dyDescent="0.25">
      <c r="A5" s="23" t="s">
        <v>47</v>
      </c>
      <c r="B5" s="2"/>
      <c r="C5" s="2"/>
      <c r="D5" s="2"/>
      <c r="E5" s="2"/>
      <c r="F5" s="2"/>
      <c r="G5" s="2"/>
      <c r="H5" s="2"/>
      <c r="I5" s="2"/>
    </row>
    <row r="6" spans="1:9" x14ac:dyDescent="0.25">
      <c r="A6" s="9" t="s">
        <v>2</v>
      </c>
      <c r="B6" s="3" t="s">
        <v>3</v>
      </c>
      <c r="C6" s="3"/>
      <c r="D6" s="3"/>
      <c r="E6" s="3"/>
      <c r="F6" s="3"/>
      <c r="G6" s="3"/>
      <c r="H6" s="3"/>
      <c r="I6" s="3"/>
    </row>
    <row r="7" spans="1:9" x14ac:dyDescent="0.25">
      <c r="A7" s="9" t="s">
        <v>4</v>
      </c>
      <c r="B7" s="3" t="s">
        <v>3</v>
      </c>
      <c r="C7" s="3"/>
      <c r="D7" s="3"/>
      <c r="E7" s="3"/>
      <c r="F7" s="3"/>
      <c r="G7" s="3"/>
      <c r="H7" s="3"/>
      <c r="I7" s="3"/>
    </row>
    <row r="8" spans="1:9" x14ac:dyDescent="0.25">
      <c r="A8" s="9" t="s">
        <v>5</v>
      </c>
      <c r="B8" s="3"/>
      <c r="C8" s="3"/>
      <c r="D8" s="3"/>
      <c r="E8" s="3"/>
      <c r="F8" s="3"/>
      <c r="G8" s="3"/>
      <c r="H8" s="3"/>
      <c r="I8" s="3"/>
    </row>
    <row r="9" spans="1:9" ht="15.75" x14ac:dyDescent="0.25">
      <c r="A9" s="9" t="s">
        <v>55</v>
      </c>
      <c r="B9" s="3">
        <v>1</v>
      </c>
      <c r="C9" s="3">
        <v>1</v>
      </c>
      <c r="D9" s="3">
        <f>B9*C9</f>
        <v>1</v>
      </c>
      <c r="E9" s="3">
        <v>20</v>
      </c>
      <c r="F9" s="3">
        <f>+D9*E9</f>
        <v>20</v>
      </c>
      <c r="G9" s="3">
        <f>F9*0.05</f>
        <v>1</v>
      </c>
      <c r="H9" s="3">
        <f>+F9*0.1</f>
        <v>2</v>
      </c>
      <c r="I9" s="12">
        <f>+$F$3*F9+$G$3*G9+$H$3*H9</f>
        <v>2372.9699999999998</v>
      </c>
    </row>
    <row r="10" spans="1:9" x14ac:dyDescent="0.25">
      <c r="A10" s="9" t="s">
        <v>6</v>
      </c>
      <c r="B10" s="7"/>
      <c r="C10" s="7"/>
      <c r="D10" s="3"/>
      <c r="E10" s="7"/>
      <c r="F10" s="3"/>
      <c r="G10" s="3"/>
      <c r="H10" s="3"/>
      <c r="I10" s="6"/>
    </row>
    <row r="11" spans="1:9" ht="15.75" x14ac:dyDescent="0.25">
      <c r="A11" s="9" t="s">
        <v>56</v>
      </c>
      <c r="B11" s="3">
        <v>200</v>
      </c>
      <c r="C11" s="3">
        <v>1</v>
      </c>
      <c r="D11" s="3">
        <f t="shared" ref="D11:D47" si="0">B11*C11</f>
        <v>200</v>
      </c>
      <c r="E11" s="3">
        <v>0</v>
      </c>
      <c r="F11" s="3">
        <f t="shared" ref="F11:F20" si="1">+D11*E11</f>
        <v>0</v>
      </c>
      <c r="G11" s="3">
        <f t="shared" ref="G11:G20" si="2">F11*0.05</f>
        <v>0</v>
      </c>
      <c r="H11" s="3">
        <f t="shared" ref="H11:H20" si="3">+F11*0.1</f>
        <v>0</v>
      </c>
      <c r="I11" s="6">
        <f t="shared" ref="I11:I20" si="4">+$F$3*F11+$G$3*G11+$H$3*H11</f>
        <v>0</v>
      </c>
    </row>
    <row r="12" spans="1:9" x14ac:dyDescent="0.25">
      <c r="A12" s="9" t="s">
        <v>7</v>
      </c>
      <c r="B12" s="3" t="s">
        <v>8</v>
      </c>
      <c r="C12" s="7"/>
      <c r="D12" s="3"/>
      <c r="E12" s="7"/>
      <c r="F12" s="3"/>
      <c r="G12" s="3"/>
      <c r="H12" s="3"/>
      <c r="I12" s="6"/>
    </row>
    <row r="13" spans="1:9" x14ac:dyDescent="0.25">
      <c r="A13" s="9" t="s">
        <v>9</v>
      </c>
      <c r="B13" s="3" t="s">
        <v>10</v>
      </c>
      <c r="C13" s="7"/>
      <c r="D13" s="3"/>
      <c r="E13" s="7"/>
      <c r="F13" s="3"/>
      <c r="G13" s="3"/>
      <c r="H13" s="3"/>
      <c r="I13" s="6"/>
    </row>
    <row r="14" spans="1:9" x14ac:dyDescent="0.25">
      <c r="A14" s="9" t="s">
        <v>11</v>
      </c>
      <c r="B14" s="7"/>
      <c r="C14" s="7"/>
      <c r="D14" s="3"/>
      <c r="E14" s="7"/>
      <c r="F14" s="3"/>
      <c r="G14" s="3"/>
      <c r="H14" s="3"/>
      <c r="I14" s="6"/>
    </row>
    <row r="15" spans="1:9" ht="15.75" x14ac:dyDescent="0.25">
      <c r="A15" s="9" t="s">
        <v>57</v>
      </c>
      <c r="B15" s="3">
        <v>2</v>
      </c>
      <c r="C15" s="3">
        <v>1</v>
      </c>
      <c r="D15" s="3">
        <f t="shared" si="0"/>
        <v>2</v>
      </c>
      <c r="E15" s="3">
        <v>0</v>
      </c>
      <c r="F15" s="3">
        <f t="shared" si="1"/>
        <v>0</v>
      </c>
      <c r="G15" s="3">
        <f t="shared" si="2"/>
        <v>0</v>
      </c>
      <c r="H15" s="3">
        <f t="shared" si="3"/>
        <v>0</v>
      </c>
      <c r="I15" s="6">
        <f t="shared" si="4"/>
        <v>0</v>
      </c>
    </row>
    <row r="16" spans="1:9" ht="15.75" x14ac:dyDescent="0.25">
      <c r="A16" s="9" t="s">
        <v>58</v>
      </c>
      <c r="B16" s="3">
        <v>2</v>
      </c>
      <c r="C16" s="3">
        <v>1</v>
      </c>
      <c r="D16" s="3">
        <f t="shared" si="0"/>
        <v>2</v>
      </c>
      <c r="E16" s="3">
        <v>0</v>
      </c>
      <c r="F16" s="3">
        <f t="shared" si="1"/>
        <v>0</v>
      </c>
      <c r="G16" s="3">
        <f t="shared" si="2"/>
        <v>0</v>
      </c>
      <c r="H16" s="3">
        <f t="shared" si="3"/>
        <v>0</v>
      </c>
      <c r="I16" s="6">
        <f t="shared" si="4"/>
        <v>0</v>
      </c>
    </row>
    <row r="17" spans="1:9" ht="38.25" x14ac:dyDescent="0.25">
      <c r="A17" s="9" t="s">
        <v>12</v>
      </c>
      <c r="B17" s="3">
        <v>2</v>
      </c>
      <c r="C17" s="3">
        <v>1</v>
      </c>
      <c r="D17" s="3">
        <f t="shared" si="0"/>
        <v>2</v>
      </c>
      <c r="E17" s="3">
        <v>0</v>
      </c>
      <c r="F17" s="3">
        <f t="shared" si="1"/>
        <v>0</v>
      </c>
      <c r="G17" s="3">
        <f t="shared" si="2"/>
        <v>0</v>
      </c>
      <c r="H17" s="3">
        <f t="shared" si="3"/>
        <v>0</v>
      </c>
      <c r="I17" s="6">
        <f t="shared" si="4"/>
        <v>0</v>
      </c>
    </row>
    <row r="18" spans="1:9" ht="15.75" x14ac:dyDescent="0.25">
      <c r="A18" s="9" t="s">
        <v>59</v>
      </c>
      <c r="B18" s="3">
        <v>2</v>
      </c>
      <c r="C18" s="3">
        <v>1</v>
      </c>
      <c r="D18" s="3">
        <f t="shared" si="0"/>
        <v>2</v>
      </c>
      <c r="E18" s="3">
        <v>0</v>
      </c>
      <c r="F18" s="3">
        <f t="shared" si="1"/>
        <v>0</v>
      </c>
      <c r="G18" s="3">
        <f t="shared" si="2"/>
        <v>0</v>
      </c>
      <c r="H18" s="3">
        <f t="shared" si="3"/>
        <v>0</v>
      </c>
      <c r="I18" s="6">
        <f t="shared" si="4"/>
        <v>0</v>
      </c>
    </row>
    <row r="19" spans="1:9" ht="15.75" x14ac:dyDescent="0.25">
      <c r="A19" s="9" t="s">
        <v>60</v>
      </c>
      <c r="B19" s="3">
        <v>4</v>
      </c>
      <c r="C19" s="3">
        <v>1</v>
      </c>
      <c r="D19" s="3">
        <f t="shared" si="0"/>
        <v>4</v>
      </c>
      <c r="E19" s="3">
        <v>0</v>
      </c>
      <c r="F19" s="3">
        <f t="shared" si="1"/>
        <v>0</v>
      </c>
      <c r="G19" s="3">
        <f t="shared" si="2"/>
        <v>0</v>
      </c>
      <c r="H19" s="3">
        <f t="shared" si="3"/>
        <v>0</v>
      </c>
      <c r="I19" s="6">
        <f t="shared" si="4"/>
        <v>0</v>
      </c>
    </row>
    <row r="20" spans="1:9" ht="15.75" x14ac:dyDescent="0.25">
      <c r="A20" s="9" t="s">
        <v>61</v>
      </c>
      <c r="B20" s="3">
        <v>4</v>
      </c>
      <c r="C20" s="3">
        <v>1</v>
      </c>
      <c r="D20" s="3">
        <f t="shared" si="0"/>
        <v>4</v>
      </c>
      <c r="E20" s="3">
        <v>0</v>
      </c>
      <c r="F20" s="3">
        <f t="shared" si="1"/>
        <v>0</v>
      </c>
      <c r="G20" s="3">
        <f t="shared" si="2"/>
        <v>0</v>
      </c>
      <c r="H20" s="3">
        <f t="shared" si="3"/>
        <v>0</v>
      </c>
      <c r="I20" s="6">
        <f t="shared" si="4"/>
        <v>0</v>
      </c>
    </row>
    <row r="21" spans="1:9" ht="27" x14ac:dyDescent="0.25">
      <c r="A21" s="24" t="s">
        <v>50</v>
      </c>
      <c r="B21" s="7"/>
      <c r="C21" s="7"/>
      <c r="D21" s="3"/>
      <c r="E21" s="7"/>
      <c r="F21" s="25">
        <f>SUM(F6:H20)</f>
        <v>23</v>
      </c>
      <c r="G21" s="25"/>
      <c r="H21" s="25"/>
      <c r="I21" s="8">
        <f>+SUM(I6:I20)</f>
        <v>2372.9699999999998</v>
      </c>
    </row>
    <row r="22" spans="1:9" x14ac:dyDescent="0.25">
      <c r="A22" s="23" t="s">
        <v>49</v>
      </c>
      <c r="B22" s="2"/>
      <c r="C22" s="2"/>
      <c r="D22" s="2"/>
      <c r="E22" s="2"/>
      <c r="F22" s="2"/>
      <c r="G22" s="2"/>
      <c r="H22" s="2"/>
      <c r="I22" s="2"/>
    </row>
    <row r="23" spans="1:9" x14ac:dyDescent="0.25">
      <c r="A23" s="9" t="s">
        <v>2</v>
      </c>
      <c r="B23" s="3" t="s">
        <v>3</v>
      </c>
      <c r="C23" s="3"/>
      <c r="D23" s="3"/>
      <c r="E23" s="3"/>
      <c r="F23" s="3"/>
      <c r="G23" s="3"/>
      <c r="H23" s="3"/>
      <c r="I23" s="3"/>
    </row>
    <row r="24" spans="1:9" x14ac:dyDescent="0.25">
      <c r="A24" s="9" t="s">
        <v>4</v>
      </c>
      <c r="B24" s="3" t="s">
        <v>3</v>
      </c>
      <c r="C24" s="3"/>
      <c r="D24" s="3"/>
      <c r="E24" s="3"/>
      <c r="F24" s="3"/>
      <c r="G24" s="3"/>
      <c r="H24" s="3"/>
      <c r="I24" s="3"/>
    </row>
    <row r="25" spans="1:9" x14ac:dyDescent="0.25">
      <c r="A25" s="9" t="s">
        <v>5</v>
      </c>
      <c r="B25" s="3"/>
      <c r="C25" s="3"/>
      <c r="D25" s="3"/>
      <c r="E25" s="3"/>
      <c r="F25" s="3"/>
      <c r="G25" s="3"/>
      <c r="H25" s="3"/>
      <c r="I25" s="3"/>
    </row>
    <row r="26" spans="1:9" ht="15.75" x14ac:dyDescent="0.25">
      <c r="A26" s="9" t="s">
        <v>55</v>
      </c>
      <c r="B26" s="3">
        <v>1</v>
      </c>
      <c r="C26" s="3">
        <v>1</v>
      </c>
      <c r="D26" s="3">
        <f>B26*C26</f>
        <v>1</v>
      </c>
      <c r="E26" s="3">
        <v>62</v>
      </c>
      <c r="F26" s="3">
        <f>+D26*E26</f>
        <v>62</v>
      </c>
      <c r="G26" s="3">
        <f>F26*0.05</f>
        <v>3.1</v>
      </c>
      <c r="H26" s="3">
        <f>+F26*0.1</f>
        <v>6.2</v>
      </c>
      <c r="I26" s="12">
        <f>+$F$2*F26+$G$2*G26+$H$2*H26</f>
        <v>3311.0480000000002</v>
      </c>
    </row>
    <row r="27" spans="1:9" x14ac:dyDescent="0.25">
      <c r="A27" s="9" t="s">
        <v>6</v>
      </c>
      <c r="B27" s="7"/>
      <c r="C27" s="7"/>
      <c r="D27" s="3"/>
      <c r="E27" s="7"/>
      <c r="F27" s="3"/>
      <c r="G27" s="3"/>
      <c r="H27" s="3"/>
      <c r="I27" s="6"/>
    </row>
    <row r="28" spans="1:9" ht="15.75" x14ac:dyDescent="0.25">
      <c r="A28" s="9" t="s">
        <v>56</v>
      </c>
      <c r="B28" s="3">
        <v>200</v>
      </c>
      <c r="C28" s="3">
        <v>1</v>
      </c>
      <c r="D28" s="3">
        <f t="shared" ref="D28" si="5">B28*C28</f>
        <v>200</v>
      </c>
      <c r="E28" s="3">
        <v>0</v>
      </c>
      <c r="F28" s="3">
        <f t="shared" ref="F28" si="6">+D28*E28</f>
        <v>0</v>
      </c>
      <c r="G28" s="3">
        <f t="shared" ref="G28" si="7">F28*0.05</f>
        <v>0</v>
      </c>
      <c r="H28" s="3">
        <f t="shared" ref="H28" si="8">+F28*0.1</f>
        <v>0</v>
      </c>
      <c r="I28" s="6">
        <f t="shared" ref="I28" si="9">+$F$3*F28+$G$3*G28+$H$3*H28</f>
        <v>0</v>
      </c>
    </row>
    <row r="29" spans="1:9" x14ac:dyDescent="0.25">
      <c r="A29" s="9" t="s">
        <v>7</v>
      </c>
      <c r="B29" s="3" t="s">
        <v>8</v>
      </c>
      <c r="C29" s="7"/>
      <c r="D29" s="3"/>
      <c r="E29" s="7"/>
      <c r="F29" s="3"/>
      <c r="G29" s="3"/>
      <c r="H29" s="3"/>
      <c r="I29" s="6"/>
    </row>
    <row r="30" spans="1:9" x14ac:dyDescent="0.25">
      <c r="A30" s="9" t="s">
        <v>9</v>
      </c>
      <c r="B30" s="3" t="s">
        <v>10</v>
      </c>
      <c r="C30" s="7"/>
      <c r="D30" s="3"/>
      <c r="E30" s="7"/>
      <c r="F30" s="3"/>
      <c r="G30" s="3"/>
      <c r="H30" s="3"/>
      <c r="I30" s="6"/>
    </row>
    <row r="31" spans="1:9" x14ac:dyDescent="0.25">
      <c r="A31" s="9" t="s">
        <v>11</v>
      </c>
      <c r="B31" s="7"/>
      <c r="C31" s="7"/>
      <c r="D31" s="3"/>
      <c r="E31" s="7"/>
      <c r="F31" s="3"/>
      <c r="G31" s="3"/>
      <c r="H31" s="3"/>
      <c r="I31" s="6"/>
    </row>
    <row r="32" spans="1:9" ht="15.75" x14ac:dyDescent="0.25">
      <c r="A32" s="9" t="s">
        <v>57</v>
      </c>
      <c r="B32" s="3">
        <v>2</v>
      </c>
      <c r="C32" s="3">
        <v>1</v>
      </c>
      <c r="D32" s="3">
        <f t="shared" ref="D32:D37" si="10">B32*C32</f>
        <v>2</v>
      </c>
      <c r="E32" s="3">
        <v>0</v>
      </c>
      <c r="F32" s="3">
        <f>+D32*E32</f>
        <v>0</v>
      </c>
      <c r="G32" s="3">
        <f>F32*0.05</f>
        <v>0</v>
      </c>
      <c r="H32" s="3">
        <f>+F32*0.1</f>
        <v>0</v>
      </c>
      <c r="I32" s="6">
        <f>+$F$2*F32+$G$2*G32+$H$2*H32</f>
        <v>0</v>
      </c>
    </row>
    <row r="33" spans="1:9" ht="15" customHeight="1" x14ac:dyDescent="0.25">
      <c r="A33" s="9" t="s">
        <v>58</v>
      </c>
      <c r="B33" s="3">
        <v>2</v>
      </c>
      <c r="C33" s="3">
        <v>1</v>
      </c>
      <c r="D33" s="3">
        <f t="shared" si="10"/>
        <v>2</v>
      </c>
      <c r="E33" s="3">
        <v>0</v>
      </c>
      <c r="F33" s="3">
        <f t="shared" ref="F33:F37" si="11">+D33*E33</f>
        <v>0</v>
      </c>
      <c r="G33" s="3">
        <f t="shared" ref="G33:G37" si="12">F33*0.05</f>
        <v>0</v>
      </c>
      <c r="H33" s="3">
        <f t="shared" ref="H33:H37" si="13">+F33*0.1</f>
        <v>0</v>
      </c>
      <c r="I33" s="6">
        <f t="shared" ref="I33:I37" si="14">+$F$2*F33+$G$2*G33+$H$2*H33</f>
        <v>0</v>
      </c>
    </row>
    <row r="34" spans="1:9" ht="25.5" x14ac:dyDescent="0.25">
      <c r="A34" s="9" t="s">
        <v>12</v>
      </c>
      <c r="B34" s="3">
        <v>2</v>
      </c>
      <c r="C34" s="3">
        <v>1</v>
      </c>
      <c r="D34" s="3">
        <f t="shared" si="10"/>
        <v>2</v>
      </c>
      <c r="E34" s="3">
        <v>0</v>
      </c>
      <c r="F34" s="3">
        <f t="shared" si="11"/>
        <v>0</v>
      </c>
      <c r="G34" s="3">
        <f t="shared" si="12"/>
        <v>0</v>
      </c>
      <c r="H34" s="3">
        <f t="shared" si="13"/>
        <v>0</v>
      </c>
      <c r="I34" s="6">
        <f t="shared" si="14"/>
        <v>0</v>
      </c>
    </row>
    <row r="35" spans="1:9" ht="15.75" x14ac:dyDescent="0.25">
      <c r="A35" s="9" t="s">
        <v>59</v>
      </c>
      <c r="B35" s="3">
        <v>2</v>
      </c>
      <c r="C35" s="3">
        <v>1</v>
      </c>
      <c r="D35" s="3">
        <f t="shared" si="10"/>
        <v>2</v>
      </c>
      <c r="E35" s="3">
        <v>0</v>
      </c>
      <c r="F35" s="3">
        <f t="shared" si="11"/>
        <v>0</v>
      </c>
      <c r="G35" s="3">
        <f t="shared" si="12"/>
        <v>0</v>
      </c>
      <c r="H35" s="3">
        <f t="shared" si="13"/>
        <v>0</v>
      </c>
      <c r="I35" s="6">
        <f t="shared" si="14"/>
        <v>0</v>
      </c>
    </row>
    <row r="36" spans="1:9" ht="15.75" x14ac:dyDescent="0.25">
      <c r="A36" s="9" t="s">
        <v>60</v>
      </c>
      <c r="B36" s="3">
        <v>4</v>
      </c>
      <c r="C36" s="3">
        <v>1</v>
      </c>
      <c r="D36" s="3">
        <f t="shared" si="10"/>
        <v>4</v>
      </c>
      <c r="E36" s="3">
        <v>0</v>
      </c>
      <c r="F36" s="3">
        <f t="shared" si="11"/>
        <v>0</v>
      </c>
      <c r="G36" s="3">
        <f t="shared" si="12"/>
        <v>0</v>
      </c>
      <c r="H36" s="3">
        <f t="shared" si="13"/>
        <v>0</v>
      </c>
      <c r="I36" s="6">
        <f t="shared" si="14"/>
        <v>0</v>
      </c>
    </row>
    <row r="37" spans="1:9" ht="15.75" x14ac:dyDescent="0.25">
      <c r="A37" s="9" t="s">
        <v>61</v>
      </c>
      <c r="B37" s="3">
        <v>4</v>
      </c>
      <c r="C37" s="3">
        <v>1</v>
      </c>
      <c r="D37" s="3">
        <f t="shared" si="10"/>
        <v>4</v>
      </c>
      <c r="E37" s="3">
        <v>0</v>
      </c>
      <c r="F37" s="3">
        <f t="shared" si="11"/>
        <v>0</v>
      </c>
      <c r="G37" s="3">
        <f t="shared" si="12"/>
        <v>0</v>
      </c>
      <c r="H37" s="3">
        <f t="shared" si="13"/>
        <v>0</v>
      </c>
      <c r="I37" s="6">
        <f t="shared" si="14"/>
        <v>0</v>
      </c>
    </row>
    <row r="38" spans="1:9" ht="27" x14ac:dyDescent="0.25">
      <c r="A38" s="24" t="s">
        <v>51</v>
      </c>
      <c r="B38" s="7"/>
      <c r="C38" s="7"/>
      <c r="D38" s="3"/>
      <c r="E38" s="7"/>
      <c r="F38" s="25">
        <f>SUM(F23:H37)</f>
        <v>71.3</v>
      </c>
      <c r="G38" s="25"/>
      <c r="H38" s="25"/>
      <c r="I38" s="8">
        <f>+SUM(I23:I37)</f>
        <v>3311.0480000000002</v>
      </c>
    </row>
    <row r="39" spans="1:9" x14ac:dyDescent="0.25">
      <c r="A39" s="10" t="s">
        <v>47</v>
      </c>
      <c r="B39" s="7"/>
      <c r="C39" s="7"/>
      <c r="D39" s="3"/>
      <c r="E39" s="7"/>
      <c r="F39" s="13"/>
      <c r="G39" s="13"/>
      <c r="H39" s="13"/>
      <c r="I39" s="8"/>
    </row>
    <row r="40" spans="1:9" x14ac:dyDescent="0.25">
      <c r="A40" s="9" t="s">
        <v>13</v>
      </c>
      <c r="B40" s="3"/>
      <c r="C40" s="3"/>
      <c r="D40" s="3"/>
      <c r="E40" s="3"/>
      <c r="F40" s="3"/>
      <c r="G40" s="3"/>
      <c r="H40" s="3"/>
      <c r="I40" s="3"/>
    </row>
    <row r="41" spans="1:9" ht="15.75" x14ac:dyDescent="0.25">
      <c r="A41" s="9" t="s">
        <v>55</v>
      </c>
      <c r="B41" s="3" t="s">
        <v>14</v>
      </c>
      <c r="C41" s="3"/>
      <c r="D41" s="3"/>
      <c r="E41" s="3"/>
      <c r="F41" s="3"/>
      <c r="G41" s="3"/>
      <c r="H41" s="3"/>
      <c r="I41" s="3"/>
    </row>
    <row r="42" spans="1:9" x14ac:dyDescent="0.25">
      <c r="A42" s="9" t="s">
        <v>15</v>
      </c>
      <c r="B42" s="3" t="s">
        <v>14</v>
      </c>
      <c r="C42" s="3"/>
      <c r="D42" s="3"/>
      <c r="E42" s="3"/>
      <c r="F42" s="3"/>
      <c r="G42" s="3"/>
      <c r="H42" s="3"/>
      <c r="I42" s="3"/>
    </row>
    <row r="43" spans="1:9" x14ac:dyDescent="0.25">
      <c r="A43" s="9" t="s">
        <v>16</v>
      </c>
      <c r="B43" s="3" t="s">
        <v>14</v>
      </c>
      <c r="C43" s="3"/>
      <c r="D43" s="3"/>
      <c r="E43" s="3"/>
      <c r="F43" s="3"/>
      <c r="G43" s="3"/>
      <c r="H43" s="3"/>
      <c r="I43" s="3"/>
    </row>
    <row r="44" spans="1:9" x14ac:dyDescent="0.25">
      <c r="A44" s="9" t="s">
        <v>17</v>
      </c>
      <c r="B44" s="3" t="s">
        <v>3</v>
      </c>
      <c r="C44" s="7"/>
      <c r="D44" s="3"/>
      <c r="E44" s="7"/>
      <c r="F44" s="7"/>
      <c r="G44" s="7"/>
      <c r="H44" s="7"/>
      <c r="I44" s="3"/>
    </row>
    <row r="45" spans="1:9" x14ac:dyDescent="0.25">
      <c r="A45" s="9" t="s">
        <v>18</v>
      </c>
      <c r="B45" s="7"/>
      <c r="C45" s="7"/>
      <c r="D45" s="3"/>
      <c r="E45" s="7"/>
      <c r="F45" s="7"/>
      <c r="G45" s="7"/>
      <c r="H45" s="7"/>
      <c r="I45" s="3"/>
    </row>
    <row r="46" spans="1:9" ht="38.25" x14ac:dyDescent="0.25">
      <c r="A46" s="9" t="s">
        <v>19</v>
      </c>
      <c r="B46" s="3">
        <v>1.5</v>
      </c>
      <c r="C46" s="3">
        <v>1</v>
      </c>
      <c r="D46" s="3">
        <f t="shared" si="0"/>
        <v>1.5</v>
      </c>
      <c r="E46" s="3">
        <v>20</v>
      </c>
      <c r="F46" s="3">
        <f t="shared" ref="F46" si="15">+D46*E46</f>
        <v>30</v>
      </c>
      <c r="G46" s="3">
        <f t="shared" ref="G46:G47" si="16">F46*0.05</f>
        <v>1.5</v>
      </c>
      <c r="H46" s="16">
        <f t="shared" ref="H46" si="17">+F46*0.1</f>
        <v>3</v>
      </c>
      <c r="I46" s="12">
        <f t="shared" ref="I46" si="18">+$F$3*F46+$G$3*G46+$H$3*H46</f>
        <v>3559.4549999999999</v>
      </c>
    </row>
    <row r="47" spans="1:9" ht="15.75" x14ac:dyDescent="0.25">
      <c r="A47" s="9" t="s">
        <v>62</v>
      </c>
      <c r="B47" s="3">
        <v>0.25</v>
      </c>
      <c r="C47" s="3">
        <v>350</v>
      </c>
      <c r="D47" s="3">
        <f t="shared" si="0"/>
        <v>87.5</v>
      </c>
      <c r="E47" s="3">
        <v>20</v>
      </c>
      <c r="F47" s="5">
        <f t="shared" ref="F47" si="19">+D47*E47</f>
        <v>1750</v>
      </c>
      <c r="G47" s="3">
        <f t="shared" si="16"/>
        <v>87.5</v>
      </c>
      <c r="H47" s="3">
        <f t="shared" ref="H47" si="20">+F47*0.1</f>
        <v>175</v>
      </c>
      <c r="I47" s="12">
        <f t="shared" ref="I47" si="21">+$F$3*F47+$G$3*G47+$H$3*H47</f>
        <v>207634.875</v>
      </c>
    </row>
    <row r="48" spans="1:9" x14ac:dyDescent="0.25">
      <c r="A48" s="9" t="s">
        <v>20</v>
      </c>
      <c r="B48" s="3" t="s">
        <v>3</v>
      </c>
      <c r="C48" s="7"/>
      <c r="D48" s="7"/>
      <c r="E48" s="7"/>
      <c r="F48" s="7"/>
      <c r="G48" s="7"/>
      <c r="H48" s="7"/>
      <c r="I48" s="3"/>
    </row>
    <row r="49" spans="1:9" x14ac:dyDescent="0.25">
      <c r="A49" s="9" t="s">
        <v>21</v>
      </c>
      <c r="B49" s="3" t="s">
        <v>3</v>
      </c>
      <c r="C49" s="7"/>
      <c r="D49" s="7"/>
      <c r="E49" s="7"/>
      <c r="F49" s="7"/>
      <c r="G49" s="7"/>
      <c r="H49" s="7"/>
      <c r="I49" s="3"/>
    </row>
    <row r="50" spans="1:9" ht="27" x14ac:dyDescent="0.25">
      <c r="A50" s="24" t="s">
        <v>52</v>
      </c>
      <c r="B50" s="3"/>
      <c r="C50" s="3"/>
      <c r="D50" s="3"/>
      <c r="E50" s="3"/>
      <c r="F50" s="26">
        <f>+SUM(F40:H49)</f>
        <v>2047</v>
      </c>
      <c r="G50" s="26"/>
      <c r="H50" s="26"/>
      <c r="I50" s="8">
        <f>+SUM(I40:I49)</f>
        <v>211194.33</v>
      </c>
    </row>
    <row r="51" spans="1:9" x14ac:dyDescent="0.25">
      <c r="A51" s="10" t="s">
        <v>49</v>
      </c>
      <c r="B51" s="7"/>
      <c r="C51" s="7"/>
      <c r="D51" s="3"/>
      <c r="E51" s="7"/>
      <c r="F51" s="13"/>
      <c r="G51" s="13"/>
      <c r="H51" s="13"/>
      <c r="I51" s="8"/>
    </row>
    <row r="52" spans="1:9" x14ac:dyDescent="0.25">
      <c r="A52" s="9" t="s">
        <v>13</v>
      </c>
      <c r="B52" s="3"/>
      <c r="C52" s="3"/>
      <c r="D52" s="3"/>
      <c r="E52" s="3"/>
      <c r="F52" s="3"/>
      <c r="G52" s="3"/>
      <c r="H52" s="3"/>
      <c r="I52" s="3"/>
    </row>
    <row r="53" spans="1:9" ht="15.75" x14ac:dyDescent="0.25">
      <c r="A53" s="9" t="s">
        <v>55</v>
      </c>
      <c r="B53" s="3" t="s">
        <v>14</v>
      </c>
      <c r="C53" s="3"/>
      <c r="D53" s="3"/>
      <c r="E53" s="3"/>
      <c r="F53" s="3"/>
      <c r="G53" s="3"/>
      <c r="H53" s="3"/>
      <c r="I53" s="3"/>
    </row>
    <row r="54" spans="1:9" x14ac:dyDescent="0.25">
      <c r="A54" s="9" t="s">
        <v>15</v>
      </c>
      <c r="B54" s="3" t="s">
        <v>14</v>
      </c>
      <c r="C54" s="3"/>
      <c r="D54" s="3"/>
      <c r="E54" s="3"/>
      <c r="F54" s="3"/>
      <c r="G54" s="3"/>
      <c r="H54" s="3"/>
      <c r="I54" s="3"/>
    </row>
    <row r="55" spans="1:9" x14ac:dyDescent="0.25">
      <c r="A55" s="9" t="s">
        <v>16</v>
      </c>
      <c r="B55" s="3" t="s">
        <v>14</v>
      </c>
      <c r="C55" s="3"/>
      <c r="D55" s="3"/>
      <c r="E55" s="3"/>
      <c r="F55" s="3"/>
      <c r="G55" s="3"/>
      <c r="H55" s="3"/>
      <c r="I55" s="3"/>
    </row>
    <row r="56" spans="1:9" x14ac:dyDescent="0.25">
      <c r="A56" s="9" t="s">
        <v>17</v>
      </c>
      <c r="B56" s="3" t="s">
        <v>3</v>
      </c>
      <c r="C56" s="7"/>
      <c r="D56" s="3"/>
      <c r="E56" s="7"/>
      <c r="F56" s="7"/>
      <c r="G56" s="7"/>
      <c r="H56" s="7"/>
      <c r="I56" s="3"/>
    </row>
    <row r="57" spans="1:9" x14ac:dyDescent="0.25">
      <c r="A57" s="9" t="s">
        <v>18</v>
      </c>
      <c r="B57" s="7"/>
      <c r="C57" s="7"/>
      <c r="D57" s="3"/>
      <c r="E57" s="7"/>
      <c r="F57" s="7"/>
      <c r="G57" s="7"/>
      <c r="H57" s="7"/>
      <c r="I57" s="3"/>
    </row>
    <row r="58" spans="1:9" ht="38.25" x14ac:dyDescent="0.25">
      <c r="A58" s="9" t="s">
        <v>19</v>
      </c>
      <c r="B58" s="3">
        <v>1.5</v>
      </c>
      <c r="C58" s="3">
        <v>1</v>
      </c>
      <c r="D58" s="3">
        <f t="shared" ref="D58:D59" si="22">B58*C58</f>
        <v>1.5</v>
      </c>
      <c r="E58" s="3">
        <v>62</v>
      </c>
      <c r="F58" s="3">
        <f t="shared" ref="F58:F59" si="23">+D58*E58</f>
        <v>93</v>
      </c>
      <c r="G58" s="3">
        <f t="shared" ref="G58:G59" si="24">F58*0.05</f>
        <v>4.6500000000000004</v>
      </c>
      <c r="H58" s="16">
        <f t="shared" ref="H58:H59" si="25">+F58*0.1</f>
        <v>9.3000000000000007</v>
      </c>
      <c r="I58" s="12">
        <f>+$F$2*F58+$G$2*G58+$H$2*H58</f>
        <v>4966.5720000000001</v>
      </c>
    </row>
    <row r="59" spans="1:9" ht="15.75" x14ac:dyDescent="0.25">
      <c r="A59" s="9" t="s">
        <v>63</v>
      </c>
      <c r="B59" s="3">
        <v>0.25</v>
      </c>
      <c r="C59" s="3">
        <v>350</v>
      </c>
      <c r="D59" s="3">
        <f t="shared" si="22"/>
        <v>87.5</v>
      </c>
      <c r="E59" s="3">
        <v>62</v>
      </c>
      <c r="F59" s="5">
        <f t="shared" si="23"/>
        <v>5425</v>
      </c>
      <c r="G59" s="3">
        <f t="shared" si="24"/>
        <v>271.25</v>
      </c>
      <c r="H59" s="3">
        <f t="shared" si="25"/>
        <v>542.5</v>
      </c>
      <c r="I59" s="12">
        <f>+$F$2*F59+$G$2*G59+$H$2*H59</f>
        <v>289716.7</v>
      </c>
    </row>
    <row r="60" spans="1:9" x14ac:dyDescent="0.25">
      <c r="A60" s="9" t="s">
        <v>20</v>
      </c>
      <c r="B60" s="3" t="s">
        <v>3</v>
      </c>
      <c r="C60" s="7"/>
      <c r="D60" s="7"/>
      <c r="E60" s="7"/>
      <c r="F60" s="7"/>
      <c r="G60" s="7"/>
      <c r="H60" s="7"/>
      <c r="I60" s="3"/>
    </row>
    <row r="61" spans="1:9" x14ac:dyDescent="0.25">
      <c r="A61" s="9" t="s">
        <v>21</v>
      </c>
      <c r="B61" s="3" t="s">
        <v>3</v>
      </c>
      <c r="C61" s="7"/>
      <c r="D61" s="7"/>
      <c r="E61" s="7"/>
      <c r="F61" s="7"/>
      <c r="G61" s="7"/>
      <c r="H61" s="7"/>
      <c r="I61" s="3"/>
    </row>
    <row r="62" spans="1:9" ht="27" x14ac:dyDescent="0.25">
      <c r="A62" s="24" t="s">
        <v>53</v>
      </c>
      <c r="B62" s="3"/>
      <c r="C62" s="3"/>
      <c r="D62" s="3"/>
      <c r="E62" s="3"/>
      <c r="F62" s="26">
        <f>+SUM(F52:H61)</f>
        <v>6345.7</v>
      </c>
      <c r="G62" s="26"/>
      <c r="H62" s="26"/>
      <c r="I62" s="8">
        <f>+SUM(I52:I61)</f>
        <v>294683.272</v>
      </c>
    </row>
    <row r="63" spans="1:9" ht="15.75" x14ac:dyDescent="0.25">
      <c r="A63" s="24" t="s">
        <v>64</v>
      </c>
      <c r="B63" s="3"/>
      <c r="C63" s="3"/>
      <c r="D63" s="3"/>
      <c r="E63" s="3"/>
      <c r="F63" s="27">
        <f>ROUND(F21+F50,-1)</f>
        <v>2070</v>
      </c>
      <c r="G63" s="28"/>
      <c r="H63" s="29"/>
      <c r="I63" s="8">
        <f>ROUND(I21+I50,-3)</f>
        <v>214000</v>
      </c>
    </row>
    <row r="64" spans="1:9" ht="15.75" x14ac:dyDescent="0.25">
      <c r="A64" s="24" t="s">
        <v>65</v>
      </c>
      <c r="B64" s="3"/>
      <c r="C64" s="3"/>
      <c r="D64" s="3"/>
      <c r="E64" s="3"/>
      <c r="F64" s="27">
        <f>ROUND(F38+F62,-1)</f>
        <v>6420</v>
      </c>
      <c r="G64" s="28"/>
      <c r="H64" s="29"/>
      <c r="I64" s="8">
        <f>+ROUND(I38+I62,-3)</f>
        <v>298000</v>
      </c>
    </row>
    <row r="65" spans="1:9" ht="15.75" x14ac:dyDescent="0.25">
      <c r="A65" s="10" t="s">
        <v>66</v>
      </c>
      <c r="B65" s="4"/>
      <c r="C65" s="4"/>
      <c r="D65" s="4"/>
      <c r="E65" s="4"/>
      <c r="F65" s="26">
        <f>ROUND(F21+F38+F50+F62,-1)</f>
        <v>8490</v>
      </c>
      <c r="G65" s="26"/>
      <c r="H65" s="26"/>
      <c r="I65" s="8">
        <f>ROUND(I21+I38+I50+I62,-3)</f>
        <v>512000</v>
      </c>
    </row>
    <row r="66" spans="1:9" ht="15.75" x14ac:dyDescent="0.25">
      <c r="A66" s="10" t="s">
        <v>69</v>
      </c>
      <c r="B66" s="4"/>
      <c r="C66" s="4"/>
      <c r="D66" s="4"/>
      <c r="E66" s="4"/>
      <c r="F66" s="11"/>
      <c r="G66" s="11"/>
      <c r="H66" s="11"/>
      <c r="I66" s="8">
        <v>205000</v>
      </c>
    </row>
    <row r="67" spans="1:9" ht="15.75" x14ac:dyDescent="0.25">
      <c r="A67" s="10" t="s">
        <v>70</v>
      </c>
      <c r="B67" s="4"/>
      <c r="C67" s="4"/>
      <c r="D67" s="4"/>
      <c r="E67" s="4"/>
      <c r="F67" s="11"/>
      <c r="G67" s="11"/>
      <c r="H67" s="11"/>
      <c r="I67" s="8">
        <f>+I66+I65</f>
        <v>717000</v>
      </c>
    </row>
    <row r="69" spans="1:9" x14ac:dyDescent="0.25">
      <c r="A69" s="14" t="s">
        <v>30</v>
      </c>
    </row>
    <row r="70" spans="1:9" ht="16.5" x14ac:dyDescent="0.25">
      <c r="A70" s="15" t="s">
        <v>48</v>
      </c>
    </row>
    <row r="71" spans="1:9" ht="16.5" x14ac:dyDescent="0.25">
      <c r="A71" s="15" t="s">
        <v>67</v>
      </c>
    </row>
    <row r="72" spans="1:9" ht="16.5" x14ac:dyDescent="0.25">
      <c r="A72" s="15" t="s">
        <v>68</v>
      </c>
    </row>
    <row r="73" spans="1:9" ht="16.5" x14ac:dyDescent="0.25">
      <c r="A73" s="15" t="s">
        <v>71</v>
      </c>
    </row>
    <row r="74" spans="1:9" ht="16.5" x14ac:dyDescent="0.25">
      <c r="A74" s="15" t="s">
        <v>72</v>
      </c>
    </row>
    <row r="75" spans="1:9" ht="16.5" x14ac:dyDescent="0.25">
      <c r="A75" s="15" t="s">
        <v>73</v>
      </c>
    </row>
    <row r="76" spans="1:9" ht="16.5" x14ac:dyDescent="0.25">
      <c r="A76" s="15" t="s">
        <v>74</v>
      </c>
    </row>
    <row r="77" spans="1:9" ht="16.5" x14ac:dyDescent="0.25">
      <c r="A77" s="15" t="s">
        <v>75</v>
      </c>
    </row>
    <row r="78" spans="1:9" ht="16.5" x14ac:dyDescent="0.25">
      <c r="A78" s="15" t="s">
        <v>76</v>
      </c>
    </row>
  </sheetData>
  <mergeCells count="7">
    <mergeCell ref="F21:H21"/>
    <mergeCell ref="F50:H50"/>
    <mergeCell ref="F65:H65"/>
    <mergeCell ref="F38:H38"/>
    <mergeCell ref="F62:H62"/>
    <mergeCell ref="F63:H63"/>
    <mergeCell ref="F64:H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85" zoomScaleNormal="85" workbookViewId="0">
      <selection activeCell="I11" sqref="I11"/>
    </sheetView>
  </sheetViews>
  <sheetFormatPr defaultRowHeight="15" x14ac:dyDescent="0.25"/>
  <cols>
    <col min="1" max="1" width="45.42578125" customWidth="1"/>
    <col min="2" max="2" width="10.85546875" customWidth="1"/>
    <col min="3" max="3" width="11.28515625" customWidth="1"/>
    <col min="4" max="4" width="11" customWidth="1"/>
    <col min="5" max="5" width="12.42578125" customWidth="1"/>
    <col min="6" max="6" width="9.42578125" customWidth="1"/>
    <col min="7" max="7" width="12.7109375" customWidth="1"/>
    <col min="8" max="8" width="10.7109375" customWidth="1"/>
    <col min="9" max="9" width="12.140625" customWidth="1"/>
  </cols>
  <sheetData>
    <row r="1" spans="1:9" ht="15.75" x14ac:dyDescent="0.25">
      <c r="A1" s="17" t="s">
        <v>32</v>
      </c>
    </row>
    <row r="2" spans="1:9" x14ac:dyDescent="0.25">
      <c r="F2">
        <v>47.62</v>
      </c>
      <c r="G2">
        <v>64.16</v>
      </c>
      <c r="H2">
        <v>25.76</v>
      </c>
    </row>
    <row r="3" spans="1:9" ht="89.25" x14ac:dyDescent="0.25">
      <c r="A3" s="21" t="s">
        <v>1</v>
      </c>
      <c r="B3" s="2" t="s">
        <v>22</v>
      </c>
      <c r="C3" s="2" t="s">
        <v>34</v>
      </c>
      <c r="D3" s="2" t="s">
        <v>35</v>
      </c>
      <c r="E3" s="2" t="s">
        <v>24</v>
      </c>
      <c r="F3" s="2" t="s">
        <v>37</v>
      </c>
      <c r="G3" s="2" t="s">
        <v>36</v>
      </c>
      <c r="H3" s="2" t="s">
        <v>38</v>
      </c>
      <c r="I3" s="2" t="s">
        <v>29</v>
      </c>
    </row>
    <row r="4" spans="1:9" ht="15.75" x14ac:dyDescent="0.25">
      <c r="A4" s="18" t="s">
        <v>42</v>
      </c>
      <c r="B4" s="3">
        <v>2</v>
      </c>
      <c r="C4" s="3">
        <v>1</v>
      </c>
      <c r="D4" s="3">
        <f>+B4*C4</f>
        <v>2</v>
      </c>
      <c r="E4" s="3">
        <v>0</v>
      </c>
      <c r="F4" s="3">
        <f>+D4*E4</f>
        <v>0</v>
      </c>
      <c r="G4" s="3">
        <f>+F4*0.05</f>
        <v>0</v>
      </c>
      <c r="H4" s="3">
        <f>+F4*0.1</f>
        <v>0</v>
      </c>
      <c r="I4" s="19">
        <f>+$F$2*F4+$G$2*G4+$H$2*H4</f>
        <v>0</v>
      </c>
    </row>
    <row r="5" spans="1:9" ht="15.75" x14ac:dyDescent="0.25">
      <c r="A5" s="18" t="s">
        <v>43</v>
      </c>
      <c r="B5" s="3">
        <v>2</v>
      </c>
      <c r="C5" s="3">
        <v>1</v>
      </c>
      <c r="D5" s="3">
        <f t="shared" ref="D5:D9" si="0">+B5*C5</f>
        <v>2</v>
      </c>
      <c r="E5" s="3">
        <v>0</v>
      </c>
      <c r="F5" s="3">
        <f t="shared" ref="F5:F9" si="1">+D5*E5</f>
        <v>0</v>
      </c>
      <c r="G5" s="3">
        <f t="shared" ref="G5:G9" si="2">+F5*0.05</f>
        <v>0</v>
      </c>
      <c r="H5" s="3">
        <f t="shared" ref="H5:H9" si="3">+F5*0.1</f>
        <v>0</v>
      </c>
      <c r="I5" s="19">
        <f t="shared" ref="I5:I9" si="4">+$F$2*F5+$G$2*G5+$H$2*H5</f>
        <v>0</v>
      </c>
    </row>
    <row r="6" spans="1:9" ht="25.5" x14ac:dyDescent="0.25">
      <c r="A6" s="18" t="s">
        <v>33</v>
      </c>
      <c r="B6" s="3">
        <v>2</v>
      </c>
      <c r="C6" s="3">
        <v>1</v>
      </c>
      <c r="D6" s="3">
        <f t="shared" si="0"/>
        <v>2</v>
      </c>
      <c r="E6" s="3">
        <v>0</v>
      </c>
      <c r="F6" s="3">
        <f t="shared" si="1"/>
        <v>0</v>
      </c>
      <c r="G6" s="3">
        <f t="shared" si="2"/>
        <v>0</v>
      </c>
      <c r="H6" s="3">
        <f t="shared" si="3"/>
        <v>0</v>
      </c>
      <c r="I6" s="19">
        <f t="shared" si="4"/>
        <v>0</v>
      </c>
    </row>
    <row r="7" spans="1:9" ht="15.75" x14ac:dyDescent="0.25">
      <c r="A7" s="18" t="s">
        <v>44</v>
      </c>
      <c r="B7" s="3">
        <v>4</v>
      </c>
      <c r="C7" s="3">
        <v>1</v>
      </c>
      <c r="D7" s="3">
        <f t="shared" si="0"/>
        <v>4</v>
      </c>
      <c r="E7" s="3">
        <v>0</v>
      </c>
      <c r="F7" s="3">
        <f t="shared" si="1"/>
        <v>0</v>
      </c>
      <c r="G7" s="3">
        <f t="shared" si="2"/>
        <v>0</v>
      </c>
      <c r="H7" s="3">
        <f t="shared" si="3"/>
        <v>0</v>
      </c>
      <c r="I7" s="19">
        <f t="shared" si="4"/>
        <v>0</v>
      </c>
    </row>
    <row r="8" spans="1:9" ht="15.75" x14ac:dyDescent="0.25">
      <c r="A8" s="18" t="s">
        <v>45</v>
      </c>
      <c r="B8" s="3">
        <v>8</v>
      </c>
      <c r="C8" s="3">
        <v>1</v>
      </c>
      <c r="D8" s="3">
        <f t="shared" si="0"/>
        <v>8</v>
      </c>
      <c r="E8" s="3">
        <v>0</v>
      </c>
      <c r="F8" s="3">
        <f t="shared" si="1"/>
        <v>0</v>
      </c>
      <c r="G8" s="3">
        <f t="shared" si="2"/>
        <v>0</v>
      </c>
      <c r="H8" s="3">
        <f t="shared" si="3"/>
        <v>0</v>
      </c>
      <c r="I8" s="19">
        <f t="shared" si="4"/>
        <v>0</v>
      </c>
    </row>
    <row r="9" spans="1:9" x14ac:dyDescent="0.25">
      <c r="A9" s="18" t="s">
        <v>77</v>
      </c>
      <c r="B9" s="3">
        <v>6</v>
      </c>
      <c r="C9" s="3">
        <v>1</v>
      </c>
      <c r="D9" s="3">
        <f t="shared" si="0"/>
        <v>6</v>
      </c>
      <c r="E9" s="3">
        <f>ROUND(82*0.1, 0)</f>
        <v>8</v>
      </c>
      <c r="F9" s="3">
        <f t="shared" si="1"/>
        <v>48</v>
      </c>
      <c r="G9" s="3">
        <f t="shared" si="2"/>
        <v>2.4000000000000004</v>
      </c>
      <c r="H9" s="3">
        <f t="shared" si="3"/>
        <v>4.8000000000000007</v>
      </c>
      <c r="I9" s="19">
        <f t="shared" si="4"/>
        <v>2563.3919999999998</v>
      </c>
    </row>
    <row r="10" spans="1:9" x14ac:dyDescent="0.25">
      <c r="A10" s="22" t="s">
        <v>78</v>
      </c>
      <c r="B10" s="22"/>
      <c r="C10" s="22"/>
      <c r="D10" s="22"/>
      <c r="E10" s="22"/>
      <c r="F10" s="25">
        <f>+SUM(F4:H9)</f>
        <v>55.2</v>
      </c>
      <c r="G10" s="25"/>
      <c r="H10" s="25"/>
      <c r="I10" s="20">
        <f>ROUND(SUM(I4:I9), -1)</f>
        <v>2560</v>
      </c>
    </row>
    <row r="12" spans="1:9" ht="15.75" customHeight="1" x14ac:dyDescent="0.25">
      <c r="A12" s="14" t="s">
        <v>30</v>
      </c>
    </row>
    <row r="13" spans="1:9" ht="16.5" x14ac:dyDescent="0.25">
      <c r="A13" s="15" t="s">
        <v>48</v>
      </c>
    </row>
    <row r="14" spans="1:9" ht="16.5" x14ac:dyDescent="0.25">
      <c r="A14" s="15" t="s">
        <v>39</v>
      </c>
    </row>
    <row r="15" spans="1:9" ht="16.5" x14ac:dyDescent="0.25">
      <c r="A15" s="15" t="s">
        <v>46</v>
      </c>
    </row>
    <row r="16" spans="1:9" ht="16.5" x14ac:dyDescent="0.25">
      <c r="A16" s="15" t="s">
        <v>31</v>
      </c>
    </row>
    <row r="17" spans="1:1" ht="16.5" x14ac:dyDescent="0.25">
      <c r="A17" s="15" t="s">
        <v>41</v>
      </c>
    </row>
    <row r="18" spans="1:1" ht="16.5" x14ac:dyDescent="0.25">
      <c r="A18" s="15" t="s">
        <v>40</v>
      </c>
    </row>
    <row r="19" spans="1:1" ht="16.5" x14ac:dyDescent="0.25">
      <c r="A19" s="15" t="s">
        <v>80</v>
      </c>
    </row>
    <row r="20" spans="1:1" ht="16.5" x14ac:dyDescent="0.25">
      <c r="A20" s="15" t="s">
        <v>79</v>
      </c>
    </row>
  </sheetData>
  <mergeCells count="1">
    <mergeCell ref="F10:H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2016-03-28T13:07:50Z</dcterms:created>
  <dcterms:modified xsi:type="dcterms:W3CDTF">2016-06-21T13:20:30Z</dcterms:modified>
</cp:coreProperties>
</file>