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mwoolley\Documents\0956-NEW Cooperative Fire Protection Agreements\"/>
    </mc:Choice>
  </mc:AlternateContent>
  <bookViews>
    <workbookView xWindow="0" yWindow="0" windowWidth="17970" windowHeight="8475" tabRatio="964"/>
  </bookViews>
  <sheets>
    <sheet name="ADMIN &amp; TOTAL BURDEN" sheetId="4" r:id="rId1"/>
    <sheet name="Sheet1" sheetId="9" r:id="rId2"/>
  </sheets>
  <definedNames>
    <definedName name="_xlnm.Print_Area" localSheetId="0">'ADMIN &amp; TOTAL BURDEN'!$A$1:$L$36</definedName>
    <definedName name="_xlnm.Print_Titles" localSheetId="0">'ADMIN &amp; TOTAL BURDEN'!$1:$9</definedName>
  </definedNames>
  <calcPr calcId="152511"/>
</workbook>
</file>

<file path=xl/calcChain.xml><?xml version="1.0" encoding="utf-8"?>
<calcChain xmlns="http://schemas.openxmlformats.org/spreadsheetml/2006/main">
  <c r="G27" i="4" l="1"/>
  <c r="J21" i="4" l="1"/>
  <c r="L21" i="4" s="1"/>
  <c r="H20" i="4" l="1"/>
  <c r="J20" i="4" s="1"/>
  <c r="L20" i="4" s="1"/>
  <c r="H23" i="4"/>
  <c r="I18" i="4" l="1"/>
  <c r="K23" i="4"/>
  <c r="J22" i="4"/>
  <c r="L22" i="4" s="1"/>
  <c r="J19" i="4"/>
  <c r="L19" i="4" s="1"/>
  <c r="J18" i="4" l="1"/>
  <c r="L18" i="4" l="1"/>
  <c r="I27" i="4" l="1"/>
  <c r="R20" i="9"/>
  <c r="T19" i="9"/>
  <c r="T18" i="9"/>
  <c r="T17" i="9"/>
  <c r="T20" i="9" s="1"/>
  <c r="R6" i="9"/>
  <c r="T7" i="9"/>
  <c r="S6" i="9"/>
  <c r="S14" i="9"/>
  <c r="T14" i="9"/>
  <c r="R14" i="9"/>
  <c r="R27" i="9" l="1"/>
  <c r="R26" i="9"/>
  <c r="R24" i="9"/>
  <c r="E41" i="9"/>
  <c r="D41" i="9"/>
  <c r="E38" i="9"/>
  <c r="G38" i="9"/>
  <c r="H38" i="9"/>
  <c r="D38" i="9"/>
  <c r="D55" i="9" s="1"/>
  <c r="J53" i="9"/>
  <c r="F53" i="9"/>
  <c r="J52" i="9"/>
  <c r="F52" i="9"/>
  <c r="J51" i="9"/>
  <c r="F51" i="9"/>
  <c r="Q29" i="9" s="1"/>
  <c r="J50" i="9"/>
  <c r="F50" i="9"/>
  <c r="J49" i="9"/>
  <c r="F49" i="9"/>
  <c r="J48" i="9"/>
  <c r="F48" i="9"/>
  <c r="J47" i="9"/>
  <c r="F47" i="9"/>
  <c r="J46" i="9"/>
  <c r="F46" i="9"/>
  <c r="N44" i="9"/>
  <c r="J44" i="9"/>
  <c r="F44" i="9"/>
  <c r="N43" i="9"/>
  <c r="J43" i="9"/>
  <c r="F43" i="9"/>
  <c r="N42" i="9"/>
  <c r="J42" i="9"/>
  <c r="F42" i="9"/>
  <c r="N40" i="9"/>
  <c r="J40" i="9"/>
  <c r="F40" i="9"/>
  <c r="N39" i="9"/>
  <c r="J37" i="9"/>
  <c r="F37" i="9"/>
  <c r="N38" i="9"/>
  <c r="J39" i="9"/>
  <c r="F39" i="9"/>
  <c r="N36" i="9"/>
  <c r="J36" i="9"/>
  <c r="F36" i="9"/>
  <c r="J38" i="9" l="1"/>
  <c r="K39" i="9"/>
  <c r="K40" i="9"/>
  <c r="I40" i="9" s="1"/>
  <c r="K43" i="9"/>
  <c r="I43" i="9" s="1"/>
  <c r="K46" i="9"/>
  <c r="I46" i="9" s="1"/>
  <c r="K47" i="9"/>
  <c r="I47" i="9" s="1"/>
  <c r="K49" i="9"/>
  <c r="I49" i="9" s="1"/>
  <c r="K50" i="9"/>
  <c r="I50" i="9" s="1"/>
  <c r="Q27" i="9"/>
  <c r="K37" i="9"/>
  <c r="E55" i="9"/>
  <c r="Q28" i="9"/>
  <c r="K42" i="9"/>
  <c r="I42" i="9" s="1"/>
  <c r="K44" i="9"/>
  <c r="I44" i="9" s="1"/>
  <c r="K51" i="9"/>
  <c r="I51" i="9" s="1"/>
  <c r="K52" i="9"/>
  <c r="I52" i="9" s="1"/>
  <c r="K53" i="9"/>
  <c r="I53" i="9" s="1"/>
  <c r="F55" i="9"/>
  <c r="E60" i="9" s="1"/>
  <c r="N47" i="9"/>
  <c r="N48" i="9" s="1"/>
  <c r="I39" i="9"/>
  <c r="K48" i="9"/>
  <c r="I48" i="9" s="1"/>
  <c r="K36" i="9"/>
  <c r="I36" i="9" s="1"/>
  <c r="I37" i="9"/>
  <c r="N13" i="9"/>
  <c r="N12" i="9"/>
  <c r="N11" i="9"/>
  <c r="N10" i="9"/>
  <c r="N9" i="9"/>
  <c r="N8" i="9"/>
  <c r="N7" i="9"/>
  <c r="J23" i="4"/>
  <c r="E23" i="9"/>
  <c r="D23" i="9"/>
  <c r="J21" i="9"/>
  <c r="F21" i="9"/>
  <c r="J20" i="9"/>
  <c r="F20" i="9"/>
  <c r="J19" i="9"/>
  <c r="F19" i="9"/>
  <c r="J18" i="9"/>
  <c r="F18" i="9"/>
  <c r="J17" i="9"/>
  <c r="F17" i="9"/>
  <c r="J16" i="9"/>
  <c r="F16" i="9"/>
  <c r="J15" i="9"/>
  <c r="F15" i="9"/>
  <c r="J14" i="9"/>
  <c r="F14" i="9"/>
  <c r="J13" i="9"/>
  <c r="F13" i="9"/>
  <c r="J12" i="9"/>
  <c r="F12" i="9"/>
  <c r="J11" i="9"/>
  <c r="F11" i="9"/>
  <c r="J10" i="9"/>
  <c r="F10" i="9"/>
  <c r="J9" i="9"/>
  <c r="F9" i="9"/>
  <c r="J8" i="9"/>
  <c r="F8" i="9"/>
  <c r="J7" i="9"/>
  <c r="F7" i="9"/>
  <c r="K7" i="9" s="1"/>
  <c r="Q32" i="9" l="1"/>
  <c r="N15" i="9"/>
  <c r="N16" i="9" s="1"/>
  <c r="I38" i="9"/>
  <c r="I55" i="9" s="1"/>
  <c r="I56" i="9" s="1"/>
  <c r="E61" i="9" s="1"/>
  <c r="K55" i="9"/>
  <c r="K56" i="9" s="1"/>
  <c r="D62" i="9" s="1"/>
  <c r="K38" i="9"/>
  <c r="Q33" i="9"/>
  <c r="Q34" i="9"/>
  <c r="K8" i="9"/>
  <c r="K9" i="9"/>
  <c r="K10" i="9"/>
  <c r="I10" i="9" s="1"/>
  <c r="K11" i="9"/>
  <c r="I11" i="9" s="1"/>
  <c r="K12" i="9"/>
  <c r="I12" i="9" s="1"/>
  <c r="K13" i="9"/>
  <c r="K14" i="9"/>
  <c r="I14" i="9" s="1"/>
  <c r="K15" i="9"/>
  <c r="I15" i="9" s="1"/>
  <c r="K16" i="9"/>
  <c r="I16" i="9" s="1"/>
  <c r="K17" i="9"/>
  <c r="K18" i="9"/>
  <c r="I18" i="9" s="1"/>
  <c r="K19" i="9"/>
  <c r="I19" i="9" s="1"/>
  <c r="K20" i="9"/>
  <c r="I20" i="9" s="1"/>
  <c r="K21" i="9"/>
  <c r="L23" i="4"/>
  <c r="F23" i="9"/>
  <c r="E28" i="9" s="1"/>
  <c r="I7" i="9"/>
  <c r="I9" i="9"/>
  <c r="I13" i="9"/>
  <c r="I17" i="9"/>
  <c r="I21" i="9"/>
  <c r="Q36" i="9" l="1"/>
  <c r="R32" i="9" s="1"/>
  <c r="E62" i="9"/>
  <c r="R34" i="9"/>
  <c r="R33" i="9"/>
  <c r="K23" i="9"/>
  <c r="K24" i="9" s="1"/>
  <c r="E30" i="9" s="1"/>
  <c r="I8" i="9"/>
  <c r="I23" i="9" s="1"/>
  <c r="I24" i="9" s="1"/>
  <c r="E29" i="9" s="1"/>
  <c r="D29" i="9" s="1"/>
  <c r="D61" i="9"/>
  <c r="D64" i="9" s="1"/>
  <c r="E64" i="9"/>
  <c r="D30" i="9"/>
  <c r="R36" i="9" l="1"/>
  <c r="E32" i="9"/>
  <c r="D32" i="9"/>
  <c r="K27" i="4" l="1"/>
  <c r="L27" i="4" s="1"/>
</calcChain>
</file>

<file path=xl/sharedStrings.xml><?xml version="1.0" encoding="utf-8"?>
<sst xmlns="http://schemas.openxmlformats.org/spreadsheetml/2006/main" count="131" uniqueCount="92">
  <si>
    <t>OMB NO.</t>
  </si>
  <si>
    <t>DATE PREPARED</t>
  </si>
  <si>
    <t>IDENTIFICATION OF REPORTING OR RECORDKEEPING REQUIREMENT</t>
  </si>
  <si>
    <t>ANNUAL BURDEN</t>
  </si>
  <si>
    <t>REPORTS</t>
  </si>
  <si>
    <t>FORMS NO (S)</t>
  </si>
  <si>
    <t>NO. OF</t>
  </si>
  <si>
    <t>NO OF</t>
  </si>
  <si>
    <t>TOTAL ANNUAL</t>
  </si>
  <si>
    <t>HOURS</t>
  </si>
  <si>
    <t xml:space="preserve">TOTAL </t>
  </si>
  <si>
    <t>(If "none"</t>
  </si>
  <si>
    <t>RESPONDENTS</t>
  </si>
  <si>
    <t>RESPONSES</t>
  </si>
  <si>
    <t xml:space="preserve">PER  </t>
  </si>
  <si>
    <t>so state)</t>
  </si>
  <si>
    <t xml:space="preserve">PER </t>
  </si>
  <si>
    <t>(Col. D x E)</t>
  </si>
  <si>
    <t>RESPONSE</t>
  </si>
  <si>
    <t>(Col. F x G)</t>
  </si>
  <si>
    <t>RESPONDENT</t>
  </si>
  <si>
    <t>(A)</t>
  </si>
  <si>
    <t>(B)</t>
  </si>
  <si>
    <t>(C)</t>
  </si>
  <si>
    <t>(D)</t>
  </si>
  <si>
    <t>(E)</t>
  </si>
  <si>
    <t>(F)</t>
  </si>
  <si>
    <t>(G)</t>
  </si>
  <si>
    <t>(H)</t>
  </si>
  <si>
    <t>Instrument</t>
  </si>
  <si>
    <t xml:space="preserve">Mod </t>
  </si>
  <si>
    <t>Total</t>
  </si>
  <si>
    <t xml:space="preserve">State </t>
  </si>
  <si>
    <t>Private</t>
  </si>
  <si>
    <t>Individual</t>
  </si>
  <si>
    <t>DG</t>
  </si>
  <si>
    <t>IG</t>
  </si>
  <si>
    <t>CA</t>
  </si>
  <si>
    <t>ICA</t>
  </si>
  <si>
    <t>CO</t>
  </si>
  <si>
    <t>CCS</t>
  </si>
  <si>
    <t>MOU</t>
  </si>
  <si>
    <t>PA</t>
  </si>
  <si>
    <t>JV</t>
  </si>
  <si>
    <t>IJV</t>
  </si>
  <si>
    <t>CR</t>
  </si>
  <si>
    <t>CRSA</t>
  </si>
  <si>
    <t>LAW</t>
  </si>
  <si>
    <t>ROADS</t>
  </si>
  <si>
    <t>FIRE</t>
  </si>
  <si>
    <t>State</t>
  </si>
  <si>
    <t>SUB TOTAL:</t>
  </si>
  <si>
    <t>Domestic Awards</t>
  </si>
  <si>
    <t>International Awards</t>
  </si>
  <si>
    <t>Mutual Beneficial Agreements</t>
  </si>
  <si>
    <t>Collection Agreements</t>
  </si>
  <si>
    <t>R&amp;D Agreements</t>
  </si>
  <si>
    <t xml:space="preserve">Law, Road, &amp; Fire Agreements </t>
  </si>
  <si>
    <t>New &amp; Mods</t>
  </si>
  <si>
    <t>MOUs</t>
  </si>
  <si>
    <t>Individuals</t>
  </si>
  <si>
    <t>No. Resp</t>
  </si>
  <si>
    <t>AveTime</t>
  </si>
  <si>
    <t>NEW</t>
  </si>
  <si>
    <t>Reports</t>
  </si>
  <si>
    <t>Burden</t>
  </si>
  <si>
    <t>Cost</t>
  </si>
  <si>
    <t>Cost to Partner</t>
  </si>
  <si>
    <t>TOTAL: Estimated GOVERNMENT Burden</t>
  </si>
  <si>
    <r>
      <t xml:space="preserve">INSTRUCTIONS:  </t>
    </r>
    <r>
      <rPr>
        <sz val="8"/>
        <rFont val="Calibri"/>
        <family val="2"/>
        <scheme val="minor"/>
      </rPr>
      <t>Use this form when a single information collection document involves multiple reporting and recordkeeping requirements.  The totals of the figures in cols. should be entered in item 13 of OMB-83-1:                                cols. (D) &amp;/or (I) = 13a (respondent is only counted once); cols. F &amp; I = 13b;  cols. H &amp; K = 13c.                                                                                                                                                                                                                                                                                                       (F)Total/(D)Total = (E)Average     (H)Total/(F)Total = (G)Average     (K)Total/(I)Total = (J)Average</t>
    </r>
    <r>
      <rPr>
        <b/>
        <sz val="8"/>
        <rFont val="Calibri"/>
        <family val="2"/>
        <scheme val="minor"/>
      </rPr>
      <t xml:space="preserve">
NOTE:  </t>
    </r>
    <r>
      <rPr>
        <sz val="8"/>
        <rFont val="Calibri"/>
        <family val="2"/>
        <scheme val="minor"/>
      </rPr>
      <t xml:space="preserve">The columns will calculate automatically.  If Col. E's response is something other than annually, i.e., 1/6 years, list as "1/6" &amp; decimal will display. </t>
    </r>
    <r>
      <rPr>
        <b/>
        <sz val="8"/>
        <rFont val="Calibri"/>
        <family val="2"/>
        <scheme val="minor"/>
      </rPr>
      <t xml:space="preserve">   
</t>
    </r>
  </si>
  <si>
    <t>AveResp</t>
  </si>
  <si>
    <t>Recordkeeping</t>
  </si>
  <si>
    <t>0596-NEW</t>
  </si>
  <si>
    <t>Cooperative Wildland Fire Management and Stafford Act Response Agreements</t>
  </si>
  <si>
    <t>DESCRIPTION:</t>
  </si>
  <si>
    <t xml:space="preserve">COOPERATIVE WILDLAND FIRE MANAGEMENT AND STAFFORD ACT RESPONSE AGREEMENTS </t>
  </si>
  <si>
    <t>TITLE OF INFORMATION COLLECTION DOCUMENT:</t>
  </si>
  <si>
    <t>In order to negotiate, create, develop, and administer cooperative agreements under this request, the Forest Service and supporting DOI agencies requests permission from OMB to collect information from willing cooperating non-Federal entities during the pre-award negotiations, execution of the agreement, administration of the agreement, and to the close-out the agreement.  (44 USC 3512(a)(1)*)</t>
  </si>
  <si>
    <t>* The Paperwork Reduction Act, 44 USC 3512(a)(1), as implemented at 5 CFR 1320.6(a)(1).</t>
  </si>
  <si>
    <t xml:space="preserve">*** Department of Labor, Occupational Employment and Wages, May 2014 (Business Operations Specialist, mean hourly wage $35.10).  Reference Link: http://www.bls.gov/oes/current/oes131199.htm.
*** Mean $34.42 / hr wage is multiplied by 36.25% per OMB Memorandum M-08-13 for a total hourly wage of $47.83 rounded to $48.  
</t>
  </si>
  <si>
    <t>AveCost***</t>
  </si>
  <si>
    <t>Supplemental Project Agreements (SPA)**:</t>
  </si>
  <si>
    <t>MASTER Cooperative Wildland Fire Management and Stafford Act Response Agreement Template: (States: 50 ; Tribes: 20)**:</t>
  </si>
  <si>
    <t>** Operating Plan (State-Wide) is reviewed and/or revised annually. For this reason, the number of annual responses is determined to be 1 per year.  Burden estimate includes the collection of information related to reviewing, negotiating, providing language, and signing the document.  Burden does not include formal and informal meetings and/or discussions. It is estimated that the associated burden is 24 hours. Respondents include state and tribal governments.</t>
  </si>
  <si>
    <t>**A Master Agreement is written and executed for up to 5 years.  The number of annual responses is determined to be 1/5 = 0.20. Burden estimate includes the collection of information related to reviewing, providing clarifying language, and signing the document.  Burden does not include formal and informal meetings and/or discussions. It is estimated that the associated burden is 8 hours. Respondents include state, local, and tribal governments</t>
  </si>
  <si>
    <t>Operating Plans - State Wide: (States: 50 ; Tribes: 20) **:</t>
  </si>
  <si>
    <t>** Operating Plan (Local) is reviewed and/or revised annually. For this reason, the number of annual responses is determined to be 1 per year.  Burden estimate includes the collection of information related to reviewing, negotiating, providing language, and signing the document.  Burden does not include formal and informal meetings and/or discussions. It is estimated that the associated burden is 12 hours. Respondents include state agencies, tribes, and local county governments.</t>
  </si>
  <si>
    <t>** Supplemental Project Agreements (SPA) are executed as needed. For this reason, the number of annual responses is determined to be 150 per year. Burden estimate includes the collection of information related to reviewing, providing language, developing financial plans, drafting statement of work, and signing the document.  Burden does not include formal and informal meetings and/or discussions. It is estimated that the associated burden is 4 hours. Respondents include state, tribal, and county governments.</t>
  </si>
  <si>
    <t>Operating Plans - Local: (State 50; Tribes: 20; County: 250) **:</t>
  </si>
  <si>
    <t>NEW TEMPLATES AND COLLECTIONS:</t>
  </si>
  <si>
    <t>Cost-Share Agreement – Template**:</t>
  </si>
  <si>
    <t>Non-obligating subcomponent to the master agreement and linked to the operating plan which outlines the distribution of costs for specific fire suppression. Information collection includes, but not limited to, name of the fire, origin of the fire, and agencies evolved.  Cost-Share Agreement will coordinate with state, local, and tribal governments.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</si>
</sst>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4" formatCode="_(&quot;$&quot;* #,##0.00_);_(&quot;$&quot;* \(#,##0.00\);_(&quot;$&quot;* &quot;-&quot;??_);_(@_)"/>
    <numFmt numFmtId="43" formatCode="_(* #,##0.00_);_(* \(#,##0.00\);_(* &quot;-&quot;??_);_(@_)"/>
    <numFmt numFmtId="164" formatCode="0.0000"/>
    <numFmt numFmtId="165" formatCode="_(* #,##0_);_(* \(#,##0\);_(* &quot;-&quot;??_);_(@_)"/>
    <numFmt numFmtId="166" formatCode="_(&quot;$&quot;* #,##0_);_(&quot;$&quot;* \(#,##0\);_(&quot;$&quot;* &quot;-&quot;??_);_(@_)"/>
  </numFmts>
  <fonts count="20" x14ac:knownFonts="1">
    <font>
      <sz val="11"/>
      <color theme="1"/>
      <name val="Calibri"/>
      <family val="2"/>
      <scheme val="minor"/>
    </font>
    <font>
      <sz val="10"/>
      <name val="Arial"/>
      <family val="2"/>
    </font>
    <font>
      <b/>
      <sz val="10"/>
      <name val="Times New Roman"/>
      <family val="1"/>
    </font>
    <font>
      <sz val="11"/>
      <color theme="1"/>
      <name val="Calibri"/>
      <family val="2"/>
      <scheme val="minor"/>
    </font>
    <font>
      <sz val="12"/>
      <color theme="1"/>
      <name val="Calibri"/>
      <family val="2"/>
      <scheme val="minor"/>
    </font>
    <font>
      <b/>
      <sz val="8"/>
      <name val="Calibri"/>
      <family val="2"/>
      <scheme val="minor"/>
    </font>
    <font>
      <sz val="8"/>
      <name val="Calibri"/>
      <family val="2"/>
      <scheme val="minor"/>
    </font>
    <font>
      <sz val="10"/>
      <name val="Calibri"/>
      <family val="2"/>
      <scheme val="minor"/>
    </font>
    <font>
      <sz val="6"/>
      <name val="Calibri"/>
      <family val="2"/>
      <scheme val="minor"/>
    </font>
    <font>
      <b/>
      <sz val="7.5"/>
      <name val="Calibri"/>
      <family val="2"/>
      <scheme val="minor"/>
    </font>
    <font>
      <b/>
      <sz val="6"/>
      <name val="Calibri"/>
      <family val="2"/>
      <scheme val="minor"/>
    </font>
    <font>
      <b/>
      <sz val="7"/>
      <name val="Calibri"/>
      <family val="2"/>
      <scheme val="minor"/>
    </font>
    <font>
      <sz val="12"/>
      <name val="Calibri"/>
      <family val="2"/>
      <scheme val="minor"/>
    </font>
    <font>
      <sz val="12"/>
      <color theme="1"/>
      <name val="Arial Narrow"/>
      <family val="2"/>
    </font>
    <font>
      <sz val="10"/>
      <color theme="1"/>
      <name val="Arial Narrow"/>
      <family val="2"/>
    </font>
    <font>
      <sz val="11"/>
      <color rgb="FF000000"/>
      <name val="Calibri"/>
      <family val="2"/>
    </font>
    <font>
      <sz val="10"/>
      <color theme="1"/>
      <name val="Tahoma"/>
      <family val="2"/>
    </font>
    <font>
      <b/>
      <sz val="12"/>
      <name val="Calibri"/>
      <family val="2"/>
      <scheme val="minor"/>
    </font>
    <font>
      <b/>
      <sz val="10"/>
      <name val="Calibri"/>
      <family val="2"/>
      <scheme val="minor"/>
    </font>
    <font>
      <sz val="9"/>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s>
  <borders count="23">
    <border>
      <left/>
      <right/>
      <top/>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right style="thick">
        <color indexed="64"/>
      </right>
      <top style="thick">
        <color indexed="64"/>
      </top>
      <bottom/>
      <diagonal/>
    </border>
    <border>
      <left/>
      <right style="thick">
        <color indexed="64"/>
      </right>
      <top/>
      <bottom/>
      <diagonal/>
    </border>
  </borders>
  <cellStyleXfs count="5">
    <xf numFmtId="0" fontId="0" fillId="0" borderId="0"/>
    <xf numFmtId="0" fontId="1"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cellStyleXfs>
  <cellXfs count="202">
    <xf numFmtId="0" fontId="0" fillId="0" borderId="0" xfId="0"/>
    <xf numFmtId="0" fontId="0" fillId="0" borderId="0" xfId="0"/>
    <xf numFmtId="9" fontId="0" fillId="0" borderId="0" xfId="3" applyFont="1"/>
    <xf numFmtId="165" fontId="0" fillId="0" borderId="0" xfId="2" applyNumberFormat="1" applyFont="1"/>
    <xf numFmtId="0" fontId="0" fillId="0" borderId="1" xfId="0" applyBorder="1"/>
    <xf numFmtId="165" fontId="0" fillId="0" borderId="1" xfId="0" applyNumberFormat="1" applyBorder="1"/>
    <xf numFmtId="165" fontId="0" fillId="0" borderId="0" xfId="0" applyNumberFormat="1"/>
    <xf numFmtId="9" fontId="0" fillId="0" borderId="0" xfId="0" applyNumberFormat="1"/>
    <xf numFmtId="0" fontId="4" fillId="0" borderId="0" xfId="0" applyFont="1"/>
    <xf numFmtId="0" fontId="8" fillId="0" borderId="3" xfId="1" applyFont="1" applyBorder="1" applyProtection="1"/>
    <xf numFmtId="0" fontId="8" fillId="0" borderId="4" xfId="1" applyFont="1" applyBorder="1" applyAlignment="1" applyProtection="1">
      <alignment wrapText="1"/>
    </xf>
    <xf numFmtId="0" fontId="8" fillId="0" borderId="5" xfId="1" applyFont="1" applyBorder="1" applyProtection="1"/>
    <xf numFmtId="0" fontId="8" fillId="0" borderId="2" xfId="1" applyFont="1" applyBorder="1" applyProtection="1"/>
    <xf numFmtId="0" fontId="8" fillId="0" borderId="2" xfId="1" applyFont="1" applyBorder="1" applyAlignment="1" applyProtection="1">
      <alignment horizontal="center" wrapText="1"/>
    </xf>
    <xf numFmtId="0" fontId="8" fillId="0" borderId="6" xfId="1" applyFont="1" applyBorder="1" applyProtection="1"/>
    <xf numFmtId="0" fontId="8" fillId="0" borderId="5" xfId="1" applyFont="1" applyBorder="1" applyAlignment="1" applyProtection="1">
      <alignment horizontal="center"/>
    </xf>
    <xf numFmtId="0" fontId="8" fillId="0" borderId="2" xfId="1" applyFont="1" applyBorder="1" applyAlignment="1" applyProtection="1">
      <alignment horizontal="center"/>
    </xf>
    <xf numFmtId="0" fontId="8" fillId="0" borderId="2" xfId="1" applyFont="1" applyBorder="1" applyAlignment="1" applyProtection="1">
      <alignment wrapText="1"/>
    </xf>
    <xf numFmtId="0" fontId="8" fillId="0" borderId="7" xfId="1" applyFont="1" applyBorder="1" applyAlignment="1" applyProtection="1">
      <alignment horizontal="center"/>
    </xf>
    <xf numFmtId="0" fontId="0" fillId="0" borderId="0" xfId="0" applyFont="1"/>
    <xf numFmtId="2" fontId="4" fillId="0" borderId="0" xfId="0" applyNumberFormat="1" applyFont="1" applyBorder="1" applyAlignment="1">
      <alignment vertical="center" wrapText="1"/>
    </xf>
    <xf numFmtId="0" fontId="4" fillId="0" borderId="13" xfId="0" applyFont="1" applyBorder="1"/>
    <xf numFmtId="165" fontId="4" fillId="0" borderId="0" xfId="0" applyNumberFormat="1" applyFont="1"/>
    <xf numFmtId="9" fontId="0" fillId="0" borderId="12" xfId="3" applyFont="1" applyBorder="1"/>
    <xf numFmtId="0" fontId="0" fillId="0" borderId="12" xfId="0" applyBorder="1"/>
    <xf numFmtId="43" fontId="0" fillId="0" borderId="12" xfId="2" applyFont="1" applyBorder="1"/>
    <xf numFmtId="0" fontId="0" fillId="0" borderId="12" xfId="0" applyFill="1" applyBorder="1"/>
    <xf numFmtId="43" fontId="0" fillId="0" borderId="0" xfId="0" applyNumberFormat="1"/>
    <xf numFmtId="0" fontId="0" fillId="0" borderId="0" xfId="0" applyAlignment="1">
      <alignment horizontal="right"/>
    </xf>
    <xf numFmtId="10" fontId="0" fillId="0" borderId="0" xfId="3" applyNumberFormat="1" applyFont="1"/>
    <xf numFmtId="3" fontId="0" fillId="0" borderId="0" xfId="0" applyNumberFormat="1"/>
    <xf numFmtId="0" fontId="13" fillId="0" borderId="21" xfId="0" applyFont="1" applyBorder="1" applyAlignment="1">
      <alignment horizontal="center" vertical="center"/>
    </xf>
    <xf numFmtId="3" fontId="13" fillId="0" borderId="22" xfId="0" applyNumberFormat="1" applyFont="1" applyBorder="1" applyAlignment="1">
      <alignment horizontal="center" vertical="center"/>
    </xf>
    <xf numFmtId="0" fontId="13" fillId="0" borderId="18" xfId="0" applyFont="1" applyBorder="1" applyAlignment="1">
      <alignment horizontal="center" vertical="center"/>
    </xf>
    <xf numFmtId="3" fontId="13" fillId="0" borderId="17" xfId="0" applyNumberFormat="1" applyFont="1" applyBorder="1" applyAlignment="1">
      <alignment horizontal="center" vertical="center"/>
    </xf>
    <xf numFmtId="0" fontId="13" fillId="0" borderId="18" xfId="0" applyFont="1" applyBorder="1" applyAlignment="1">
      <alignment horizontal="center" vertical="center" wrapText="1"/>
    </xf>
    <xf numFmtId="3" fontId="13" fillId="0" borderId="18" xfId="0" applyNumberFormat="1" applyFont="1" applyBorder="1" applyAlignment="1">
      <alignment horizontal="center" vertical="center" wrapText="1"/>
    </xf>
    <xf numFmtId="3" fontId="13" fillId="0" borderId="18" xfId="0" applyNumberFormat="1" applyFont="1" applyBorder="1" applyAlignment="1">
      <alignment horizontal="center" vertical="center"/>
    </xf>
    <xf numFmtId="0" fontId="13" fillId="0" borderId="17" xfId="0" applyFont="1" applyBorder="1" applyAlignment="1">
      <alignment horizontal="center" vertical="center"/>
    </xf>
    <xf numFmtId="3" fontId="13" fillId="0" borderId="0" xfId="0" applyNumberFormat="1" applyFont="1"/>
    <xf numFmtId="3" fontId="13" fillId="0" borderId="16" xfId="0" applyNumberFormat="1" applyFont="1" applyBorder="1" applyAlignment="1">
      <alignment horizontal="center" vertical="center"/>
    </xf>
    <xf numFmtId="0" fontId="13" fillId="0" borderId="0" xfId="0" applyFont="1"/>
    <xf numFmtId="0" fontId="15" fillId="0" borderId="19" xfId="0" applyFont="1" applyBorder="1" applyAlignment="1">
      <alignment horizontal="center" vertical="center"/>
    </xf>
    <xf numFmtId="0" fontId="15" fillId="0" borderId="20" xfId="0" applyFont="1" applyBorder="1" applyAlignment="1">
      <alignment horizontal="center" vertical="center"/>
    </xf>
    <xf numFmtId="3" fontId="15" fillId="0" borderId="17" xfId="0" applyNumberFormat="1" applyFont="1" applyBorder="1" applyAlignment="1">
      <alignment horizontal="center" vertical="center"/>
    </xf>
    <xf numFmtId="8" fontId="0" fillId="0" borderId="0" xfId="0" applyNumberFormat="1"/>
    <xf numFmtId="3" fontId="14" fillId="0" borderId="17" xfId="0" applyNumberFormat="1" applyFont="1" applyBorder="1" applyAlignment="1">
      <alignment horizontal="center" vertical="center"/>
    </xf>
    <xf numFmtId="8" fontId="16" fillId="0" borderId="18" xfId="0" applyNumberFormat="1" applyFont="1" applyBorder="1" applyAlignment="1">
      <alignment horizontal="center" vertical="center"/>
    </xf>
    <xf numFmtId="0" fontId="14" fillId="0" borderId="17" xfId="0" applyFont="1" applyBorder="1" applyAlignment="1">
      <alignment horizontal="center" vertical="center"/>
    </xf>
    <xf numFmtId="165" fontId="12" fillId="0" borderId="2" xfId="2" applyNumberFormat="1" applyFont="1" applyBorder="1" applyAlignment="1" applyProtection="1">
      <alignment horizontal="center" vertical="center"/>
      <protection locked="0"/>
    </xf>
    <xf numFmtId="0" fontId="7" fillId="0" borderId="0" xfId="1" applyFont="1" applyBorder="1" applyAlignment="1" applyProtection="1">
      <alignment wrapText="1"/>
    </xf>
    <xf numFmtId="0" fontId="7" fillId="0" borderId="3" xfId="1" applyFont="1" applyBorder="1" applyAlignment="1" applyProtection="1">
      <alignment wrapText="1"/>
    </xf>
    <xf numFmtId="0" fontId="8" fillId="0" borderId="5" xfId="1" applyFont="1" applyBorder="1" applyAlignment="1" applyProtection="1">
      <alignment wrapText="1"/>
    </xf>
    <xf numFmtId="43" fontId="4" fillId="0" borderId="0" xfId="0" applyNumberFormat="1" applyFont="1"/>
    <xf numFmtId="43" fontId="12" fillId="0" borderId="2" xfId="2" applyNumberFormat="1" applyFont="1" applyBorder="1" applyAlignment="1" applyProtection="1">
      <alignment horizontal="center" vertical="center"/>
      <protection locked="0"/>
    </xf>
    <xf numFmtId="49" fontId="12" fillId="3" borderId="13" xfId="1" applyNumberFormat="1" applyFont="1" applyFill="1" applyBorder="1" applyAlignment="1" applyProtection="1">
      <alignment horizontal="left" vertical="center" wrapText="1"/>
      <protection locked="0"/>
    </xf>
    <xf numFmtId="2" fontId="4" fillId="3" borderId="14" xfId="0" applyNumberFormat="1" applyFont="1" applyFill="1" applyBorder="1" applyAlignment="1">
      <alignment vertical="center" wrapText="1"/>
    </xf>
    <xf numFmtId="165" fontId="12" fillId="3" borderId="12" xfId="2" applyNumberFormat="1" applyFont="1" applyFill="1" applyBorder="1" applyAlignment="1" applyProtection="1">
      <alignment horizontal="center" vertical="center"/>
      <protection locked="0"/>
    </xf>
    <xf numFmtId="165" fontId="12" fillId="3" borderId="15" xfId="2" applyNumberFormat="1" applyFont="1" applyFill="1" applyBorder="1" applyAlignment="1" applyProtection="1">
      <alignment horizontal="center" vertical="center"/>
      <protection locked="0"/>
    </xf>
    <xf numFmtId="165" fontId="12" fillId="3" borderId="14" xfId="2" applyNumberFormat="1" applyFont="1" applyFill="1" applyBorder="1" applyAlignment="1" applyProtection="1">
      <alignment horizontal="center" vertical="center"/>
    </xf>
    <xf numFmtId="165" fontId="12" fillId="3" borderId="12" xfId="2" applyNumberFormat="1" applyFont="1" applyFill="1" applyBorder="1" applyAlignment="1">
      <alignment horizontal="center" vertical="center"/>
    </xf>
    <xf numFmtId="0" fontId="4" fillId="0" borderId="14" xfId="0" applyFont="1" applyBorder="1" applyAlignment="1">
      <alignment horizontal="center"/>
    </xf>
    <xf numFmtId="0" fontId="4" fillId="0" borderId="13" xfId="0" applyFont="1" applyBorder="1" applyAlignment="1">
      <alignment horizontal="center"/>
    </xf>
    <xf numFmtId="0" fontId="4" fillId="0" borderId="15" xfId="0" applyFont="1" applyBorder="1" applyAlignment="1">
      <alignment horizontal="center"/>
    </xf>
    <xf numFmtId="49" fontId="2" fillId="2" borderId="13" xfId="1" applyNumberFormat="1" applyFont="1" applyFill="1" applyBorder="1" applyAlignment="1" applyProtection="1">
      <alignment vertical="center"/>
    </xf>
    <xf numFmtId="49" fontId="2" fillId="2" borderId="14" xfId="1" applyNumberFormat="1" applyFont="1" applyFill="1" applyBorder="1" applyAlignment="1" applyProtection="1">
      <alignment vertical="center"/>
    </xf>
    <xf numFmtId="49" fontId="2" fillId="2" borderId="15" xfId="1" applyNumberFormat="1" applyFont="1" applyFill="1" applyBorder="1" applyAlignment="1" applyProtection="1">
      <alignment vertical="center"/>
    </xf>
    <xf numFmtId="0" fontId="7" fillId="0" borderId="10" xfId="1" applyFont="1" applyBorder="1" applyAlignment="1" applyProtection="1">
      <alignment wrapText="1"/>
    </xf>
    <xf numFmtId="0" fontId="7" fillId="0" borderId="1" xfId="1" applyFont="1" applyBorder="1" applyAlignment="1" applyProtection="1">
      <alignment wrapText="1"/>
    </xf>
    <xf numFmtId="0" fontId="9" fillId="0" borderId="0" xfId="1" applyFont="1" applyBorder="1" applyProtection="1"/>
    <xf numFmtId="0" fontId="7" fillId="0" borderId="8" xfId="1" applyFont="1" applyBorder="1" applyAlignment="1" applyProtection="1">
      <alignment wrapText="1"/>
    </xf>
    <xf numFmtId="0" fontId="8" fillId="0" borderId="10" xfId="1" applyFont="1" applyBorder="1" applyAlignment="1" applyProtection="1">
      <alignment wrapText="1"/>
    </xf>
    <xf numFmtId="0" fontId="7" fillId="0" borderId="14" xfId="1" applyFont="1" applyBorder="1" applyAlignment="1" applyProtection="1">
      <alignment wrapText="1"/>
    </xf>
    <xf numFmtId="0" fontId="7" fillId="0" borderId="15" xfId="1" applyFont="1" applyBorder="1" applyAlignment="1" applyProtection="1">
      <alignment wrapText="1"/>
    </xf>
    <xf numFmtId="0" fontId="7" fillId="0" borderId="14" xfId="1" applyFont="1" applyBorder="1" applyAlignment="1" applyProtection="1">
      <alignment horizontal="left" vertical="center"/>
    </xf>
    <xf numFmtId="0" fontId="5" fillId="0" borderId="13" xfId="1" applyFont="1" applyBorder="1" applyAlignment="1" applyProtection="1">
      <alignment horizontal="left" vertical="center" wrapText="1"/>
    </xf>
    <xf numFmtId="49" fontId="12" fillId="0" borderId="10" xfId="1" applyNumberFormat="1" applyFont="1" applyBorder="1" applyAlignment="1" applyProtection="1">
      <alignment horizontal="left" vertical="center" wrapText="1" indent="3"/>
      <protection locked="0"/>
    </xf>
    <xf numFmtId="49" fontId="12" fillId="0" borderId="1" xfId="1" applyNumberFormat="1" applyFont="1" applyBorder="1" applyAlignment="1" applyProtection="1">
      <alignment horizontal="left" vertical="center" wrapText="1" indent="3"/>
      <protection locked="0"/>
    </xf>
    <xf numFmtId="165" fontId="12" fillId="0" borderId="1" xfId="2" applyNumberFormat="1" applyFont="1" applyBorder="1" applyAlignment="1" applyProtection="1">
      <alignment horizontal="center" vertical="center"/>
    </xf>
    <xf numFmtId="165" fontId="12" fillId="0" borderId="7" xfId="2" applyNumberFormat="1" applyFont="1" applyBorder="1" applyAlignment="1">
      <alignment horizontal="center" vertical="center"/>
    </xf>
    <xf numFmtId="0" fontId="0" fillId="0" borderId="0" xfId="0" applyFont="1" applyAlignment="1">
      <alignment wrapText="1"/>
    </xf>
    <xf numFmtId="0" fontId="8" fillId="0" borderId="11" xfId="1" applyFont="1" applyBorder="1" applyAlignment="1" applyProtection="1">
      <alignment wrapText="1"/>
    </xf>
    <xf numFmtId="0" fontId="8" fillId="0" borderId="7" xfId="1" applyFont="1" applyBorder="1" applyAlignment="1" applyProtection="1">
      <alignment horizontal="center" wrapText="1"/>
    </xf>
    <xf numFmtId="43" fontId="12" fillId="0" borderId="7" xfId="2" applyNumberFormat="1" applyFont="1" applyBorder="1" applyAlignment="1" applyProtection="1">
      <alignment horizontal="center" vertical="center"/>
      <protection locked="0"/>
    </xf>
    <xf numFmtId="2" fontId="12" fillId="0" borderId="2" xfId="2" applyNumberFormat="1" applyFont="1" applyBorder="1" applyAlignment="1" applyProtection="1">
      <alignment vertical="center"/>
      <protection locked="0"/>
    </xf>
    <xf numFmtId="2" fontId="12" fillId="0" borderId="7" xfId="2" applyNumberFormat="1" applyFont="1" applyBorder="1" applyAlignment="1" applyProtection="1">
      <alignment vertical="center"/>
      <protection locked="0"/>
    </xf>
    <xf numFmtId="2" fontId="12" fillId="3" borderId="12" xfId="2" applyNumberFormat="1" applyFont="1" applyFill="1" applyBorder="1" applyAlignment="1" applyProtection="1">
      <alignment vertical="center"/>
      <protection locked="0"/>
    </xf>
    <xf numFmtId="0" fontId="4" fillId="0" borderId="10" xfId="0" applyFont="1" applyBorder="1"/>
    <xf numFmtId="0" fontId="4" fillId="0" borderId="14" xfId="0" applyFont="1" applyFill="1" applyBorder="1" applyAlignment="1">
      <alignment horizontal="center"/>
    </xf>
    <xf numFmtId="165" fontId="4" fillId="0" borderId="13" xfId="2" applyNumberFormat="1" applyFont="1" applyBorder="1"/>
    <xf numFmtId="2" fontId="12" fillId="0" borderId="14" xfId="0" applyNumberFormat="1" applyFont="1" applyFill="1" applyBorder="1"/>
    <xf numFmtId="165" fontId="4" fillId="0" borderId="15" xfId="2" applyNumberFormat="1" applyFont="1" applyBorder="1"/>
    <xf numFmtId="43" fontId="4" fillId="0" borderId="14" xfId="2" applyNumberFormat="1" applyFont="1" applyBorder="1"/>
    <xf numFmtId="44" fontId="4" fillId="0" borderId="14" xfId="4" applyFont="1" applyBorder="1"/>
    <xf numFmtId="166" fontId="4" fillId="0" borderId="15" xfId="0" applyNumberFormat="1" applyFont="1" applyBorder="1"/>
    <xf numFmtId="14" fontId="7" fillId="0" borderId="1" xfId="1" applyNumberFormat="1" applyFont="1" applyBorder="1" applyAlignment="1" applyProtection="1">
      <alignment wrapText="1"/>
    </xf>
    <xf numFmtId="49" fontId="12" fillId="0" borderId="1" xfId="1" applyNumberFormat="1" applyFont="1" applyBorder="1" applyAlignment="1" applyProtection="1">
      <alignment horizontal="left" vertical="center" wrapText="1"/>
      <protection locked="0"/>
    </xf>
    <xf numFmtId="165" fontId="12" fillId="0" borderId="5" xfId="2" applyNumberFormat="1" applyFont="1" applyBorder="1" applyAlignment="1" applyProtection="1">
      <alignment horizontal="center" vertical="center"/>
      <protection locked="0"/>
    </xf>
    <xf numFmtId="165" fontId="12" fillId="0" borderId="7" xfId="2" applyNumberFormat="1" applyFont="1" applyFill="1" applyBorder="1" applyAlignment="1" applyProtection="1">
      <alignment horizontal="center" vertical="center"/>
      <protection locked="0"/>
    </xf>
    <xf numFmtId="165" fontId="12" fillId="0" borderId="12" xfId="2" applyNumberFormat="1" applyFont="1" applyFill="1" applyBorder="1" applyAlignment="1" applyProtection="1">
      <alignment horizontal="center" vertical="center"/>
      <protection locked="0"/>
    </xf>
    <xf numFmtId="43" fontId="12" fillId="0" borderId="12" xfId="2" applyNumberFormat="1" applyFont="1" applyFill="1" applyBorder="1" applyAlignment="1" applyProtection="1">
      <alignment horizontal="center" vertical="center"/>
      <protection locked="0"/>
    </xf>
    <xf numFmtId="2" fontId="12" fillId="0" borderId="12" xfId="2" applyNumberFormat="1" applyFont="1" applyFill="1" applyBorder="1" applyAlignment="1" applyProtection="1">
      <alignment vertical="center"/>
      <protection locked="0"/>
    </xf>
    <xf numFmtId="49" fontId="12" fillId="0" borderId="4" xfId="1" applyNumberFormat="1" applyFont="1" applyBorder="1" applyAlignment="1" applyProtection="1">
      <alignment horizontal="left" vertical="center" wrapText="1"/>
      <protection locked="0"/>
    </xf>
    <xf numFmtId="0" fontId="8" fillId="0" borderId="3" xfId="1" applyFont="1" applyBorder="1" applyAlignment="1" applyProtection="1">
      <alignment horizontal="center"/>
    </xf>
    <xf numFmtId="0" fontId="8" fillId="0" borderId="8" xfId="1" applyFont="1" applyBorder="1" applyAlignment="1" applyProtection="1">
      <alignment horizontal="center"/>
    </xf>
    <xf numFmtId="0" fontId="4" fillId="0" borderId="4" xfId="0" applyFont="1" applyBorder="1"/>
    <xf numFmtId="0" fontId="4" fillId="0" borderId="0" xfId="0" applyFont="1" applyBorder="1"/>
    <xf numFmtId="0" fontId="4" fillId="0" borderId="3" xfId="0" applyFont="1" applyBorder="1"/>
    <xf numFmtId="0" fontId="0" fillId="0" borderId="0" xfId="0" applyBorder="1"/>
    <xf numFmtId="44" fontId="0" fillId="0" borderId="0" xfId="0" applyNumberFormat="1" applyBorder="1"/>
    <xf numFmtId="0" fontId="0" fillId="0" borderId="3" xfId="0" applyBorder="1"/>
    <xf numFmtId="0" fontId="0" fillId="0" borderId="4" xfId="0" applyFont="1" applyBorder="1"/>
    <xf numFmtId="0" fontId="0" fillId="0" borderId="0" xfId="0" applyFont="1" applyBorder="1"/>
    <xf numFmtId="0" fontId="0" fillId="0" borderId="3" xfId="0" applyFont="1" applyBorder="1"/>
    <xf numFmtId="49" fontId="12" fillId="0" borderId="4" xfId="1" applyNumberFormat="1" applyFont="1" applyBorder="1" applyAlignment="1" applyProtection="1">
      <alignment horizontal="left" vertical="center" wrapText="1"/>
      <protection locked="0"/>
    </xf>
    <xf numFmtId="49" fontId="12" fillId="0" borderId="10" xfId="1" applyNumberFormat="1" applyFont="1" applyBorder="1" applyAlignment="1" applyProtection="1">
      <alignment horizontal="left" vertical="center" wrapText="1" indent="2"/>
      <protection locked="0"/>
    </xf>
    <xf numFmtId="43" fontId="12" fillId="0" borderId="7" xfId="2" applyNumberFormat="1" applyFont="1" applyFill="1" applyBorder="1" applyAlignment="1" applyProtection="1">
      <alignment horizontal="center" vertical="center"/>
      <protection locked="0"/>
    </xf>
    <xf numFmtId="2" fontId="12" fillId="0" borderId="7" xfId="2" applyNumberFormat="1" applyFont="1" applyFill="1" applyBorder="1" applyAlignment="1" applyProtection="1">
      <alignment vertical="center"/>
      <protection locked="0"/>
    </xf>
    <xf numFmtId="49" fontId="12" fillId="0" borderId="4" xfId="1" applyNumberFormat="1" applyFont="1" applyBorder="1" applyAlignment="1" applyProtection="1">
      <alignment horizontal="left" vertical="center" wrapText="1"/>
      <protection locked="0"/>
    </xf>
    <xf numFmtId="49" fontId="12" fillId="0" borderId="4" xfId="1" applyNumberFormat="1" applyFont="1" applyBorder="1" applyAlignment="1" applyProtection="1">
      <alignment horizontal="left" vertical="center" wrapText="1"/>
      <protection locked="0"/>
    </xf>
    <xf numFmtId="2" fontId="4" fillId="0" borderId="14"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49" fontId="12" fillId="0" borderId="13" xfId="1" applyNumberFormat="1" applyFont="1" applyBorder="1" applyAlignment="1" applyProtection="1">
      <alignment vertical="center" wrapText="1"/>
      <protection locked="0"/>
    </xf>
    <xf numFmtId="49" fontId="12" fillId="0" borderId="10" xfId="1" applyNumberFormat="1" applyFont="1" applyBorder="1" applyAlignment="1" applyProtection="1">
      <alignment vertical="center" wrapText="1"/>
      <protection locked="0"/>
    </xf>
    <xf numFmtId="0" fontId="0" fillId="0" borderId="0" xfId="0" applyFont="1" applyBorder="1" applyAlignment="1">
      <alignment horizontal="left" vertical="top" wrapText="1"/>
    </xf>
    <xf numFmtId="0" fontId="0" fillId="0" borderId="4" xfId="0" applyFont="1" applyBorder="1" applyAlignment="1">
      <alignment horizontal="left" wrapText="1"/>
    </xf>
    <xf numFmtId="0" fontId="0" fillId="0" borderId="0" xfId="0" applyFont="1" applyBorder="1" applyAlignment="1">
      <alignment horizontal="left" wrapText="1"/>
    </xf>
    <xf numFmtId="0" fontId="0" fillId="0" borderId="3" xfId="0" applyFont="1" applyBorder="1" applyAlignment="1">
      <alignment horizontal="left" wrapText="1"/>
    </xf>
    <xf numFmtId="49" fontId="12" fillId="0" borderId="14" xfId="1" applyNumberFormat="1" applyFont="1" applyBorder="1" applyAlignment="1" applyProtection="1">
      <alignment horizontal="right" vertical="center" wrapText="1"/>
      <protection locked="0"/>
    </xf>
    <xf numFmtId="49" fontId="12" fillId="0" borderId="15" xfId="1" applyNumberFormat="1" applyFont="1" applyBorder="1" applyAlignment="1" applyProtection="1">
      <alignment horizontal="right" vertical="center" wrapText="1"/>
      <protection locked="0"/>
    </xf>
    <xf numFmtId="0" fontId="4" fillId="4" borderId="13" xfId="0" applyFont="1" applyFill="1" applyBorder="1" applyAlignment="1">
      <alignment horizontal="center"/>
    </xf>
    <xf numFmtId="0" fontId="4" fillId="4" borderId="14" xfId="0" applyFont="1" applyFill="1" applyBorder="1" applyAlignment="1">
      <alignment horizontal="center"/>
    </xf>
    <xf numFmtId="0" fontId="4" fillId="4" borderId="15" xfId="0" applyFont="1" applyFill="1" applyBorder="1" applyAlignment="1">
      <alignment horizontal="center"/>
    </xf>
    <xf numFmtId="49" fontId="12" fillId="0" borderId="1" xfId="1" applyNumberFormat="1" applyFont="1" applyBorder="1" applyAlignment="1" applyProtection="1">
      <alignment horizontal="right" vertical="center" wrapText="1"/>
      <protection locked="0"/>
    </xf>
    <xf numFmtId="49" fontId="12" fillId="0" borderId="8" xfId="1" applyNumberFormat="1" applyFont="1" applyBorder="1" applyAlignment="1" applyProtection="1">
      <alignment horizontal="right" vertical="center" wrapText="1"/>
      <protection locked="0"/>
    </xf>
    <xf numFmtId="0" fontId="0" fillId="0" borderId="4" xfId="0" applyFont="1" applyBorder="1" applyAlignment="1">
      <alignment horizontal="left" vertical="top" wrapText="1"/>
    </xf>
    <xf numFmtId="0" fontId="0" fillId="0" borderId="3" xfId="0" applyFont="1" applyBorder="1" applyAlignment="1">
      <alignment horizontal="left" vertical="top" wrapText="1"/>
    </xf>
    <xf numFmtId="0" fontId="0" fillId="0" borderId="10" xfId="0" applyFont="1" applyBorder="1" applyAlignment="1">
      <alignment horizontal="left" vertical="top" wrapText="1"/>
    </xf>
    <xf numFmtId="0" fontId="0" fillId="0" borderId="1" xfId="0" applyFont="1" applyBorder="1" applyAlignment="1">
      <alignment horizontal="left" vertical="top" wrapText="1"/>
    </xf>
    <xf numFmtId="0" fontId="0" fillId="0" borderId="8" xfId="0" applyFont="1" applyBorder="1" applyAlignment="1">
      <alignment horizontal="left" vertical="top" wrapText="1"/>
    </xf>
    <xf numFmtId="0" fontId="5" fillId="0" borderId="11" xfId="1" applyFont="1" applyBorder="1" applyAlignment="1" applyProtection="1">
      <alignment horizontal="left" vertical="top" wrapText="1"/>
    </xf>
    <xf numFmtId="0" fontId="7" fillId="0" borderId="9" xfId="1" applyFont="1" applyBorder="1" applyAlignment="1" applyProtection="1">
      <alignment horizontal="left" vertical="top" wrapText="1"/>
    </xf>
    <xf numFmtId="0" fontId="7" fillId="0" borderId="6" xfId="1" applyFont="1" applyBorder="1" applyAlignment="1" applyProtection="1">
      <alignment horizontal="left" vertical="top" wrapText="1"/>
    </xf>
    <xf numFmtId="0" fontId="7" fillId="0" borderId="4" xfId="1" applyFont="1" applyBorder="1" applyAlignment="1" applyProtection="1">
      <alignment horizontal="left" vertical="top" wrapText="1"/>
    </xf>
    <xf numFmtId="0" fontId="7" fillId="0" borderId="0" xfId="1" applyFont="1" applyBorder="1" applyAlignment="1" applyProtection="1">
      <alignment horizontal="left" vertical="top" wrapText="1"/>
    </xf>
    <xf numFmtId="0" fontId="7" fillId="0" borderId="3" xfId="1" applyFont="1" applyBorder="1" applyAlignment="1" applyProtection="1">
      <alignment horizontal="left" vertical="top" wrapText="1"/>
    </xf>
    <xf numFmtId="0" fontId="11" fillId="0" borderId="11" xfId="1" applyFont="1" applyBorder="1" applyAlignment="1" applyProtection="1">
      <alignment horizontal="center" vertical="center"/>
    </xf>
    <xf numFmtId="0" fontId="11" fillId="0" borderId="9" xfId="1" applyFont="1" applyBorder="1" applyAlignment="1" applyProtection="1">
      <alignment horizontal="center" vertical="center"/>
    </xf>
    <xf numFmtId="0" fontId="11" fillId="0" borderId="6" xfId="1" applyFont="1" applyBorder="1" applyAlignment="1" applyProtection="1">
      <alignment horizontal="center" vertical="center"/>
    </xf>
    <xf numFmtId="0" fontId="11" fillId="0" borderId="10" xfId="1" applyFont="1" applyBorder="1" applyAlignment="1" applyProtection="1">
      <alignment horizontal="center" vertical="center"/>
    </xf>
    <xf numFmtId="0" fontId="11" fillId="0" borderId="1" xfId="1" applyFont="1" applyBorder="1" applyAlignment="1" applyProtection="1">
      <alignment horizontal="center" vertical="center"/>
    </xf>
    <xf numFmtId="0" fontId="11" fillId="0" borderId="8" xfId="1" applyFont="1" applyBorder="1" applyAlignment="1" applyProtection="1">
      <alignment horizontal="center" vertical="center"/>
    </xf>
    <xf numFmtId="0" fontId="7" fillId="0" borderId="9" xfId="1" applyFont="1" applyBorder="1" applyAlignment="1" applyProtection="1"/>
    <xf numFmtId="0" fontId="7" fillId="0" borderId="6" xfId="1" applyFont="1" applyBorder="1" applyAlignment="1" applyProtection="1"/>
    <xf numFmtId="2" fontId="9" fillId="0" borderId="11" xfId="1" applyNumberFormat="1" applyFont="1" applyBorder="1" applyAlignment="1" applyProtection="1">
      <alignment horizontal="center" vertical="center"/>
    </xf>
    <xf numFmtId="2" fontId="9" fillId="0" borderId="9" xfId="1" applyNumberFormat="1" applyFont="1" applyBorder="1" applyAlignment="1" applyProtection="1">
      <alignment horizontal="center" vertical="center"/>
    </xf>
    <xf numFmtId="2" fontId="9" fillId="0" borderId="6" xfId="1" applyNumberFormat="1" applyFont="1" applyBorder="1" applyAlignment="1" applyProtection="1">
      <alignment horizontal="center" vertical="center"/>
    </xf>
    <xf numFmtId="2" fontId="9" fillId="0" borderId="10" xfId="1" applyNumberFormat="1" applyFont="1" applyBorder="1" applyAlignment="1" applyProtection="1">
      <alignment horizontal="center" vertical="center"/>
    </xf>
    <xf numFmtId="2" fontId="9" fillId="0" borderId="1" xfId="1" applyNumberFormat="1" applyFont="1" applyBorder="1" applyAlignment="1" applyProtection="1">
      <alignment horizontal="center" vertical="center"/>
    </xf>
    <xf numFmtId="2" fontId="9" fillId="0" borderId="8" xfId="1" applyNumberFormat="1" applyFont="1" applyBorder="1" applyAlignment="1" applyProtection="1">
      <alignment horizontal="center" vertical="center"/>
    </xf>
    <xf numFmtId="164" fontId="18" fillId="0" borderId="10" xfId="1" applyNumberFormat="1" applyFont="1" applyBorder="1" applyAlignment="1" applyProtection="1">
      <alignment horizontal="center" vertical="top" wrapText="1"/>
    </xf>
    <xf numFmtId="164" fontId="7" fillId="0" borderId="1" xfId="1" applyNumberFormat="1" applyFont="1" applyBorder="1" applyAlignment="1" applyProtection="1">
      <alignment horizontal="center" vertical="top" wrapText="1"/>
    </xf>
    <xf numFmtId="164" fontId="7" fillId="0" borderId="8" xfId="1" applyNumberFormat="1" applyFont="1" applyBorder="1" applyAlignment="1" applyProtection="1">
      <alignment horizontal="center" vertical="top" wrapText="1"/>
    </xf>
    <xf numFmtId="49" fontId="12" fillId="0" borderId="13" xfId="1" applyNumberFormat="1" applyFont="1" applyBorder="1" applyAlignment="1" applyProtection="1">
      <alignment horizontal="right" vertical="top" wrapText="1"/>
      <protection locked="0"/>
    </xf>
    <xf numFmtId="49" fontId="12" fillId="0" borderId="14" xfId="1" applyNumberFormat="1" applyFont="1" applyBorder="1" applyAlignment="1" applyProtection="1">
      <alignment horizontal="right" vertical="top" wrapText="1"/>
      <protection locked="0"/>
    </xf>
    <xf numFmtId="49" fontId="12" fillId="0" borderId="15" xfId="1" applyNumberFormat="1" applyFont="1" applyBorder="1" applyAlignment="1" applyProtection="1">
      <alignment horizontal="right" vertical="top" wrapText="1"/>
      <protection locked="0"/>
    </xf>
    <xf numFmtId="0" fontId="10" fillId="0" borderId="11" xfId="1" applyFont="1" applyBorder="1" applyAlignment="1" applyProtection="1">
      <alignment horizontal="center" vertical="center"/>
    </xf>
    <xf numFmtId="0" fontId="10" fillId="0" borderId="9" xfId="1" applyFont="1" applyBorder="1" applyAlignment="1" applyProtection="1">
      <alignment horizontal="center" vertical="center"/>
    </xf>
    <xf numFmtId="0" fontId="10" fillId="0" borderId="6" xfId="1" applyFont="1" applyBorder="1" applyAlignment="1" applyProtection="1">
      <alignment horizontal="center" vertical="center"/>
    </xf>
    <xf numFmtId="0" fontId="10" fillId="0" borderId="10" xfId="1" applyFont="1" applyBorder="1" applyAlignment="1" applyProtection="1">
      <alignment horizontal="center" vertical="center"/>
    </xf>
    <xf numFmtId="0" fontId="10" fillId="0" borderId="1" xfId="1" applyFont="1" applyBorder="1" applyAlignment="1" applyProtection="1">
      <alignment horizontal="center" vertical="center"/>
    </xf>
    <xf numFmtId="0" fontId="10" fillId="0" borderId="8" xfId="1" applyFont="1" applyBorder="1" applyAlignment="1" applyProtection="1">
      <alignment horizontal="center" vertical="center"/>
    </xf>
    <xf numFmtId="49" fontId="17" fillId="3" borderId="13" xfId="1" applyNumberFormat="1" applyFont="1" applyFill="1" applyBorder="1" applyAlignment="1" applyProtection="1">
      <alignment horizontal="left" vertical="center" wrapText="1"/>
      <protection locked="0"/>
    </xf>
    <xf numFmtId="49" fontId="17" fillId="3" borderId="14" xfId="1" applyNumberFormat="1" applyFont="1" applyFill="1" applyBorder="1" applyAlignment="1" applyProtection="1">
      <alignment horizontal="left" vertical="center" wrapText="1"/>
      <protection locked="0"/>
    </xf>
    <xf numFmtId="49" fontId="17" fillId="3" borderId="15" xfId="1" applyNumberFormat="1" applyFont="1" applyFill="1" applyBorder="1" applyAlignment="1" applyProtection="1">
      <alignment horizontal="left" vertical="center" wrapText="1"/>
      <protection locked="0"/>
    </xf>
    <xf numFmtId="0" fontId="8" fillId="0" borderId="10" xfId="1" applyFont="1" applyBorder="1" applyAlignment="1" applyProtection="1">
      <alignment horizontal="center"/>
    </xf>
    <xf numFmtId="0" fontId="8" fillId="0" borderId="1" xfId="1" applyFont="1" applyBorder="1" applyAlignment="1" applyProtection="1">
      <alignment horizontal="center"/>
    </xf>
    <xf numFmtId="0" fontId="8" fillId="0" borderId="8" xfId="1" applyFont="1" applyBorder="1" applyAlignment="1" applyProtection="1">
      <alignment horizontal="center"/>
    </xf>
    <xf numFmtId="0" fontId="8" fillId="0" borderId="4" xfId="1" applyFont="1" applyBorder="1" applyAlignment="1" applyProtection="1">
      <alignment horizontal="center"/>
    </xf>
    <xf numFmtId="0" fontId="8" fillId="0" borderId="0" xfId="1" applyFont="1" applyBorder="1" applyAlignment="1" applyProtection="1">
      <alignment horizontal="center"/>
    </xf>
    <xf numFmtId="0" fontId="8" fillId="0" borderId="3" xfId="1" applyFont="1" applyBorder="1" applyAlignment="1" applyProtection="1">
      <alignment horizontal="center"/>
    </xf>
    <xf numFmtId="0" fontId="19" fillId="0" borderId="4" xfId="0" applyFont="1" applyBorder="1" applyAlignment="1">
      <alignment horizontal="left" vertical="top" wrapText="1"/>
    </xf>
    <xf numFmtId="0" fontId="19" fillId="0" borderId="0" xfId="0" applyFont="1" applyBorder="1" applyAlignment="1">
      <alignment horizontal="left" vertical="top" wrapText="1"/>
    </xf>
    <xf numFmtId="0" fontId="19" fillId="0" borderId="3" xfId="0" applyFont="1" applyBorder="1" applyAlignment="1">
      <alignment horizontal="left" vertical="top" wrapText="1"/>
    </xf>
    <xf numFmtId="49" fontId="12" fillId="0" borderId="4" xfId="1" applyNumberFormat="1" applyFont="1" applyBorder="1" applyAlignment="1" applyProtection="1">
      <alignment horizontal="left" vertical="center" wrapText="1"/>
      <protection locked="0"/>
    </xf>
    <xf numFmtId="49" fontId="12" fillId="0" borderId="0" xfId="1" applyNumberFormat="1" applyFont="1" applyBorder="1" applyAlignment="1" applyProtection="1">
      <alignment horizontal="left" vertical="center" wrapText="1"/>
      <protection locked="0"/>
    </xf>
    <xf numFmtId="49" fontId="12" fillId="0" borderId="3" xfId="1" applyNumberFormat="1" applyFont="1" applyBorder="1" applyAlignment="1" applyProtection="1">
      <alignment horizontal="left" vertical="center" wrapText="1"/>
      <protection locked="0"/>
    </xf>
    <xf numFmtId="3" fontId="13" fillId="0" borderId="19" xfId="0" applyNumberFormat="1" applyFont="1" applyBorder="1" applyAlignment="1">
      <alignment horizontal="center" vertical="center"/>
    </xf>
    <xf numFmtId="3" fontId="13" fillId="0" borderId="20" xfId="0" applyNumberFormat="1" applyFont="1" applyBorder="1" applyAlignment="1">
      <alignment horizontal="center" vertical="center"/>
    </xf>
    <xf numFmtId="3" fontId="13" fillId="0" borderId="17" xfId="0" applyNumberFormat="1" applyFont="1" applyBorder="1" applyAlignment="1">
      <alignment horizontal="center" vertical="center"/>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7" xfId="0" applyFont="1" applyBorder="1" applyAlignment="1">
      <alignment horizontal="center" vertical="center" wrapText="1"/>
    </xf>
    <xf numFmtId="3" fontId="13" fillId="0" borderId="19" xfId="0" applyNumberFormat="1" applyFont="1" applyBorder="1" applyAlignment="1">
      <alignment horizontal="center" vertical="center" wrapText="1"/>
    </xf>
    <xf numFmtId="3" fontId="13" fillId="0" borderId="20" xfId="0" applyNumberFormat="1" applyFont="1" applyBorder="1" applyAlignment="1">
      <alignment horizontal="center" vertical="center" wrapText="1"/>
    </xf>
    <xf numFmtId="3" fontId="13" fillId="0" borderId="17" xfId="0" applyNumberFormat="1" applyFont="1" applyBorder="1" applyAlignment="1">
      <alignment horizontal="center" vertical="center" wrapText="1"/>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17" xfId="0" applyFont="1" applyBorder="1" applyAlignment="1">
      <alignment horizontal="center" vertical="center"/>
    </xf>
    <xf numFmtId="8" fontId="14" fillId="0" borderId="19" xfId="0" applyNumberFormat="1" applyFont="1" applyBorder="1" applyAlignment="1">
      <alignment horizontal="center" vertical="center"/>
    </xf>
    <xf numFmtId="8" fontId="14" fillId="0" borderId="20" xfId="0" applyNumberFormat="1" applyFont="1" applyBorder="1" applyAlignment="1">
      <alignment horizontal="center" vertical="center"/>
    </xf>
    <xf numFmtId="8" fontId="14" fillId="0" borderId="17" xfId="0" applyNumberFormat="1" applyFont="1" applyBorder="1" applyAlignment="1">
      <alignment horizontal="center" vertical="center"/>
    </xf>
  </cellXfs>
  <cellStyles count="5">
    <cellStyle name="Comma" xfId="2" builtinId="3"/>
    <cellStyle name="Currency" xfId="4" builtinId="4"/>
    <cellStyle name="Normal" xfId="0" builtinId="0"/>
    <cellStyle name="Normal 2"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A39"/>
  <sheetViews>
    <sheetView tabSelected="1" zoomScale="90" zoomScaleNormal="90" workbookViewId="0">
      <pane ySplit="15" topLeftCell="A16" activePane="bottomLeft" state="frozen"/>
      <selection pane="bottomLeft" activeCell="A31" sqref="A31:L31"/>
    </sheetView>
  </sheetViews>
  <sheetFormatPr defaultRowHeight="15.75" x14ac:dyDescent="0.25"/>
  <cols>
    <col min="1" max="1" width="10" style="19" customWidth="1"/>
    <col min="2" max="4" width="9.140625" style="19"/>
    <col min="5" max="5" width="9.28515625" style="19" bestFit="1" customWidth="1"/>
    <col min="6" max="6" width="7.42578125" style="19" customWidth="1"/>
    <col min="7" max="7" width="12.7109375" style="19" customWidth="1"/>
    <col min="8" max="8" width="12" style="19" customWidth="1"/>
    <col min="9" max="9" width="9.42578125" style="19" bestFit="1" customWidth="1"/>
    <col min="10" max="10" width="13.42578125" style="19" customWidth="1"/>
    <col min="11" max="11" width="9.7109375" style="19" bestFit="1" customWidth="1"/>
    <col min="12" max="12" width="15.5703125" style="19" customWidth="1"/>
    <col min="13" max="13" width="14.7109375" style="19" bestFit="1" customWidth="1"/>
    <col min="14" max="14" width="15.7109375" style="19" bestFit="1" customWidth="1"/>
    <col min="15" max="15" width="9.140625" style="8"/>
    <col min="16" max="16" width="10.5703125" customWidth="1"/>
    <col min="17" max="17" width="15.7109375" customWidth="1"/>
  </cols>
  <sheetData>
    <row r="1" spans="1:15" ht="11.25" customHeight="1" x14ac:dyDescent="0.25">
      <c r="A1" s="140" t="s">
        <v>69</v>
      </c>
      <c r="B1" s="141"/>
      <c r="C1" s="141"/>
      <c r="D1" s="141"/>
      <c r="E1" s="141"/>
      <c r="F1" s="141"/>
      <c r="G1" s="141"/>
      <c r="H1" s="142"/>
      <c r="I1" s="140" t="s">
        <v>76</v>
      </c>
      <c r="J1" s="152"/>
      <c r="K1" s="152"/>
      <c r="L1" s="153"/>
      <c r="M1" s="8"/>
      <c r="N1"/>
      <c r="O1"/>
    </row>
    <row r="2" spans="1:15" ht="28.5" customHeight="1" x14ac:dyDescent="0.25">
      <c r="A2" s="143"/>
      <c r="B2" s="144"/>
      <c r="C2" s="144"/>
      <c r="D2" s="144"/>
      <c r="E2" s="144"/>
      <c r="F2" s="144"/>
      <c r="G2" s="144"/>
      <c r="H2" s="145"/>
      <c r="I2" s="160" t="s">
        <v>75</v>
      </c>
      <c r="J2" s="161"/>
      <c r="K2" s="161"/>
      <c r="L2" s="162"/>
      <c r="M2" s="8"/>
      <c r="N2"/>
      <c r="O2"/>
    </row>
    <row r="3" spans="1:15" x14ac:dyDescent="0.25">
      <c r="A3" s="143"/>
      <c r="B3" s="144"/>
      <c r="C3" s="144"/>
      <c r="D3" s="144"/>
      <c r="E3" s="144"/>
      <c r="F3" s="144"/>
      <c r="G3" s="144"/>
      <c r="H3" s="145"/>
      <c r="I3" s="75" t="s">
        <v>0</v>
      </c>
      <c r="J3" s="74" t="s">
        <v>72</v>
      </c>
      <c r="K3" s="72"/>
      <c r="L3" s="73"/>
      <c r="M3" s="8"/>
      <c r="N3"/>
      <c r="O3"/>
    </row>
    <row r="4" spans="1:15" ht="12.75" customHeight="1" x14ac:dyDescent="0.25">
      <c r="A4" s="143"/>
      <c r="B4" s="144"/>
      <c r="C4" s="144"/>
      <c r="D4" s="144"/>
      <c r="E4" s="144"/>
      <c r="F4" s="144"/>
      <c r="G4" s="144"/>
      <c r="H4" s="145"/>
      <c r="I4" s="69" t="s">
        <v>1</v>
      </c>
      <c r="J4" s="50"/>
      <c r="K4" s="50"/>
      <c r="L4" s="51"/>
      <c r="M4" s="8"/>
      <c r="N4"/>
      <c r="O4"/>
    </row>
    <row r="5" spans="1:15" x14ac:dyDescent="0.25">
      <c r="A5" s="143"/>
      <c r="B5" s="144"/>
      <c r="C5" s="144"/>
      <c r="D5" s="144"/>
      <c r="E5" s="144"/>
      <c r="F5" s="144"/>
      <c r="G5" s="144"/>
      <c r="H5" s="145"/>
      <c r="I5" s="67"/>
      <c r="J5" s="95">
        <v>42594</v>
      </c>
      <c r="K5" s="68"/>
      <c r="L5" s="70"/>
      <c r="M5" s="8"/>
      <c r="N5"/>
      <c r="O5"/>
    </row>
    <row r="6" spans="1:15" ht="9.75" customHeight="1" x14ac:dyDescent="0.25">
      <c r="A6" s="166" t="s">
        <v>2</v>
      </c>
      <c r="B6" s="167"/>
      <c r="C6" s="167"/>
      <c r="D6" s="167"/>
      <c r="E6" s="167"/>
      <c r="F6" s="168"/>
      <c r="G6" s="52"/>
      <c r="H6" s="154" t="s">
        <v>3</v>
      </c>
      <c r="I6" s="155"/>
      <c r="J6" s="155"/>
      <c r="K6" s="155"/>
      <c r="L6" s="156"/>
      <c r="M6"/>
      <c r="N6"/>
      <c r="O6"/>
    </row>
    <row r="7" spans="1:15" ht="9.75" customHeight="1" x14ac:dyDescent="0.25">
      <c r="A7" s="169"/>
      <c r="B7" s="170"/>
      <c r="C7" s="170"/>
      <c r="D7" s="170"/>
      <c r="E7" s="170"/>
      <c r="F7" s="171"/>
      <c r="G7" s="71"/>
      <c r="H7" s="157"/>
      <c r="I7" s="158"/>
      <c r="J7" s="158"/>
      <c r="K7" s="158"/>
      <c r="L7" s="159"/>
      <c r="M7" s="8"/>
      <c r="N7"/>
      <c r="O7"/>
    </row>
    <row r="8" spans="1:15" ht="11.25" customHeight="1" x14ac:dyDescent="0.25">
      <c r="A8" s="11"/>
      <c r="B8" s="178" t="s">
        <v>74</v>
      </c>
      <c r="C8" s="179"/>
      <c r="D8" s="179"/>
      <c r="E8" s="179"/>
      <c r="F8" s="180"/>
      <c r="G8" s="81"/>
      <c r="H8" s="146" t="s">
        <v>4</v>
      </c>
      <c r="I8" s="147"/>
      <c r="J8" s="147"/>
      <c r="K8" s="147"/>
      <c r="L8" s="148"/>
      <c r="M8"/>
      <c r="N8"/>
      <c r="O8"/>
    </row>
    <row r="9" spans="1:15" ht="12" customHeight="1" x14ac:dyDescent="0.25">
      <c r="A9" s="12"/>
      <c r="B9" s="181" t="s">
        <v>77</v>
      </c>
      <c r="C9" s="182"/>
      <c r="D9" s="182"/>
      <c r="E9" s="182"/>
      <c r="F9" s="183"/>
      <c r="G9" s="10"/>
      <c r="H9" s="149"/>
      <c r="I9" s="150"/>
      <c r="J9" s="150"/>
      <c r="K9" s="150"/>
      <c r="L9" s="151"/>
      <c r="M9"/>
      <c r="N9"/>
      <c r="O9"/>
    </row>
    <row r="10" spans="1:15" ht="21" customHeight="1" x14ac:dyDescent="0.25">
      <c r="A10" s="12"/>
      <c r="B10" s="181"/>
      <c r="C10" s="182"/>
      <c r="D10" s="182"/>
      <c r="E10" s="182"/>
      <c r="F10" s="183"/>
      <c r="G10" s="13"/>
      <c r="H10" s="14"/>
      <c r="I10" s="11"/>
      <c r="J10" s="11"/>
      <c r="K10" s="11"/>
      <c r="L10" s="15"/>
      <c r="M10"/>
      <c r="N10"/>
      <c r="O10"/>
    </row>
    <row r="11" spans="1:15" ht="15" x14ac:dyDescent="0.25">
      <c r="A11" s="12"/>
      <c r="B11" s="181"/>
      <c r="C11" s="182"/>
      <c r="D11" s="182"/>
      <c r="E11" s="182"/>
      <c r="F11" s="183"/>
      <c r="G11" s="13" t="s">
        <v>5</v>
      </c>
      <c r="H11" s="103" t="s">
        <v>6</v>
      </c>
      <c r="I11" s="16" t="s">
        <v>7</v>
      </c>
      <c r="J11" s="16" t="s">
        <v>8</v>
      </c>
      <c r="K11" s="16" t="s">
        <v>9</v>
      </c>
      <c r="L11" s="16" t="s">
        <v>10</v>
      </c>
      <c r="M11"/>
      <c r="N11"/>
      <c r="O11"/>
    </row>
    <row r="12" spans="1:15" x14ac:dyDescent="0.25">
      <c r="A12" s="16"/>
      <c r="B12" s="181"/>
      <c r="C12" s="182"/>
      <c r="D12" s="182"/>
      <c r="E12" s="182"/>
      <c r="F12" s="183"/>
      <c r="G12" s="13" t="s">
        <v>11</v>
      </c>
      <c r="H12" s="103" t="s">
        <v>12</v>
      </c>
      <c r="I12" s="16" t="s">
        <v>13</v>
      </c>
      <c r="J12" s="16" t="s">
        <v>13</v>
      </c>
      <c r="K12" s="16" t="s">
        <v>14</v>
      </c>
      <c r="L12" s="16" t="s">
        <v>9</v>
      </c>
      <c r="M12"/>
    </row>
    <row r="13" spans="1:15" ht="15" x14ac:dyDescent="0.25">
      <c r="A13" s="16"/>
      <c r="B13" s="181"/>
      <c r="C13" s="182"/>
      <c r="D13" s="182"/>
      <c r="E13" s="182"/>
      <c r="F13" s="183"/>
      <c r="G13" s="13" t="s">
        <v>15</v>
      </c>
      <c r="H13" s="9"/>
      <c r="I13" s="16" t="s">
        <v>16</v>
      </c>
      <c r="J13" s="16" t="s">
        <v>17</v>
      </c>
      <c r="K13" s="16" t="s">
        <v>18</v>
      </c>
      <c r="L13" s="16" t="s">
        <v>19</v>
      </c>
      <c r="M13"/>
      <c r="N13"/>
      <c r="O13"/>
    </row>
    <row r="14" spans="1:15" ht="15" customHeight="1" x14ac:dyDescent="0.25">
      <c r="A14" s="12"/>
      <c r="B14" s="181"/>
      <c r="C14" s="182"/>
      <c r="D14" s="182"/>
      <c r="E14" s="182"/>
      <c r="F14" s="183"/>
      <c r="G14" s="17"/>
      <c r="H14" s="9"/>
      <c r="I14" s="16" t="s">
        <v>20</v>
      </c>
      <c r="J14" s="16"/>
      <c r="K14" s="16"/>
      <c r="L14" s="16"/>
      <c r="M14"/>
      <c r="N14"/>
      <c r="O14"/>
    </row>
    <row r="15" spans="1:15" ht="15" x14ac:dyDescent="0.25">
      <c r="A15" s="18" t="s">
        <v>21</v>
      </c>
      <c r="B15" s="175" t="s">
        <v>22</v>
      </c>
      <c r="C15" s="176"/>
      <c r="D15" s="176"/>
      <c r="E15" s="176"/>
      <c r="F15" s="177"/>
      <c r="G15" s="82" t="s">
        <v>23</v>
      </c>
      <c r="H15" s="104" t="s">
        <v>24</v>
      </c>
      <c r="I15" s="18" t="s">
        <v>25</v>
      </c>
      <c r="J15" s="18" t="s">
        <v>26</v>
      </c>
      <c r="K15" s="18" t="s">
        <v>27</v>
      </c>
      <c r="L15" s="18" t="s">
        <v>28</v>
      </c>
      <c r="M15"/>
      <c r="N15"/>
      <c r="O15"/>
    </row>
    <row r="16" spans="1:15" s="8" customFormat="1" ht="29.25" customHeight="1" x14ac:dyDescent="0.25">
      <c r="A16" s="55"/>
      <c r="B16" s="172" t="s">
        <v>73</v>
      </c>
      <c r="C16" s="173"/>
      <c r="D16" s="173"/>
      <c r="E16" s="173"/>
      <c r="F16" s="174"/>
      <c r="G16" s="56"/>
      <c r="H16" s="57"/>
      <c r="I16" s="58"/>
      <c r="J16" s="59"/>
      <c r="K16" s="86"/>
      <c r="L16" s="60"/>
    </row>
    <row r="17" spans="1:15" s="8" customFormat="1" ht="14.25" customHeight="1" x14ac:dyDescent="0.25">
      <c r="A17" s="102"/>
      <c r="B17" s="184" t="s">
        <v>89</v>
      </c>
      <c r="C17" s="185"/>
      <c r="D17" s="185"/>
      <c r="E17" s="185"/>
      <c r="F17" s="186"/>
      <c r="G17" s="20"/>
      <c r="H17" s="97"/>
      <c r="I17" s="54"/>
      <c r="J17" s="49"/>
      <c r="K17" s="84"/>
      <c r="L17" s="49"/>
    </row>
    <row r="18" spans="1:15" s="8" customFormat="1" ht="49.5" customHeight="1" x14ac:dyDescent="0.25">
      <c r="A18" s="102"/>
      <c r="B18" s="163" t="s">
        <v>82</v>
      </c>
      <c r="C18" s="164"/>
      <c r="D18" s="164"/>
      <c r="E18" s="164"/>
      <c r="F18" s="165"/>
      <c r="G18" s="120" t="s">
        <v>63</v>
      </c>
      <c r="H18" s="99">
        <v>70</v>
      </c>
      <c r="I18" s="100">
        <f>1/5</f>
        <v>0.2</v>
      </c>
      <c r="J18" s="99">
        <f t="shared" ref="J18:J22" si="0">H18*I18</f>
        <v>14</v>
      </c>
      <c r="K18" s="101">
        <v>8</v>
      </c>
      <c r="L18" s="99">
        <f t="shared" ref="L18:L22" si="1">J18*K18</f>
        <v>112</v>
      </c>
    </row>
    <row r="19" spans="1:15" s="8" customFormat="1" ht="32.25" customHeight="1" x14ac:dyDescent="0.25">
      <c r="A19" s="114"/>
      <c r="B19" s="115"/>
      <c r="C19" s="133" t="s">
        <v>85</v>
      </c>
      <c r="D19" s="133"/>
      <c r="E19" s="133"/>
      <c r="F19" s="134"/>
      <c r="G19" s="121" t="s">
        <v>63</v>
      </c>
      <c r="H19" s="98">
        <v>70</v>
      </c>
      <c r="I19" s="116">
        <v>1</v>
      </c>
      <c r="J19" s="99">
        <f t="shared" si="0"/>
        <v>70</v>
      </c>
      <c r="K19" s="117">
        <v>24</v>
      </c>
      <c r="L19" s="99">
        <f t="shared" si="1"/>
        <v>1680</v>
      </c>
    </row>
    <row r="20" spans="1:15" s="8" customFormat="1" ht="32.25" customHeight="1" x14ac:dyDescent="0.25">
      <c r="A20" s="118"/>
      <c r="B20" s="122"/>
      <c r="C20" s="128" t="s">
        <v>88</v>
      </c>
      <c r="D20" s="128"/>
      <c r="E20" s="128"/>
      <c r="F20" s="129"/>
      <c r="G20" s="121" t="s">
        <v>63</v>
      </c>
      <c r="H20" s="98">
        <f>50+20+250</f>
        <v>320</v>
      </c>
      <c r="I20" s="116">
        <v>1</v>
      </c>
      <c r="J20" s="99">
        <f t="shared" si="0"/>
        <v>320</v>
      </c>
      <c r="K20" s="117">
        <v>12</v>
      </c>
      <c r="L20" s="99">
        <f t="shared" si="1"/>
        <v>3840</v>
      </c>
    </row>
    <row r="21" spans="1:15" s="8" customFormat="1" ht="32.25" customHeight="1" x14ac:dyDescent="0.25">
      <c r="A21" s="119"/>
      <c r="B21" s="123"/>
      <c r="C21" s="128" t="s">
        <v>90</v>
      </c>
      <c r="D21" s="128"/>
      <c r="E21" s="128"/>
      <c r="F21" s="129"/>
      <c r="G21" s="121" t="s">
        <v>63</v>
      </c>
      <c r="H21" s="98">
        <v>300</v>
      </c>
      <c r="I21" s="116">
        <v>2</v>
      </c>
      <c r="J21" s="99">
        <f t="shared" si="0"/>
        <v>600</v>
      </c>
      <c r="K21" s="117">
        <v>1</v>
      </c>
      <c r="L21" s="99">
        <f t="shared" si="1"/>
        <v>600</v>
      </c>
    </row>
    <row r="22" spans="1:15" s="8" customFormat="1" ht="31.5" customHeight="1" x14ac:dyDescent="0.25">
      <c r="A22" s="114"/>
      <c r="B22" s="115"/>
      <c r="C22" s="128" t="s">
        <v>81</v>
      </c>
      <c r="D22" s="128"/>
      <c r="E22" s="128"/>
      <c r="F22" s="129"/>
      <c r="G22" s="121" t="s">
        <v>63</v>
      </c>
      <c r="H22" s="98">
        <v>150</v>
      </c>
      <c r="I22" s="116">
        <v>1</v>
      </c>
      <c r="J22" s="99">
        <f t="shared" si="0"/>
        <v>150</v>
      </c>
      <c r="K22" s="117">
        <v>4</v>
      </c>
      <c r="L22" s="99">
        <f t="shared" si="1"/>
        <v>600</v>
      </c>
    </row>
    <row r="23" spans="1:15" s="8" customFormat="1" ht="17.25" customHeight="1" x14ac:dyDescent="0.25">
      <c r="A23" s="87"/>
      <c r="B23" s="76"/>
      <c r="C23" s="77"/>
      <c r="D23" s="77"/>
      <c r="E23" s="133" t="s">
        <v>51</v>
      </c>
      <c r="F23" s="134"/>
      <c r="G23" s="96"/>
      <c r="H23" s="98">
        <f>50+20+250</f>
        <v>320</v>
      </c>
      <c r="I23" s="83">
        <v>3</v>
      </c>
      <c r="J23" s="78">
        <f t="shared" ref="J23" si="2">H23*I23</f>
        <v>960</v>
      </c>
      <c r="K23" s="85">
        <f>SUM(K18:K22)</f>
        <v>49</v>
      </c>
      <c r="L23" s="79">
        <f t="shared" ref="L23" si="3">J23*K23</f>
        <v>47040</v>
      </c>
      <c r="M23" s="22"/>
    </row>
    <row r="24" spans="1:15" s="8" customFormat="1" ht="15.75" customHeight="1" x14ac:dyDescent="0.25">
      <c r="A24" s="105"/>
      <c r="B24" s="106"/>
      <c r="C24" s="106"/>
      <c r="D24" s="106"/>
      <c r="E24" s="106"/>
      <c r="F24" s="106"/>
      <c r="G24" s="106"/>
      <c r="H24" s="106"/>
      <c r="I24" s="106"/>
      <c r="J24" s="106"/>
      <c r="K24" s="106"/>
      <c r="L24" s="107"/>
      <c r="M24" s="53"/>
    </row>
    <row r="25" spans="1:15" x14ac:dyDescent="0.25">
      <c r="A25" s="105"/>
      <c r="B25" s="106"/>
      <c r="C25" s="106"/>
      <c r="D25" s="106"/>
      <c r="E25" s="130" t="s">
        <v>64</v>
      </c>
      <c r="F25" s="131"/>
      <c r="G25" s="131"/>
      <c r="H25" s="130" t="s">
        <v>71</v>
      </c>
      <c r="I25" s="131"/>
      <c r="J25" s="130" t="s">
        <v>66</v>
      </c>
      <c r="K25" s="131"/>
      <c r="L25" s="132"/>
      <c r="N25"/>
      <c r="O25"/>
    </row>
    <row r="26" spans="1:15" x14ac:dyDescent="0.25">
      <c r="A26" s="105"/>
      <c r="B26" s="106"/>
      <c r="C26" s="106"/>
      <c r="D26" s="106"/>
      <c r="E26" s="62" t="s">
        <v>61</v>
      </c>
      <c r="F26" s="61" t="s">
        <v>70</v>
      </c>
      <c r="G26" s="63" t="s">
        <v>65</v>
      </c>
      <c r="H26" s="62" t="s">
        <v>62</v>
      </c>
      <c r="I26" s="63" t="s">
        <v>65</v>
      </c>
      <c r="J26" s="21" t="s">
        <v>80</v>
      </c>
      <c r="K26" s="88" t="s">
        <v>65</v>
      </c>
      <c r="L26" s="63" t="s">
        <v>67</v>
      </c>
      <c r="M26"/>
      <c r="N26"/>
      <c r="O26"/>
    </row>
    <row r="27" spans="1:15" x14ac:dyDescent="0.25">
      <c r="A27" s="64" t="s">
        <v>68</v>
      </c>
      <c r="B27" s="65"/>
      <c r="C27" s="65"/>
      <c r="D27" s="66"/>
      <c r="E27" s="89">
        <v>320</v>
      </c>
      <c r="F27" s="90">
        <v>3</v>
      </c>
      <c r="G27" s="91">
        <f>E27*F27</f>
        <v>960</v>
      </c>
      <c r="H27" s="92">
        <v>1</v>
      </c>
      <c r="I27" s="91">
        <f>H27*E27</f>
        <v>320</v>
      </c>
      <c r="J27" s="93">
        <v>48</v>
      </c>
      <c r="K27" s="91">
        <f>I27+G27</f>
        <v>1280</v>
      </c>
      <c r="L27" s="94">
        <f>J27*K27</f>
        <v>61440</v>
      </c>
      <c r="M27" s="8"/>
      <c r="N27"/>
      <c r="O27"/>
    </row>
    <row r="28" spans="1:15" x14ac:dyDescent="0.25">
      <c r="A28" s="105"/>
      <c r="B28" s="106"/>
      <c r="C28" s="106"/>
      <c r="D28" s="106"/>
      <c r="E28" s="108"/>
      <c r="F28" s="108"/>
      <c r="G28" s="108"/>
      <c r="H28" s="108"/>
      <c r="I28" s="108"/>
      <c r="J28" s="109"/>
      <c r="K28" s="108"/>
      <c r="L28" s="110"/>
      <c r="M28"/>
      <c r="N28"/>
      <c r="O28"/>
    </row>
    <row r="29" spans="1:15" x14ac:dyDescent="0.25">
      <c r="A29" s="111" t="s">
        <v>78</v>
      </c>
      <c r="B29" s="112"/>
      <c r="C29" s="112"/>
      <c r="D29" s="112"/>
      <c r="E29" s="112"/>
      <c r="F29" s="112"/>
      <c r="G29" s="112"/>
      <c r="H29" s="112"/>
      <c r="I29" s="112"/>
      <c r="J29" s="112"/>
      <c r="K29" s="112"/>
      <c r="L29" s="113"/>
    </row>
    <row r="30" spans="1:15" s="1" customFormat="1" ht="60.75" customHeight="1" x14ac:dyDescent="0.25">
      <c r="A30" s="125" t="s">
        <v>84</v>
      </c>
      <c r="B30" s="126"/>
      <c r="C30" s="126"/>
      <c r="D30" s="126"/>
      <c r="E30" s="126"/>
      <c r="F30" s="126"/>
      <c r="G30" s="126"/>
      <c r="H30" s="126"/>
      <c r="I30" s="126"/>
      <c r="J30" s="126"/>
      <c r="K30" s="126"/>
      <c r="L30" s="127"/>
      <c r="M30" s="19"/>
      <c r="N30" s="19"/>
      <c r="O30" s="8"/>
    </row>
    <row r="31" spans="1:15" s="1" customFormat="1" ht="60" customHeight="1" x14ac:dyDescent="0.25">
      <c r="A31" s="125" t="s">
        <v>83</v>
      </c>
      <c r="B31" s="126"/>
      <c r="C31" s="126"/>
      <c r="D31" s="126"/>
      <c r="E31" s="126"/>
      <c r="F31" s="126"/>
      <c r="G31" s="126"/>
      <c r="H31" s="126"/>
      <c r="I31" s="126"/>
      <c r="J31" s="126"/>
      <c r="K31" s="126"/>
      <c r="L31" s="127"/>
      <c r="M31" s="19"/>
      <c r="N31" s="19"/>
      <c r="O31" s="8"/>
    </row>
    <row r="32" spans="1:15" s="1" customFormat="1" ht="64.5" customHeight="1" x14ac:dyDescent="0.25">
      <c r="A32" s="125" t="s">
        <v>86</v>
      </c>
      <c r="B32" s="126"/>
      <c r="C32" s="126"/>
      <c r="D32" s="126"/>
      <c r="E32" s="126"/>
      <c r="F32" s="126"/>
      <c r="G32" s="126"/>
      <c r="H32" s="126"/>
      <c r="I32" s="126"/>
      <c r="J32" s="126"/>
      <c r="K32" s="126"/>
      <c r="L32" s="127"/>
      <c r="M32" s="19"/>
      <c r="N32" s="19"/>
      <c r="O32" s="8"/>
    </row>
    <row r="33" spans="1:27" s="1" customFormat="1" ht="46.5" customHeight="1" x14ac:dyDescent="0.25">
      <c r="A33" s="135" t="s">
        <v>91</v>
      </c>
      <c r="B33" s="124"/>
      <c r="C33" s="124"/>
      <c r="D33" s="124"/>
      <c r="E33" s="124"/>
      <c r="F33" s="124"/>
      <c r="G33" s="124"/>
      <c r="H33" s="124"/>
      <c r="I33" s="124"/>
      <c r="J33" s="124"/>
      <c r="K33" s="124"/>
      <c r="L33" s="136"/>
      <c r="M33" s="19"/>
      <c r="N33" s="19"/>
      <c r="O33" s="8"/>
    </row>
    <row r="34" spans="1:27" s="1" customFormat="1" ht="63" customHeight="1" x14ac:dyDescent="0.25">
      <c r="A34" s="125" t="s">
        <v>87</v>
      </c>
      <c r="B34" s="126"/>
      <c r="C34" s="126"/>
      <c r="D34" s="126"/>
      <c r="E34" s="126"/>
      <c r="F34" s="126"/>
      <c r="G34" s="126"/>
      <c r="H34" s="126"/>
      <c r="I34" s="126"/>
      <c r="J34" s="126"/>
      <c r="K34" s="126"/>
      <c r="L34" s="127"/>
      <c r="M34" s="19"/>
      <c r="N34" s="19"/>
      <c r="O34" s="8"/>
    </row>
    <row r="35" spans="1:27" ht="15.75" customHeight="1" x14ac:dyDescent="0.25">
      <c r="A35" s="135" t="s">
        <v>79</v>
      </c>
      <c r="B35" s="124"/>
      <c r="C35" s="124"/>
      <c r="D35" s="124"/>
      <c r="E35" s="124"/>
      <c r="F35" s="124"/>
      <c r="G35" s="124"/>
      <c r="H35" s="124"/>
      <c r="I35" s="124"/>
      <c r="J35" s="124"/>
      <c r="K35" s="124"/>
      <c r="L35" s="136"/>
      <c r="M35" s="80"/>
      <c r="N35" s="80"/>
    </row>
    <row r="36" spans="1:27" ht="33" customHeight="1" x14ac:dyDescent="0.25">
      <c r="A36" s="137"/>
      <c r="B36" s="138"/>
      <c r="C36" s="138"/>
      <c r="D36" s="138"/>
      <c r="E36" s="138"/>
      <c r="F36" s="138"/>
      <c r="G36" s="138"/>
      <c r="H36" s="138"/>
      <c r="I36" s="138"/>
      <c r="J36" s="138"/>
      <c r="K36" s="138"/>
      <c r="L36" s="139"/>
      <c r="M36" s="80"/>
      <c r="N36" s="80"/>
    </row>
    <row r="37" spans="1:27" x14ac:dyDescent="0.25">
      <c r="O37" s="106"/>
      <c r="P37" s="108"/>
      <c r="Q37" s="108"/>
      <c r="R37" s="108"/>
      <c r="S37" s="108"/>
      <c r="T37" s="108"/>
      <c r="U37" s="108"/>
      <c r="V37" s="108"/>
      <c r="W37" s="108"/>
      <c r="X37" s="108"/>
      <c r="Y37" s="108"/>
      <c r="Z37" s="108"/>
      <c r="AA37" s="108"/>
    </row>
    <row r="38" spans="1:27" x14ac:dyDescent="0.25">
      <c r="O38" s="106"/>
      <c r="P38" s="124"/>
      <c r="Q38" s="124"/>
      <c r="R38" s="124"/>
      <c r="S38" s="124"/>
      <c r="T38" s="124"/>
      <c r="U38" s="124"/>
      <c r="V38" s="124"/>
      <c r="W38" s="124"/>
      <c r="X38" s="124"/>
      <c r="Y38" s="124"/>
      <c r="Z38" s="124"/>
      <c r="AA38" s="124"/>
    </row>
    <row r="39" spans="1:27" x14ac:dyDescent="0.25">
      <c r="O39" s="106"/>
      <c r="P39" s="108"/>
      <c r="Q39" s="108"/>
      <c r="R39" s="108"/>
      <c r="S39" s="108"/>
      <c r="T39" s="108"/>
      <c r="U39" s="108"/>
      <c r="V39" s="108"/>
      <c r="W39" s="108"/>
      <c r="X39" s="108"/>
      <c r="Y39" s="108"/>
      <c r="Z39" s="108"/>
      <c r="AA39" s="108"/>
    </row>
  </sheetData>
  <mergeCells count="27">
    <mergeCell ref="C19:F19"/>
    <mergeCell ref="C21:F21"/>
    <mergeCell ref="A33:L33"/>
    <mergeCell ref="B18:F18"/>
    <mergeCell ref="A6:F7"/>
    <mergeCell ref="B16:F16"/>
    <mergeCell ref="B15:F15"/>
    <mergeCell ref="B8:F8"/>
    <mergeCell ref="B9:F14"/>
    <mergeCell ref="B17:F17"/>
    <mergeCell ref="C20:F20"/>
    <mergeCell ref="A32:L32"/>
    <mergeCell ref="A1:H5"/>
    <mergeCell ref="H8:L9"/>
    <mergeCell ref="I1:L1"/>
    <mergeCell ref="H6:L7"/>
    <mergeCell ref="I2:L2"/>
    <mergeCell ref="P38:AA38"/>
    <mergeCell ref="A30:L30"/>
    <mergeCell ref="A34:L34"/>
    <mergeCell ref="C22:F22"/>
    <mergeCell ref="E25:G25"/>
    <mergeCell ref="H25:I25"/>
    <mergeCell ref="J25:L25"/>
    <mergeCell ref="E23:F23"/>
    <mergeCell ref="A31:L31"/>
    <mergeCell ref="A35:L36"/>
  </mergeCells>
  <pageMargins left="0.7" right="0.7" top="0.75" bottom="0.75" header="0.3" footer="0.3"/>
  <pageSetup scale="62" fitToHeight="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V64"/>
  <sheetViews>
    <sheetView topLeftCell="G13" workbookViewId="0">
      <selection activeCell="U1" sqref="U1"/>
    </sheetView>
  </sheetViews>
  <sheetFormatPr defaultRowHeight="15" x14ac:dyDescent="0.25"/>
  <cols>
    <col min="3" max="3" width="11" customWidth="1"/>
    <col min="16" max="16" width="27.42578125" customWidth="1"/>
    <col min="17" max="17" width="12.42578125" customWidth="1"/>
    <col min="20" max="20" width="13.5703125" bestFit="1" customWidth="1"/>
  </cols>
  <sheetData>
    <row r="3" spans="2:20" x14ac:dyDescent="0.25">
      <c r="B3" s="1"/>
      <c r="C3" s="1"/>
      <c r="D3" s="1"/>
      <c r="E3" s="1"/>
      <c r="F3" s="1"/>
      <c r="G3" s="1"/>
      <c r="H3" s="1"/>
      <c r="I3" s="1"/>
      <c r="J3" s="1"/>
      <c r="K3" s="1"/>
      <c r="L3" s="1"/>
      <c r="M3" s="1"/>
    </row>
    <row r="4" spans="2:20" ht="16.5" thickBot="1" x14ac:dyDescent="0.3">
      <c r="B4" s="1"/>
      <c r="C4" s="1"/>
      <c r="D4" s="1"/>
      <c r="E4" s="1"/>
      <c r="F4" s="1"/>
      <c r="G4" s="1"/>
      <c r="H4" s="1"/>
      <c r="I4" s="1"/>
      <c r="J4" s="1"/>
      <c r="K4" s="1"/>
      <c r="L4" s="1"/>
      <c r="M4" s="1"/>
      <c r="R4" s="41">
        <v>330</v>
      </c>
      <c r="S4" s="30">
        <v>9405</v>
      </c>
      <c r="T4" s="39">
        <v>6765</v>
      </c>
    </row>
    <row r="5" spans="2:20" ht="17.25" thickTop="1" thickBot="1" x14ac:dyDescent="0.3">
      <c r="B5" s="1"/>
      <c r="C5" s="1"/>
      <c r="D5" s="1"/>
      <c r="E5" s="1"/>
      <c r="F5" s="1"/>
      <c r="G5" s="1"/>
      <c r="H5" s="1"/>
      <c r="I5" s="1"/>
      <c r="J5" s="1"/>
      <c r="K5" s="1"/>
      <c r="L5" s="1"/>
      <c r="M5" s="1"/>
      <c r="R5">
        <v>956</v>
      </c>
      <c r="S5">
        <v>27234</v>
      </c>
      <c r="T5" s="40">
        <v>19589</v>
      </c>
    </row>
    <row r="6" spans="2:20" ht="15.75" thickTop="1" x14ac:dyDescent="0.25">
      <c r="B6" s="1"/>
      <c r="C6" s="1"/>
      <c r="D6" s="1" t="s">
        <v>29</v>
      </c>
      <c r="E6" s="1" t="s">
        <v>30</v>
      </c>
      <c r="F6" s="1" t="s">
        <v>31</v>
      </c>
      <c r="G6" s="1"/>
      <c r="H6" s="1" t="s">
        <v>32</v>
      </c>
      <c r="I6" s="1"/>
      <c r="J6" s="1" t="s">
        <v>33</v>
      </c>
      <c r="K6" s="1"/>
      <c r="L6" s="1" t="s">
        <v>34</v>
      </c>
      <c r="M6" s="1"/>
      <c r="R6">
        <f>SUM(R4:R5)</f>
        <v>1286</v>
      </c>
      <c r="S6" s="30">
        <f>S4+S5</f>
        <v>36639</v>
      </c>
    </row>
    <row r="7" spans="2:20" x14ac:dyDescent="0.25">
      <c r="B7" s="1"/>
      <c r="C7" s="1" t="s">
        <v>35</v>
      </c>
      <c r="D7" s="1">
        <v>761</v>
      </c>
      <c r="E7" s="1">
        <v>1586</v>
      </c>
      <c r="F7" s="1">
        <f>SUM(D7:E7)</f>
        <v>2347</v>
      </c>
      <c r="G7" s="1"/>
      <c r="H7" s="2">
        <v>0.65</v>
      </c>
      <c r="I7" s="3">
        <f>F7-K7</f>
        <v>1525.5500000000002</v>
      </c>
      <c r="J7" s="2">
        <f>1-H7</f>
        <v>0.35</v>
      </c>
      <c r="K7" s="3">
        <f>F7*J7</f>
        <v>821.44999999999993</v>
      </c>
      <c r="L7" s="1"/>
      <c r="M7" s="1"/>
      <c r="N7">
        <f>D7</f>
        <v>761</v>
      </c>
      <c r="T7" s="30">
        <f>SUM(T4:T5)</f>
        <v>26354</v>
      </c>
    </row>
    <row r="8" spans="2:20" ht="15.75" thickBot="1" x14ac:dyDescent="0.3">
      <c r="B8" s="1"/>
      <c r="C8" s="1" t="s">
        <v>36</v>
      </c>
      <c r="D8" s="1">
        <v>16</v>
      </c>
      <c r="E8" s="1">
        <v>10</v>
      </c>
      <c r="F8" s="1">
        <f t="shared" ref="F8:F21" si="0">SUM(D8:E8)</f>
        <v>26</v>
      </c>
      <c r="G8" s="1"/>
      <c r="H8" s="2">
        <v>0</v>
      </c>
      <c r="I8" s="3">
        <f t="shared" ref="I8:I21" si="1">F8-K8</f>
        <v>0</v>
      </c>
      <c r="J8" s="2">
        <f t="shared" ref="J8:J21" si="2">1-H8</f>
        <v>1</v>
      </c>
      <c r="K8" s="3">
        <f t="shared" ref="K8:K21" si="3">F8*J8</f>
        <v>26</v>
      </c>
      <c r="L8" s="1"/>
      <c r="M8" s="1"/>
      <c r="N8">
        <f>D8</f>
        <v>16</v>
      </c>
    </row>
    <row r="9" spans="2:20" ht="16.5" thickTop="1" x14ac:dyDescent="0.25">
      <c r="B9" s="1"/>
      <c r="C9" s="1" t="s">
        <v>37</v>
      </c>
      <c r="D9" s="1">
        <v>175</v>
      </c>
      <c r="E9" s="1">
        <v>466</v>
      </c>
      <c r="F9" s="1">
        <f t="shared" si="0"/>
        <v>641</v>
      </c>
      <c r="G9" s="1"/>
      <c r="H9" s="2">
        <v>0.65</v>
      </c>
      <c r="I9" s="3">
        <f t="shared" si="1"/>
        <v>416.65</v>
      </c>
      <c r="J9" s="2">
        <f t="shared" si="2"/>
        <v>0.35</v>
      </c>
      <c r="K9" s="3">
        <f t="shared" si="3"/>
        <v>224.35</v>
      </c>
      <c r="L9" s="1"/>
      <c r="M9" s="1"/>
      <c r="N9">
        <f>D9</f>
        <v>175</v>
      </c>
      <c r="P9" s="187">
        <v>3135</v>
      </c>
      <c r="Q9" s="190">
        <v>1</v>
      </c>
      <c r="R9" s="193">
        <v>3135</v>
      </c>
      <c r="S9" s="196">
        <v>3</v>
      </c>
      <c r="T9" s="31"/>
    </row>
    <row r="10" spans="2:20" ht="15.75" x14ac:dyDescent="0.25">
      <c r="B10" s="1"/>
      <c r="C10" s="1" t="s">
        <v>38</v>
      </c>
      <c r="D10" s="1">
        <v>12</v>
      </c>
      <c r="E10" s="1">
        <v>3</v>
      </c>
      <c r="F10" s="1">
        <f t="shared" si="0"/>
        <v>15</v>
      </c>
      <c r="G10" s="1"/>
      <c r="H10" s="2">
        <v>0</v>
      </c>
      <c r="I10" s="3">
        <f t="shared" si="1"/>
        <v>0</v>
      </c>
      <c r="J10" s="2">
        <f t="shared" si="2"/>
        <v>1</v>
      </c>
      <c r="K10" s="3">
        <f t="shared" si="3"/>
        <v>15</v>
      </c>
      <c r="L10" s="1"/>
      <c r="M10" s="1"/>
      <c r="N10">
        <f>D10</f>
        <v>12</v>
      </c>
      <c r="P10" s="188"/>
      <c r="Q10" s="191"/>
      <c r="R10" s="194"/>
      <c r="S10" s="197"/>
      <c r="T10" s="32">
        <v>9405</v>
      </c>
    </row>
    <row r="11" spans="2:20" ht="16.5" thickBot="1" x14ac:dyDescent="0.3">
      <c r="B11" s="1"/>
      <c r="C11" s="1" t="s">
        <v>39</v>
      </c>
      <c r="D11" s="1">
        <v>975</v>
      </c>
      <c r="E11" s="1">
        <v>886</v>
      </c>
      <c r="F11" s="1">
        <f t="shared" si="0"/>
        <v>1861</v>
      </c>
      <c r="G11" s="1"/>
      <c r="H11" s="2">
        <v>0.2</v>
      </c>
      <c r="I11" s="3">
        <f t="shared" si="1"/>
        <v>372.19999999999982</v>
      </c>
      <c r="J11" s="2">
        <f t="shared" si="2"/>
        <v>0.8</v>
      </c>
      <c r="K11" s="3">
        <f t="shared" si="3"/>
        <v>1488.8000000000002</v>
      </c>
      <c r="L11" s="1"/>
      <c r="M11" s="1"/>
      <c r="N11">
        <f>D12</f>
        <v>714</v>
      </c>
      <c r="P11" s="189"/>
      <c r="Q11" s="192"/>
      <c r="R11" s="195"/>
      <c r="S11" s="198"/>
      <c r="T11" s="33"/>
    </row>
    <row r="12" spans="2:20" ht="17.25" thickTop="1" thickBot="1" x14ac:dyDescent="0.3">
      <c r="B12" s="1"/>
      <c r="C12" s="1" t="s">
        <v>40</v>
      </c>
      <c r="D12" s="1">
        <v>714</v>
      </c>
      <c r="E12" s="1">
        <v>1170</v>
      </c>
      <c r="F12" s="1">
        <f t="shared" si="0"/>
        <v>1884</v>
      </c>
      <c r="G12" s="1"/>
      <c r="H12" s="2">
        <v>0.2</v>
      </c>
      <c r="I12" s="3">
        <f t="shared" si="1"/>
        <v>376.79999999999995</v>
      </c>
      <c r="J12" s="2">
        <f t="shared" si="2"/>
        <v>0.8</v>
      </c>
      <c r="K12" s="3">
        <f t="shared" si="3"/>
        <v>1507.2</v>
      </c>
      <c r="L12" s="1"/>
      <c r="M12" s="1"/>
      <c r="N12">
        <f>D14</f>
        <v>962</v>
      </c>
      <c r="P12" s="34">
        <v>2255</v>
      </c>
      <c r="Q12" s="35">
        <v>1</v>
      </c>
      <c r="R12" s="36">
        <v>2255</v>
      </c>
      <c r="S12" s="33">
        <v>3</v>
      </c>
      <c r="T12" s="37">
        <v>6765</v>
      </c>
    </row>
    <row r="13" spans="2:20" ht="17.25" thickTop="1" thickBot="1" x14ac:dyDescent="0.3">
      <c r="B13" s="1"/>
      <c r="C13" s="1" t="s">
        <v>41</v>
      </c>
      <c r="D13" s="1">
        <v>229</v>
      </c>
      <c r="E13" s="1">
        <v>176</v>
      </c>
      <c r="F13" s="1">
        <f t="shared" si="0"/>
        <v>405</v>
      </c>
      <c r="G13" s="1"/>
      <c r="H13" s="2">
        <v>0.1</v>
      </c>
      <c r="I13" s="3">
        <f t="shared" si="1"/>
        <v>40.5</v>
      </c>
      <c r="J13" s="2">
        <f t="shared" si="2"/>
        <v>0.9</v>
      </c>
      <c r="K13" s="3">
        <f t="shared" si="3"/>
        <v>364.5</v>
      </c>
      <c r="L13" s="1"/>
      <c r="M13" s="1"/>
      <c r="N13">
        <f>D15</f>
        <v>222</v>
      </c>
      <c r="P13" s="38">
        <v>110</v>
      </c>
      <c r="Q13" s="35">
        <v>1</v>
      </c>
      <c r="R13" s="35">
        <v>110</v>
      </c>
      <c r="S13" s="33">
        <v>3</v>
      </c>
      <c r="T13" s="33">
        <v>330</v>
      </c>
    </row>
    <row r="14" spans="2:20" ht="16.5" thickTop="1" thickBot="1" x14ac:dyDescent="0.3">
      <c r="B14" s="1"/>
      <c r="C14" s="1" t="s">
        <v>42</v>
      </c>
      <c r="D14" s="1">
        <v>962</v>
      </c>
      <c r="E14" s="1">
        <v>1278</v>
      </c>
      <c r="F14" s="1">
        <f t="shared" si="0"/>
        <v>2240</v>
      </c>
      <c r="G14" s="1"/>
      <c r="H14" s="2">
        <v>0.2</v>
      </c>
      <c r="I14" s="3">
        <f t="shared" si="1"/>
        <v>448</v>
      </c>
      <c r="J14" s="2">
        <f t="shared" si="2"/>
        <v>0.8</v>
      </c>
      <c r="K14" s="3">
        <f t="shared" si="3"/>
        <v>1792</v>
      </c>
      <c r="L14" s="1"/>
      <c r="M14" s="1"/>
      <c r="R14" s="30">
        <f>SUM(R9:R13)</f>
        <v>5500</v>
      </c>
      <c r="S14" s="30">
        <f t="shared" ref="S14:T14" si="4">SUM(S9:S13)</f>
        <v>9</v>
      </c>
      <c r="T14" s="30">
        <f t="shared" si="4"/>
        <v>16500</v>
      </c>
    </row>
    <row r="15" spans="2:20" ht="15.75" thickTop="1" x14ac:dyDescent="0.25">
      <c r="B15" s="1"/>
      <c r="C15" s="1" t="s">
        <v>43</v>
      </c>
      <c r="D15" s="1">
        <v>222</v>
      </c>
      <c r="E15" s="1">
        <v>715</v>
      </c>
      <c r="F15" s="1">
        <f t="shared" si="0"/>
        <v>937</v>
      </c>
      <c r="G15" s="1"/>
      <c r="H15" s="2">
        <v>0</v>
      </c>
      <c r="I15" s="3">
        <f t="shared" si="1"/>
        <v>0</v>
      </c>
      <c r="J15" s="2">
        <f t="shared" si="2"/>
        <v>1</v>
      </c>
      <c r="K15" s="3">
        <f t="shared" si="3"/>
        <v>937</v>
      </c>
      <c r="L15" s="1"/>
      <c r="M15" s="1"/>
      <c r="N15">
        <f>SUM(N7:N13)</f>
        <v>2862</v>
      </c>
      <c r="R15" s="42"/>
      <c r="S15" s="199">
        <v>31.31</v>
      </c>
    </row>
    <row r="16" spans="2:20" x14ac:dyDescent="0.25">
      <c r="B16" s="1"/>
      <c r="C16" s="1" t="s">
        <v>44</v>
      </c>
      <c r="D16" s="1">
        <v>9</v>
      </c>
      <c r="E16" s="1">
        <v>11</v>
      </c>
      <c r="F16" s="1">
        <f t="shared" si="0"/>
        <v>20</v>
      </c>
      <c r="G16" s="1"/>
      <c r="H16" s="2">
        <v>0</v>
      </c>
      <c r="I16" s="3">
        <f t="shared" si="1"/>
        <v>0</v>
      </c>
      <c r="J16" s="2">
        <f t="shared" si="2"/>
        <v>1</v>
      </c>
      <c r="K16" s="3">
        <f t="shared" si="3"/>
        <v>20</v>
      </c>
      <c r="L16" s="1"/>
      <c r="M16" s="1"/>
      <c r="N16">
        <f>N15*1.5</f>
        <v>4293</v>
      </c>
      <c r="R16" s="43"/>
      <c r="S16" s="200"/>
    </row>
    <row r="17" spans="2:22" ht="15.75" thickBot="1" x14ac:dyDescent="0.3">
      <c r="B17" s="1"/>
      <c r="C17" s="1" t="s">
        <v>45</v>
      </c>
      <c r="D17" s="1">
        <v>76</v>
      </c>
      <c r="E17" s="1">
        <v>175</v>
      </c>
      <c r="F17" s="1">
        <f t="shared" si="0"/>
        <v>251</v>
      </c>
      <c r="G17" s="1"/>
      <c r="H17" s="2">
        <v>0</v>
      </c>
      <c r="I17" s="3">
        <f t="shared" si="1"/>
        <v>0</v>
      </c>
      <c r="J17" s="2">
        <f t="shared" si="2"/>
        <v>1</v>
      </c>
      <c r="K17" s="3">
        <f t="shared" si="3"/>
        <v>251</v>
      </c>
      <c r="L17" s="1"/>
      <c r="M17" s="1"/>
      <c r="R17" s="44">
        <v>36639</v>
      </c>
      <c r="S17" s="201"/>
      <c r="T17" s="45">
        <f>S15*R17</f>
        <v>1147167.0899999999</v>
      </c>
    </row>
    <row r="18" spans="2:22" ht="16.5" thickTop="1" thickBot="1" x14ac:dyDescent="0.3">
      <c r="B18" s="1"/>
      <c r="C18" s="1" t="s">
        <v>46</v>
      </c>
      <c r="D18" s="1">
        <v>9</v>
      </c>
      <c r="E18" s="1">
        <v>4</v>
      </c>
      <c r="F18" s="1">
        <f t="shared" si="0"/>
        <v>13</v>
      </c>
      <c r="G18" s="1"/>
      <c r="H18" s="2">
        <v>0</v>
      </c>
      <c r="I18" s="3">
        <f t="shared" si="1"/>
        <v>0</v>
      </c>
      <c r="J18" s="2">
        <f t="shared" si="2"/>
        <v>1</v>
      </c>
      <c r="K18" s="3">
        <f t="shared" si="3"/>
        <v>13</v>
      </c>
      <c r="L18" s="1"/>
      <c r="M18" s="1"/>
      <c r="R18" s="46">
        <v>26354</v>
      </c>
      <c r="S18" s="47">
        <v>31.31</v>
      </c>
      <c r="T18" s="45">
        <f>S18*R18</f>
        <v>825143.74</v>
      </c>
    </row>
    <row r="19" spans="2:22" ht="16.5" thickTop="1" thickBot="1" x14ac:dyDescent="0.3">
      <c r="B19" s="1"/>
      <c r="C19" s="1" t="s">
        <v>47</v>
      </c>
      <c r="D19" s="1">
        <v>174</v>
      </c>
      <c r="E19" s="1">
        <v>631</v>
      </c>
      <c r="F19" s="1">
        <f t="shared" si="0"/>
        <v>805</v>
      </c>
      <c r="G19" s="1"/>
      <c r="H19" s="2">
        <v>1</v>
      </c>
      <c r="I19" s="3">
        <f t="shared" si="1"/>
        <v>805</v>
      </c>
      <c r="J19" s="2">
        <f t="shared" si="2"/>
        <v>0</v>
      </c>
      <c r="K19" s="3">
        <f t="shared" si="3"/>
        <v>0</v>
      </c>
      <c r="L19" s="1"/>
      <c r="M19" s="1"/>
      <c r="R19" s="48">
        <v>1286</v>
      </c>
      <c r="S19" s="47">
        <v>31.31</v>
      </c>
      <c r="T19" s="45">
        <f>S19*R19</f>
        <v>40264.659999999996</v>
      </c>
    </row>
    <row r="20" spans="2:22" ht="15.75" thickTop="1" x14ac:dyDescent="0.25">
      <c r="B20" s="1"/>
      <c r="C20" s="1" t="s">
        <v>48</v>
      </c>
      <c r="D20" s="1">
        <v>205</v>
      </c>
      <c r="E20" s="1">
        <v>175</v>
      </c>
      <c r="F20" s="1">
        <f t="shared" si="0"/>
        <v>380</v>
      </c>
      <c r="G20" s="1"/>
      <c r="H20" s="2">
        <v>1</v>
      </c>
      <c r="I20" s="3">
        <f t="shared" si="1"/>
        <v>380</v>
      </c>
      <c r="J20" s="2">
        <f t="shared" si="2"/>
        <v>0</v>
      </c>
      <c r="K20" s="3">
        <f t="shared" si="3"/>
        <v>0</v>
      </c>
      <c r="L20" s="1"/>
      <c r="M20" s="1"/>
      <c r="R20" s="30">
        <f>SUM(R17:R19)</f>
        <v>64279</v>
      </c>
      <c r="T20" s="45">
        <f>SUM(T17:T19)</f>
        <v>2012575.4899999998</v>
      </c>
    </row>
    <row r="21" spans="2:22" x14ac:dyDescent="0.25">
      <c r="B21" s="1"/>
      <c r="C21" s="1" t="s">
        <v>49</v>
      </c>
      <c r="D21" s="1">
        <v>225</v>
      </c>
      <c r="E21" s="1">
        <v>607</v>
      </c>
      <c r="F21" s="1">
        <f t="shared" si="0"/>
        <v>832</v>
      </c>
      <c r="G21" s="1"/>
      <c r="H21" s="2">
        <v>1</v>
      </c>
      <c r="I21" s="3">
        <f t="shared" si="1"/>
        <v>832</v>
      </c>
      <c r="J21" s="2">
        <f t="shared" si="2"/>
        <v>0</v>
      </c>
      <c r="K21" s="3">
        <f t="shared" si="3"/>
        <v>0</v>
      </c>
      <c r="L21" s="1"/>
      <c r="M21" s="1"/>
    </row>
    <row r="22" spans="2:22" x14ac:dyDescent="0.25">
      <c r="B22" s="1"/>
      <c r="C22" s="1"/>
      <c r="D22" s="1"/>
      <c r="E22" s="1"/>
      <c r="F22" s="1"/>
      <c r="G22" s="1"/>
      <c r="H22" s="1"/>
      <c r="I22" s="1"/>
      <c r="J22" s="1"/>
      <c r="K22" s="1"/>
      <c r="L22" s="1"/>
      <c r="M22" s="1"/>
    </row>
    <row r="23" spans="2:22" x14ac:dyDescent="0.25">
      <c r="B23" s="1"/>
      <c r="C23" s="1"/>
      <c r="D23" s="1">
        <f>SUM(D7:D21)</f>
        <v>4764</v>
      </c>
      <c r="E23" s="1">
        <f t="shared" ref="E23:F23" si="5">SUM(E7:E21)</f>
        <v>7893</v>
      </c>
      <c r="F23" s="1">
        <f t="shared" si="5"/>
        <v>12657</v>
      </c>
      <c r="G23" s="1"/>
      <c r="H23" s="4"/>
      <c r="I23" s="5">
        <f>SUM(I7:I21)</f>
        <v>5196.7</v>
      </c>
      <c r="J23" s="4"/>
      <c r="K23" s="5">
        <f>SUM(K7:K21)</f>
        <v>7460.3</v>
      </c>
      <c r="L23" s="4"/>
      <c r="M23" s="1"/>
      <c r="Q23" t="s">
        <v>58</v>
      </c>
      <c r="R23" t="s">
        <v>33</v>
      </c>
      <c r="S23" t="s">
        <v>32</v>
      </c>
      <c r="T23" t="s">
        <v>60</v>
      </c>
    </row>
    <row r="24" spans="2:22" x14ac:dyDescent="0.25">
      <c r="B24" s="1"/>
      <c r="C24" s="1"/>
      <c r="D24" s="1"/>
      <c r="E24" s="1"/>
      <c r="F24" s="1"/>
      <c r="G24" s="1"/>
      <c r="H24" s="1"/>
      <c r="I24" s="6">
        <f>I23*0.99</f>
        <v>5144.7330000000002</v>
      </c>
      <c r="J24" s="6"/>
      <c r="K24" s="6">
        <f>K23*0.99</f>
        <v>7385.6970000000001</v>
      </c>
      <c r="L24" s="1"/>
      <c r="M24" s="1"/>
      <c r="P24" s="24" t="s">
        <v>52</v>
      </c>
      <c r="Q24" s="25">
        <v>2988</v>
      </c>
      <c r="R24" s="23">
        <f>1-S24-T24</f>
        <v>0.32999999999999996</v>
      </c>
      <c r="S24" s="23">
        <v>0.65</v>
      </c>
      <c r="T24" s="23">
        <v>0.02</v>
      </c>
      <c r="V24" s="7"/>
    </row>
    <row r="25" spans="2:22" x14ac:dyDescent="0.25">
      <c r="B25" s="1"/>
      <c r="C25" s="1"/>
      <c r="D25" s="1"/>
      <c r="E25" s="1"/>
      <c r="F25" s="1"/>
      <c r="G25" s="1"/>
      <c r="H25" s="1"/>
      <c r="I25" s="1"/>
      <c r="J25" s="1"/>
      <c r="K25" s="1"/>
      <c r="L25" s="1"/>
      <c r="M25" s="1"/>
      <c r="P25" s="24" t="s">
        <v>53</v>
      </c>
      <c r="Q25" s="25">
        <v>41</v>
      </c>
      <c r="R25" s="23">
        <v>1</v>
      </c>
      <c r="S25" s="23">
        <v>0</v>
      </c>
      <c r="T25" s="23">
        <v>0</v>
      </c>
      <c r="V25" s="7"/>
    </row>
    <row r="26" spans="2:22" x14ac:dyDescent="0.25">
      <c r="B26" s="1"/>
      <c r="C26" s="1"/>
      <c r="D26" s="1"/>
      <c r="E26" s="1"/>
      <c r="F26" s="1"/>
      <c r="G26" s="1"/>
      <c r="H26" s="1"/>
      <c r="I26" s="1"/>
      <c r="J26" s="1"/>
      <c r="K26" s="1"/>
      <c r="L26" s="6"/>
      <c r="M26" s="1"/>
      <c r="P26" s="24" t="s">
        <v>54</v>
      </c>
      <c r="Q26" s="25">
        <v>1861</v>
      </c>
      <c r="R26" s="23">
        <f>1-S26+T26</f>
        <v>0.82000000000000006</v>
      </c>
      <c r="S26" s="23">
        <v>0.2</v>
      </c>
      <c r="T26" s="23">
        <v>0.02</v>
      </c>
      <c r="V26" s="7"/>
    </row>
    <row r="27" spans="2:22" x14ac:dyDescent="0.25">
      <c r="B27" s="1"/>
      <c r="C27" s="1"/>
      <c r="D27" s="1"/>
      <c r="E27" s="1"/>
      <c r="F27" s="1"/>
      <c r="G27" s="1"/>
      <c r="H27" s="1"/>
      <c r="I27" s="1"/>
      <c r="J27" s="1"/>
      <c r="K27" s="1"/>
      <c r="L27" s="1"/>
      <c r="M27" s="1"/>
      <c r="P27" s="24" t="s">
        <v>55</v>
      </c>
      <c r="Q27" s="25">
        <f>F43+F46</f>
        <v>4124</v>
      </c>
      <c r="R27" s="23">
        <f>1-S27-T27</f>
        <v>0.78</v>
      </c>
      <c r="S27" s="23">
        <v>0.2</v>
      </c>
      <c r="T27" s="23">
        <v>0.02</v>
      </c>
      <c r="V27" s="7"/>
    </row>
    <row r="28" spans="2:22" x14ac:dyDescent="0.25">
      <c r="B28" s="1"/>
      <c r="C28" s="1" t="s">
        <v>34</v>
      </c>
      <c r="D28" s="7">
        <v>0.01</v>
      </c>
      <c r="E28" s="3">
        <f>F23*D28</f>
        <v>126.57000000000001</v>
      </c>
      <c r="F28" s="1"/>
      <c r="G28" s="1"/>
      <c r="H28" s="1"/>
      <c r="I28" s="1"/>
      <c r="J28" s="1"/>
      <c r="K28" s="1"/>
      <c r="L28" s="1"/>
      <c r="M28" s="1"/>
      <c r="P28" s="24" t="s">
        <v>56</v>
      </c>
      <c r="Q28" s="25">
        <f>F47+F48+F49+F50</f>
        <v>1221</v>
      </c>
      <c r="R28" s="23">
        <v>0.98</v>
      </c>
      <c r="S28" s="23">
        <v>0</v>
      </c>
      <c r="T28" s="23">
        <v>0.02</v>
      </c>
      <c r="V28" s="7"/>
    </row>
    <row r="29" spans="2:22" x14ac:dyDescent="0.25">
      <c r="B29" s="1"/>
      <c r="C29" s="1" t="s">
        <v>50</v>
      </c>
      <c r="D29" s="2">
        <f>E29/(F23)</f>
        <v>0.40647333491348664</v>
      </c>
      <c r="E29" s="6">
        <f>I24</f>
        <v>5144.7330000000002</v>
      </c>
      <c r="F29" s="1"/>
      <c r="G29" s="1"/>
      <c r="H29" s="1"/>
      <c r="I29" s="1"/>
      <c r="J29" s="1"/>
      <c r="K29" s="1"/>
      <c r="L29" s="1"/>
      <c r="M29" s="1"/>
      <c r="P29" s="24" t="s">
        <v>57</v>
      </c>
      <c r="Q29" s="25">
        <f>+F51+F52+F53</f>
        <v>2017</v>
      </c>
      <c r="R29" s="23">
        <v>0</v>
      </c>
      <c r="S29" s="23">
        <v>1</v>
      </c>
      <c r="T29" s="23">
        <v>0</v>
      </c>
      <c r="V29" s="7"/>
    </row>
    <row r="30" spans="2:22" x14ac:dyDescent="0.25">
      <c r="B30" s="1"/>
      <c r="C30" s="1" t="s">
        <v>33</v>
      </c>
      <c r="D30" s="2">
        <f>K24/F23</f>
        <v>0.58352666508651341</v>
      </c>
      <c r="E30" s="6">
        <f>K24</f>
        <v>7385.6970000000001</v>
      </c>
      <c r="F30" s="1"/>
      <c r="G30" s="1"/>
      <c r="H30" s="1"/>
      <c r="I30" s="1"/>
      <c r="J30" s="1"/>
      <c r="K30" s="1"/>
      <c r="L30" s="1"/>
      <c r="M30" s="1"/>
      <c r="P30" s="26" t="s">
        <v>59</v>
      </c>
      <c r="Q30" s="25">
        <v>406</v>
      </c>
      <c r="R30" s="23">
        <v>0.9</v>
      </c>
      <c r="S30" s="23">
        <v>0.1</v>
      </c>
      <c r="T30" s="23">
        <v>0</v>
      </c>
      <c r="V30" s="7"/>
    </row>
    <row r="31" spans="2:22" x14ac:dyDescent="0.25">
      <c r="B31" s="1"/>
      <c r="C31" s="1"/>
      <c r="D31" s="1"/>
      <c r="E31" s="1"/>
      <c r="F31" s="1"/>
      <c r="G31" s="1"/>
      <c r="H31" s="1"/>
      <c r="I31" s="1"/>
      <c r="J31" s="1"/>
      <c r="K31" s="1"/>
      <c r="L31" s="1"/>
      <c r="M31" s="1"/>
    </row>
    <row r="32" spans="2:22" x14ac:dyDescent="0.25">
      <c r="B32" s="1"/>
      <c r="C32" s="1"/>
      <c r="D32" s="7">
        <f>SUM(D28:D30)</f>
        <v>1</v>
      </c>
      <c r="E32" s="6">
        <f>SUM(E28:E30)</f>
        <v>12657</v>
      </c>
      <c r="F32" s="1"/>
      <c r="G32" s="1"/>
      <c r="H32" s="1"/>
      <c r="I32" s="1"/>
      <c r="J32" s="1"/>
      <c r="K32" s="1"/>
      <c r="L32" s="1"/>
      <c r="M32" s="1"/>
      <c r="P32" s="28" t="s">
        <v>33</v>
      </c>
      <c r="Q32" s="6">
        <f>(Q24*R24)+(Q25*R25)+(Q26*R26)+(Q27*R27)+(Q28*R28)+(Q29*R29)+(Q30*R30)</f>
        <v>7331.76</v>
      </c>
      <c r="R32" s="29">
        <f>Q32/$Q$36</f>
        <v>0.57583306891687691</v>
      </c>
    </row>
    <row r="33" spans="2:22" x14ac:dyDescent="0.25">
      <c r="B33" s="1"/>
      <c r="C33" s="1"/>
      <c r="D33" s="1"/>
      <c r="E33" s="1"/>
      <c r="F33" s="1"/>
      <c r="G33" s="1"/>
      <c r="H33" s="1"/>
      <c r="I33" s="1"/>
      <c r="J33" s="1"/>
      <c r="K33" s="1"/>
      <c r="L33" s="1"/>
      <c r="M33" s="1"/>
      <c r="P33" s="28" t="s">
        <v>50</v>
      </c>
      <c r="Q33" s="6">
        <f>(Q24*S24)+(Q25*S25)+(Q26*S26)+(Q27*S27)+(Q28*S28)+(Q29*S29)+(Q30*S30)</f>
        <v>5196.8000000000011</v>
      </c>
      <c r="R33" s="29">
        <f>Q33/$Q$36</f>
        <v>0.40815428935852049</v>
      </c>
    </row>
    <row r="34" spans="2:22" x14ac:dyDescent="0.25">
      <c r="P34" s="28" t="s">
        <v>60</v>
      </c>
      <c r="Q34" s="6">
        <f>(T24*Q24)+(Q25*T25)+(Q26*T26)+(Q27*T27)+(Q28*T28)+(Q29*T29)+(Q30*T30)</f>
        <v>203.88</v>
      </c>
      <c r="R34" s="29">
        <f>Q34/$Q$36</f>
        <v>1.6012641724602667E-2</v>
      </c>
    </row>
    <row r="35" spans="2:22" x14ac:dyDescent="0.25">
      <c r="B35" s="1"/>
      <c r="C35" s="1"/>
      <c r="D35" s="1" t="s">
        <v>29</v>
      </c>
      <c r="E35" s="1" t="s">
        <v>30</v>
      </c>
      <c r="F35" s="1" t="s">
        <v>31</v>
      </c>
      <c r="G35" s="1"/>
      <c r="H35" s="1" t="s">
        <v>32</v>
      </c>
      <c r="I35" s="1"/>
      <c r="J35" s="1" t="s">
        <v>33</v>
      </c>
      <c r="K35" s="1"/>
      <c r="L35" s="1" t="s">
        <v>34</v>
      </c>
      <c r="M35" s="1"/>
      <c r="N35" s="1"/>
    </row>
    <row r="36" spans="2:22" x14ac:dyDescent="0.25">
      <c r="B36" s="1"/>
      <c r="C36" s="1" t="s">
        <v>35</v>
      </c>
      <c r="D36" s="1">
        <v>761</v>
      </c>
      <c r="E36" s="1">
        <v>1586</v>
      </c>
      <c r="F36" s="1">
        <f>SUM(D36:E36)</f>
        <v>2347</v>
      </c>
      <c r="G36" s="1"/>
      <c r="H36" s="2">
        <v>0.65</v>
      </c>
      <c r="I36" s="3">
        <f>F36-K36</f>
        <v>1525.5500000000002</v>
      </c>
      <c r="J36" s="2">
        <f>1-H36</f>
        <v>0.35</v>
      </c>
      <c r="K36" s="3">
        <f>F36*J36</f>
        <v>821.44999999999993</v>
      </c>
      <c r="L36" s="1"/>
      <c r="M36" s="1"/>
      <c r="N36" s="1">
        <f>D36</f>
        <v>761</v>
      </c>
      <c r="P36" s="1"/>
      <c r="Q36" s="27">
        <f>Q32+Q33+Q34</f>
        <v>12732.44</v>
      </c>
      <c r="R36" s="7">
        <f>SUM(R32:R34)</f>
        <v>1</v>
      </c>
      <c r="S36" s="1"/>
      <c r="T36" s="1"/>
      <c r="U36" s="1"/>
      <c r="V36" s="1"/>
    </row>
    <row r="37" spans="2:22" s="1" customFormat="1" x14ac:dyDescent="0.25">
      <c r="C37" s="1" t="s">
        <v>37</v>
      </c>
      <c r="D37" s="1">
        <v>175</v>
      </c>
      <c r="E37" s="1">
        <v>466</v>
      </c>
      <c r="F37" s="1">
        <f>SUM(D37:E37)</f>
        <v>641</v>
      </c>
      <c r="H37" s="2">
        <v>0.65</v>
      </c>
      <c r="I37" s="3">
        <f>F37-K37</f>
        <v>416.65</v>
      </c>
      <c r="J37" s="2">
        <f>1-H37</f>
        <v>0.35</v>
      </c>
      <c r="K37" s="3">
        <f>F37*J37</f>
        <v>224.35</v>
      </c>
      <c r="P37"/>
      <c r="Q37"/>
      <c r="R37"/>
      <c r="S37"/>
      <c r="T37"/>
      <c r="U37"/>
      <c r="V37"/>
    </row>
    <row r="38" spans="2:22" x14ac:dyDescent="0.25">
      <c r="B38" s="1"/>
      <c r="D38">
        <f>D36+D37</f>
        <v>936</v>
      </c>
      <c r="E38" s="1">
        <f t="shared" ref="E38:K38" si="6">E36+E37</f>
        <v>2052</v>
      </c>
      <c r="F38" s="1"/>
      <c r="G38" s="1">
        <f t="shared" si="6"/>
        <v>0</v>
      </c>
      <c r="H38" s="1">
        <f t="shared" si="6"/>
        <v>1.3</v>
      </c>
      <c r="I38" s="1">
        <f t="shared" si="6"/>
        <v>1942.2000000000003</v>
      </c>
      <c r="J38" s="1">
        <f t="shared" si="6"/>
        <v>0.7</v>
      </c>
      <c r="K38" s="1">
        <f t="shared" si="6"/>
        <v>1045.8</v>
      </c>
      <c r="N38" s="1">
        <f>D39</f>
        <v>16</v>
      </c>
    </row>
    <row r="39" spans="2:22" x14ac:dyDescent="0.25">
      <c r="B39" s="1"/>
      <c r="C39" s="1" t="s">
        <v>36</v>
      </c>
      <c r="D39" s="1">
        <v>16</v>
      </c>
      <c r="E39" s="1">
        <v>10</v>
      </c>
      <c r="F39" s="1">
        <f>SUM(D39:E39)</f>
        <v>26</v>
      </c>
      <c r="G39" s="1"/>
      <c r="H39" s="2">
        <v>0</v>
      </c>
      <c r="I39" s="3">
        <f>F39-K39</f>
        <v>0</v>
      </c>
      <c r="J39" s="2">
        <f>1-H39</f>
        <v>1</v>
      </c>
      <c r="K39" s="3">
        <f>F39*J39</f>
        <v>26</v>
      </c>
      <c r="L39" s="1"/>
      <c r="M39" s="1"/>
      <c r="N39" s="1">
        <f>D37</f>
        <v>175</v>
      </c>
    </row>
    <row r="40" spans="2:22" x14ac:dyDescent="0.25">
      <c r="B40" s="1"/>
      <c r="C40" s="1" t="s">
        <v>38</v>
      </c>
      <c r="D40" s="1">
        <v>12</v>
      </c>
      <c r="E40" s="1">
        <v>3</v>
      </c>
      <c r="F40" s="1">
        <f t="shared" ref="F40:F53" si="7">SUM(D40:E40)</f>
        <v>15</v>
      </c>
      <c r="G40" s="1"/>
      <c r="H40" s="2">
        <v>0</v>
      </c>
      <c r="I40" s="3">
        <f t="shared" ref="I40:I53" si="8">F40-K40</f>
        <v>0</v>
      </c>
      <c r="J40" s="2">
        <f t="shared" ref="J40:J53" si="9">1-H40</f>
        <v>1</v>
      </c>
      <c r="K40" s="3">
        <f t="shared" ref="K40:K53" si="10">F40*J40</f>
        <v>15</v>
      </c>
      <c r="L40" s="1"/>
      <c r="M40" s="1"/>
      <c r="N40" s="1">
        <f>D40</f>
        <v>12</v>
      </c>
      <c r="P40" s="1"/>
      <c r="Q40" s="1"/>
      <c r="R40" s="1"/>
      <c r="S40" s="1"/>
      <c r="T40" s="1"/>
      <c r="U40" s="1"/>
      <c r="V40" s="1"/>
    </row>
    <row r="41" spans="2:22" s="1" customFormat="1" x14ac:dyDescent="0.25">
      <c r="D41" s="1">
        <f>D39+D40</f>
        <v>28</v>
      </c>
      <c r="E41" s="1">
        <f t="shared" ref="E41" si="11">E39+E40</f>
        <v>13</v>
      </c>
      <c r="H41" s="2"/>
      <c r="I41" s="3"/>
      <c r="J41" s="2"/>
      <c r="K41" s="3"/>
      <c r="P41"/>
      <c r="Q41"/>
      <c r="R41"/>
      <c r="S41"/>
      <c r="T41"/>
      <c r="U41"/>
      <c r="V41"/>
    </row>
    <row r="42" spans="2:22" x14ac:dyDescent="0.25">
      <c r="B42" s="1"/>
      <c r="C42" s="1" t="s">
        <v>39</v>
      </c>
      <c r="D42" s="1">
        <v>975</v>
      </c>
      <c r="E42" s="1">
        <v>886</v>
      </c>
      <c r="F42" s="1">
        <f t="shared" si="7"/>
        <v>1861</v>
      </c>
      <c r="G42" s="1"/>
      <c r="H42" s="2">
        <v>0.2</v>
      </c>
      <c r="I42" s="3">
        <f t="shared" si="8"/>
        <v>372.19999999999982</v>
      </c>
      <c r="J42" s="2">
        <f t="shared" si="9"/>
        <v>0.8</v>
      </c>
      <c r="K42" s="3">
        <f t="shared" si="10"/>
        <v>1488.8000000000002</v>
      </c>
      <c r="L42" s="1"/>
      <c r="M42" s="1"/>
      <c r="N42" s="1">
        <f>D43</f>
        <v>714</v>
      </c>
    </row>
    <row r="43" spans="2:22" x14ac:dyDescent="0.25">
      <c r="B43" s="1"/>
      <c r="C43" s="1" t="s">
        <v>40</v>
      </c>
      <c r="D43" s="1">
        <v>714</v>
      </c>
      <c r="E43" s="1">
        <v>1170</v>
      </c>
      <c r="F43" s="1">
        <f t="shared" si="7"/>
        <v>1884</v>
      </c>
      <c r="G43" s="1"/>
      <c r="H43" s="2">
        <v>0.2</v>
      </c>
      <c r="I43" s="3">
        <f t="shared" si="8"/>
        <v>376.79999999999995</v>
      </c>
      <c r="J43" s="2">
        <f t="shared" si="9"/>
        <v>0.8</v>
      </c>
      <c r="K43" s="3">
        <f t="shared" si="10"/>
        <v>1507.2</v>
      </c>
      <c r="L43" s="1"/>
      <c r="M43" s="1"/>
      <c r="N43" s="1">
        <f>D46</f>
        <v>962</v>
      </c>
    </row>
    <row r="44" spans="2:22" x14ac:dyDescent="0.25">
      <c r="B44" s="1"/>
      <c r="C44" s="1" t="s">
        <v>41</v>
      </c>
      <c r="D44" s="1">
        <v>229</v>
      </c>
      <c r="E44" s="1">
        <v>176</v>
      </c>
      <c r="F44" s="1">
        <f t="shared" si="7"/>
        <v>405</v>
      </c>
      <c r="G44" s="1"/>
      <c r="H44" s="2">
        <v>0.1</v>
      </c>
      <c r="I44" s="3">
        <f t="shared" si="8"/>
        <v>40.5</v>
      </c>
      <c r="J44" s="2">
        <f t="shared" si="9"/>
        <v>0.9</v>
      </c>
      <c r="K44" s="3">
        <f t="shared" si="10"/>
        <v>364.5</v>
      </c>
      <c r="L44" s="1"/>
      <c r="M44" s="1"/>
      <c r="N44" s="1">
        <f>D47</f>
        <v>222</v>
      </c>
      <c r="P44" s="1"/>
      <c r="Q44" s="1"/>
      <c r="R44" s="1"/>
      <c r="S44" s="1"/>
      <c r="T44" s="1"/>
      <c r="U44" s="1"/>
      <c r="V44" s="1"/>
    </row>
    <row r="45" spans="2:22" s="1" customFormat="1" x14ac:dyDescent="0.25">
      <c r="H45" s="2"/>
      <c r="I45" s="3"/>
      <c r="J45" s="2"/>
      <c r="K45" s="3"/>
      <c r="P45"/>
      <c r="Q45"/>
      <c r="R45"/>
      <c r="S45"/>
      <c r="T45"/>
      <c r="U45"/>
      <c r="V45"/>
    </row>
    <row r="46" spans="2:22" x14ac:dyDescent="0.25">
      <c r="B46" s="1"/>
      <c r="C46" s="1" t="s">
        <v>42</v>
      </c>
      <c r="D46" s="1">
        <v>962</v>
      </c>
      <c r="E46" s="1">
        <v>1278</v>
      </c>
      <c r="F46" s="1">
        <f t="shared" si="7"/>
        <v>2240</v>
      </c>
      <c r="G46" s="1"/>
      <c r="H46" s="2">
        <v>0.2</v>
      </c>
      <c r="I46" s="3">
        <f t="shared" si="8"/>
        <v>448</v>
      </c>
      <c r="J46" s="2">
        <f t="shared" si="9"/>
        <v>0.8</v>
      </c>
      <c r="K46" s="3">
        <f t="shared" si="10"/>
        <v>1792</v>
      </c>
      <c r="L46" s="1"/>
      <c r="M46" s="1"/>
      <c r="N46" s="1"/>
    </row>
    <row r="47" spans="2:22" x14ac:dyDescent="0.25">
      <c r="B47" s="1"/>
      <c r="C47" s="1" t="s">
        <v>43</v>
      </c>
      <c r="D47" s="1">
        <v>222</v>
      </c>
      <c r="E47" s="1">
        <v>715</v>
      </c>
      <c r="F47" s="1">
        <f t="shared" si="7"/>
        <v>937</v>
      </c>
      <c r="G47" s="1"/>
      <c r="H47" s="2">
        <v>0</v>
      </c>
      <c r="I47" s="3">
        <f t="shared" si="8"/>
        <v>0</v>
      </c>
      <c r="J47" s="2">
        <f t="shared" si="9"/>
        <v>1</v>
      </c>
      <c r="K47" s="3">
        <f t="shared" si="10"/>
        <v>937</v>
      </c>
      <c r="L47" s="1"/>
      <c r="M47" s="1"/>
      <c r="N47" s="1">
        <f>SUM(N36:N44)</f>
        <v>2862</v>
      </c>
    </row>
    <row r="48" spans="2:22" x14ac:dyDescent="0.25">
      <c r="B48" s="1"/>
      <c r="C48" s="1" t="s">
        <v>44</v>
      </c>
      <c r="D48" s="1">
        <v>9</v>
      </c>
      <c r="E48" s="1">
        <v>11</v>
      </c>
      <c r="F48" s="1">
        <f t="shared" si="7"/>
        <v>20</v>
      </c>
      <c r="G48" s="1"/>
      <c r="H48" s="2">
        <v>0</v>
      </c>
      <c r="I48" s="3">
        <f t="shared" si="8"/>
        <v>0</v>
      </c>
      <c r="J48" s="2">
        <f t="shared" si="9"/>
        <v>1</v>
      </c>
      <c r="K48" s="3">
        <f t="shared" si="10"/>
        <v>20</v>
      </c>
      <c r="L48" s="1"/>
      <c r="M48" s="1"/>
      <c r="N48" s="1">
        <f>N47*1.5</f>
        <v>4293</v>
      </c>
    </row>
    <row r="49" spans="2:14" x14ac:dyDescent="0.25">
      <c r="B49" s="1"/>
      <c r="C49" s="1" t="s">
        <v>45</v>
      </c>
      <c r="D49" s="1">
        <v>76</v>
      </c>
      <c r="E49" s="1">
        <v>175</v>
      </c>
      <c r="F49" s="1">
        <f t="shared" si="7"/>
        <v>251</v>
      </c>
      <c r="G49" s="1"/>
      <c r="H49" s="2">
        <v>0</v>
      </c>
      <c r="I49" s="3">
        <f t="shared" si="8"/>
        <v>0</v>
      </c>
      <c r="J49" s="2">
        <f t="shared" si="9"/>
        <v>1</v>
      </c>
      <c r="K49" s="3">
        <f t="shared" si="10"/>
        <v>251</v>
      </c>
      <c r="L49" s="1"/>
      <c r="M49" s="1"/>
      <c r="N49" s="1"/>
    </row>
    <row r="50" spans="2:14" x14ac:dyDescent="0.25">
      <c r="B50" s="1"/>
      <c r="C50" s="1" t="s">
        <v>46</v>
      </c>
      <c r="D50" s="1">
        <v>9</v>
      </c>
      <c r="E50" s="1">
        <v>4</v>
      </c>
      <c r="F50" s="1">
        <f t="shared" si="7"/>
        <v>13</v>
      </c>
      <c r="G50" s="1"/>
      <c r="H50" s="2">
        <v>0</v>
      </c>
      <c r="I50" s="3">
        <f t="shared" si="8"/>
        <v>0</v>
      </c>
      <c r="J50" s="2">
        <f t="shared" si="9"/>
        <v>1</v>
      </c>
      <c r="K50" s="3">
        <f t="shared" si="10"/>
        <v>13</v>
      </c>
      <c r="L50" s="1"/>
      <c r="M50" s="1"/>
      <c r="N50" s="1"/>
    </row>
    <row r="51" spans="2:14" x14ac:dyDescent="0.25">
      <c r="B51" s="1"/>
      <c r="C51" s="1" t="s">
        <v>47</v>
      </c>
      <c r="D51" s="1">
        <v>174</v>
      </c>
      <c r="E51" s="1">
        <v>631</v>
      </c>
      <c r="F51" s="1">
        <f t="shared" si="7"/>
        <v>805</v>
      </c>
      <c r="G51" s="1"/>
      <c r="H51" s="2">
        <v>1</v>
      </c>
      <c r="I51" s="3">
        <f t="shared" si="8"/>
        <v>805</v>
      </c>
      <c r="J51" s="2">
        <f t="shared" si="9"/>
        <v>0</v>
      </c>
      <c r="K51" s="3">
        <f t="shared" si="10"/>
        <v>0</v>
      </c>
      <c r="L51" s="1"/>
      <c r="M51" s="1"/>
      <c r="N51" s="1"/>
    </row>
    <row r="52" spans="2:14" x14ac:dyDescent="0.25">
      <c r="B52" s="1"/>
      <c r="C52" s="1" t="s">
        <v>48</v>
      </c>
      <c r="D52" s="1">
        <v>205</v>
      </c>
      <c r="E52" s="1">
        <v>175</v>
      </c>
      <c r="F52" s="1">
        <f t="shared" si="7"/>
        <v>380</v>
      </c>
      <c r="G52" s="1"/>
      <c r="H52" s="2">
        <v>1</v>
      </c>
      <c r="I52" s="3">
        <f t="shared" si="8"/>
        <v>380</v>
      </c>
      <c r="J52" s="2">
        <f t="shared" si="9"/>
        <v>0</v>
      </c>
      <c r="K52" s="3">
        <f t="shared" si="10"/>
        <v>0</v>
      </c>
      <c r="L52" s="1"/>
      <c r="M52" s="1"/>
      <c r="N52" s="1"/>
    </row>
    <row r="53" spans="2:14" x14ac:dyDescent="0.25">
      <c r="B53" s="1"/>
      <c r="C53" s="1" t="s">
        <v>49</v>
      </c>
      <c r="D53" s="1">
        <v>225</v>
      </c>
      <c r="E53" s="1">
        <v>607</v>
      </c>
      <c r="F53" s="1">
        <f t="shared" si="7"/>
        <v>832</v>
      </c>
      <c r="G53" s="1"/>
      <c r="H53" s="2">
        <v>1</v>
      </c>
      <c r="I53" s="3">
        <f t="shared" si="8"/>
        <v>832</v>
      </c>
      <c r="J53" s="2">
        <f t="shared" si="9"/>
        <v>0</v>
      </c>
      <c r="K53" s="3">
        <f t="shared" si="10"/>
        <v>0</v>
      </c>
      <c r="L53" s="1"/>
      <c r="M53" s="1"/>
      <c r="N53" s="1"/>
    </row>
    <row r="54" spans="2:14" x14ac:dyDescent="0.25">
      <c r="B54" s="1"/>
      <c r="C54" s="1"/>
      <c r="D54" s="1"/>
      <c r="E54" s="1"/>
      <c r="F54" s="1"/>
      <c r="G54" s="1"/>
      <c r="H54" s="1"/>
      <c r="I54" s="1"/>
      <c r="J54" s="1"/>
      <c r="K54" s="1"/>
      <c r="L54" s="1"/>
      <c r="M54" s="1"/>
      <c r="N54" s="1"/>
    </row>
    <row r="55" spans="2:14" x14ac:dyDescent="0.25">
      <c r="B55" s="1"/>
      <c r="C55" s="1"/>
      <c r="D55" s="1">
        <f>SUM(D36:D53)</f>
        <v>5728</v>
      </c>
      <c r="E55" s="1">
        <f t="shared" ref="E55:F55" si="12">SUM(E36:E53)</f>
        <v>9958</v>
      </c>
      <c r="F55" s="1">
        <f t="shared" si="12"/>
        <v>12657</v>
      </c>
      <c r="G55" s="1"/>
      <c r="H55" s="4"/>
      <c r="I55" s="5">
        <f>SUM(I36:I53)</f>
        <v>7138.9000000000005</v>
      </c>
      <c r="J55" s="4"/>
      <c r="K55" s="5">
        <f>SUM(K36:K53)</f>
        <v>8506.1</v>
      </c>
      <c r="L55" s="4"/>
      <c r="M55" s="1"/>
      <c r="N55" s="1"/>
    </row>
    <row r="56" spans="2:14" x14ac:dyDescent="0.25">
      <c r="B56" s="1"/>
      <c r="C56" s="1"/>
      <c r="D56" s="1"/>
      <c r="E56" s="1"/>
      <c r="F56" s="1"/>
      <c r="G56" s="1"/>
      <c r="H56" s="1"/>
      <c r="I56" s="6">
        <f>I55*0.99</f>
        <v>7067.5110000000004</v>
      </c>
      <c r="J56" s="6"/>
      <c r="K56" s="6">
        <f>K55*0.99</f>
        <v>8421.0390000000007</v>
      </c>
      <c r="L56" s="1"/>
      <c r="M56" s="1"/>
      <c r="N56" s="1"/>
    </row>
    <row r="57" spans="2:14" x14ac:dyDescent="0.25">
      <c r="B57" s="1"/>
      <c r="C57" s="1"/>
      <c r="D57" s="1"/>
      <c r="E57" s="1"/>
      <c r="F57" s="1"/>
      <c r="G57" s="1"/>
      <c r="H57" s="1"/>
      <c r="I57" s="1"/>
      <c r="J57" s="1"/>
      <c r="K57" s="1"/>
      <c r="L57" s="1"/>
      <c r="M57" s="1"/>
      <c r="N57" s="1"/>
    </row>
    <row r="58" spans="2:14" x14ac:dyDescent="0.25">
      <c r="B58" s="1"/>
      <c r="C58" s="1"/>
      <c r="D58" s="1"/>
      <c r="E58" s="1"/>
      <c r="F58" s="1"/>
      <c r="G58" s="1"/>
      <c r="H58" s="1"/>
      <c r="I58" s="1"/>
      <c r="J58" s="1"/>
      <c r="K58" s="1"/>
      <c r="L58" s="6"/>
      <c r="M58" s="1"/>
      <c r="N58" s="1"/>
    </row>
    <row r="59" spans="2:14" x14ac:dyDescent="0.25">
      <c r="B59" s="1"/>
      <c r="C59" s="1"/>
      <c r="D59" s="1"/>
      <c r="E59" s="1"/>
      <c r="F59" s="1"/>
      <c r="G59" s="1"/>
      <c r="H59" s="1"/>
      <c r="I59" s="1"/>
      <c r="J59" s="1"/>
      <c r="K59" s="1"/>
      <c r="L59" s="1"/>
      <c r="M59" s="1"/>
      <c r="N59" s="1"/>
    </row>
    <row r="60" spans="2:14" x14ac:dyDescent="0.25">
      <c r="B60" s="1"/>
      <c r="C60" s="1" t="s">
        <v>34</v>
      </c>
      <c r="D60" s="7">
        <v>0.01</v>
      </c>
      <c r="E60" s="3">
        <f>F55*D60</f>
        <v>126.57000000000001</v>
      </c>
      <c r="F60" s="1"/>
      <c r="G60" s="1"/>
      <c r="H60" s="1"/>
      <c r="I60" s="1"/>
      <c r="J60" s="1"/>
      <c r="K60" s="1"/>
      <c r="L60" s="1"/>
      <c r="M60" s="1"/>
      <c r="N60" s="1"/>
    </row>
    <row r="61" spans="2:14" x14ac:dyDescent="0.25">
      <c r="B61" s="1"/>
      <c r="C61" s="1" t="s">
        <v>50</v>
      </c>
      <c r="D61" s="2">
        <f>E61/(F55)</f>
        <v>0.55838753259066132</v>
      </c>
      <c r="E61" s="6">
        <f>I56</f>
        <v>7067.5110000000004</v>
      </c>
      <c r="F61" s="1"/>
      <c r="G61" s="1"/>
      <c r="H61" s="1"/>
      <c r="I61" s="1"/>
      <c r="J61" s="1"/>
      <c r="K61" s="1"/>
      <c r="L61" s="1"/>
      <c r="M61" s="1"/>
      <c r="N61" s="1"/>
    </row>
    <row r="62" spans="2:14" x14ac:dyDescent="0.25">
      <c r="B62" s="1"/>
      <c r="C62" s="1" t="s">
        <v>33</v>
      </c>
      <c r="D62" s="2">
        <f>K56/F55</f>
        <v>0.66532661768191514</v>
      </c>
      <c r="E62" s="6">
        <f>K56</f>
        <v>8421.0390000000007</v>
      </c>
      <c r="F62" s="1"/>
      <c r="G62" s="1"/>
      <c r="H62" s="1"/>
      <c r="I62" s="1"/>
      <c r="J62" s="1"/>
      <c r="K62" s="1"/>
      <c r="L62" s="1"/>
      <c r="M62" s="1"/>
      <c r="N62" s="1"/>
    </row>
    <row r="63" spans="2:14" x14ac:dyDescent="0.25">
      <c r="B63" s="1"/>
      <c r="C63" s="1"/>
      <c r="D63" s="1"/>
      <c r="E63" s="1"/>
      <c r="F63" s="1"/>
      <c r="G63" s="1"/>
      <c r="H63" s="1"/>
      <c r="I63" s="1"/>
      <c r="J63" s="1"/>
      <c r="K63" s="1"/>
      <c r="L63" s="1"/>
      <c r="M63" s="1"/>
      <c r="N63" s="1"/>
    </row>
    <row r="64" spans="2:14" x14ac:dyDescent="0.25">
      <c r="B64" s="1"/>
      <c r="C64" s="1"/>
      <c r="D64" s="7">
        <f>SUM(D60:D62)</f>
        <v>1.2337141502725766</v>
      </c>
      <c r="E64" s="6">
        <f>SUM(E60:E62)</f>
        <v>15615.12</v>
      </c>
      <c r="F64" s="1"/>
      <c r="G64" s="1"/>
      <c r="H64" s="1"/>
      <c r="I64" s="1"/>
      <c r="J64" s="1"/>
      <c r="K64" s="1"/>
      <c r="L64" s="1"/>
      <c r="M64" s="1"/>
      <c r="N64" s="1"/>
    </row>
  </sheetData>
  <mergeCells count="5">
    <mergeCell ref="P9:P11"/>
    <mergeCell ref="Q9:Q11"/>
    <mergeCell ref="R9:R11"/>
    <mergeCell ref="S9:S11"/>
    <mergeCell ref="S15:S17"/>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ADMIN &amp; TOTAL BURDEN</vt:lpstr>
      <vt:lpstr>Sheet1</vt:lpstr>
      <vt:lpstr>'ADMIN &amp; TOTAL BURDEN'!Print_Area</vt:lpstr>
      <vt:lpstr>'ADMIN &amp; TOTAL BURDEN'!Print_Titles</vt:lpstr>
    </vt:vector>
  </TitlesOfParts>
  <Company>Forest Service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Woolley, Clark</dc:creator>
  <cp:lastModifiedBy>USDA Forest Service</cp:lastModifiedBy>
  <cp:lastPrinted>2016-05-13T17:26:34Z</cp:lastPrinted>
  <dcterms:created xsi:type="dcterms:W3CDTF">2013-02-11T20:08:19Z</dcterms:created>
  <dcterms:modified xsi:type="dcterms:W3CDTF">2016-09-30T20:57:10Z</dcterms:modified>
</cp:coreProperties>
</file>