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ULES\Part 73 cyber\ROCIS FINAL RULE\"/>
    </mc:Choice>
  </mc:AlternateContent>
  <bookViews>
    <workbookView xWindow="0" yWindow="0" windowWidth="20160" windowHeight="7944" tabRatio="814" firstSheet="1" activeTab="5"/>
  </bookViews>
  <sheets>
    <sheet name="Part 73 1x Rkeeping" sheetId="1" r:id="rId1"/>
    <sheet name="Part 73 Annual Reporting" sheetId="5" r:id="rId2"/>
    <sheet name="Part 73 Annual Rkeeping" sheetId="3" r:id="rId3"/>
    <sheet name="Form 366 Annual Reporting" sheetId="4" r:id="rId4"/>
    <sheet name="Form 366 Annual RKeeping" sheetId="6" r:id="rId5"/>
    <sheet name="TOTALS" sheetId="2" r:id="rId6"/>
    <sheet name="NRC costs" sheetId="7" r:id="rId7"/>
  </sheets>
  <calcPr calcId="152511"/>
</workbook>
</file>

<file path=xl/calcChain.xml><?xml version="1.0" encoding="utf-8"?>
<calcChain xmlns="http://schemas.openxmlformats.org/spreadsheetml/2006/main">
  <c r="D21" i="2" l="1"/>
  <c r="D13" i="2"/>
  <c r="D14" i="2"/>
  <c r="D5" i="2"/>
  <c r="D8" i="5"/>
  <c r="B28" i="2" l="1"/>
  <c r="C21" i="2"/>
  <c r="B29" i="2"/>
  <c r="B26" i="2"/>
  <c r="F3" i="6"/>
  <c r="D3" i="6"/>
  <c r="C3" i="6"/>
  <c r="B9" i="7" l="1"/>
  <c r="B8" i="7"/>
  <c r="C7" i="7"/>
  <c r="C6" i="7"/>
  <c r="C8" i="7" s="1"/>
  <c r="C3" i="7"/>
  <c r="C4" i="7" s="1"/>
  <c r="C9" i="7" s="1"/>
  <c r="D4" i="4" l="1"/>
  <c r="C3" i="4"/>
  <c r="C5" i="2" l="1"/>
  <c r="B13" i="2"/>
  <c r="B12" i="2"/>
  <c r="B5" i="2"/>
  <c r="B4" i="2"/>
  <c r="B20" i="2" s="1"/>
  <c r="B22" i="2" s="1"/>
  <c r="F4" i="6"/>
  <c r="C13" i="2" s="1"/>
  <c r="F3" i="4"/>
  <c r="F4" i="4" s="1"/>
  <c r="C12" i="2" s="1"/>
  <c r="D12" i="2" s="1"/>
  <c r="F3" i="5"/>
  <c r="F4" i="5"/>
  <c r="F5" i="5"/>
  <c r="C5" i="5"/>
  <c r="C4" i="5"/>
  <c r="C3" i="5"/>
  <c r="D3" i="1"/>
  <c r="F3" i="1"/>
  <c r="F4" i="1" s="1"/>
  <c r="F5" i="1" s="1"/>
  <c r="C3" i="2" s="1"/>
  <c r="D5" i="1"/>
  <c r="B3" i="2" s="1"/>
  <c r="F8" i="5" l="1"/>
  <c r="C4" i="2" s="1"/>
  <c r="D4" i="2" s="1"/>
  <c r="B6" i="2"/>
  <c r="D3" i="2"/>
  <c r="B14" i="2"/>
  <c r="C20" i="2"/>
  <c r="D20" i="2" s="1"/>
  <c r="C14" i="2"/>
  <c r="C6" i="2"/>
  <c r="D6" i="2" l="1"/>
  <c r="C22" i="2"/>
  <c r="D22" i="2" s="1"/>
  <c r="B25" i="2"/>
</calcChain>
</file>

<file path=xl/sharedStrings.xml><?xml version="1.0" encoding="utf-8"?>
<sst xmlns="http://schemas.openxmlformats.org/spreadsheetml/2006/main" count="88" uniqueCount="51">
  <si>
    <t>Section</t>
  </si>
  <si>
    <t>No. of Respondents</t>
  </si>
  <si>
    <t>Responses per Respondent</t>
  </si>
  <si>
    <t>Number of Responses</t>
  </si>
  <si>
    <t>Burden Hours per Response</t>
  </si>
  <si>
    <t>Total Burden Hours</t>
  </si>
  <si>
    <r>
      <t>73.77</t>
    </r>
    <r>
      <rPr>
        <sz val="8"/>
        <color theme="1"/>
        <rFont val="Times New Roman"/>
        <family val="1"/>
      </rPr>
      <t> </t>
    </r>
  </si>
  <si>
    <t>TOTAL</t>
  </si>
  <si>
    <t>ANNUALIZED TOTAL</t>
  </si>
  <si>
    <t>One Time Recordkeeping Burden for Part 73</t>
  </si>
  <si>
    <t>Total Annual Burden Hours</t>
  </si>
  <si>
    <t>73.77(e)(1)-(4)</t>
  </si>
  <si>
    <t>Burden covered under sections 73.77(a), (b), and (c)</t>
  </si>
  <si>
    <t>73.77(e)(5)</t>
  </si>
  <si>
    <t>Annual Reporting for Part 73</t>
  </si>
  <si>
    <t>No. of Recordkeepers</t>
  </si>
  <si>
    <t>Burden Hours per Recordkeeper</t>
  </si>
  <si>
    <t>73.77(d)</t>
  </si>
  <si>
    <t>Annual Recordkeeping Burden for Part 73</t>
  </si>
  <si>
    <t>Annual Reporting Burden for NRC Form 366</t>
  </si>
  <si>
    <t>Annual Recordkeeping Burden for NRC Form 366</t>
  </si>
  <si>
    <t>One-Time Recordkeeping</t>
  </si>
  <si>
    <t>Reporting</t>
  </si>
  <si>
    <t>Annual Reporting</t>
  </si>
  <si>
    <t>Annual Recordkeeping</t>
  </si>
  <si>
    <t>Hours</t>
  </si>
  <si>
    <t>Total Burden for Part 73</t>
  </si>
  <si>
    <t>Total Burden for NRC Form 366</t>
  </si>
  <si>
    <t>Total Burden for Cyber Event Notification Final Rule</t>
  </si>
  <si>
    <t>Responses</t>
  </si>
  <si>
    <t>Recordkeeping (One-time and Annual)</t>
  </si>
  <si>
    <t>BURDEN PER RESPONSE</t>
  </si>
  <si>
    <t>73.77(a)(1)</t>
  </si>
  <si>
    <t>73.77(a)(2)</t>
  </si>
  <si>
    <t>73.77(a)(3)</t>
  </si>
  <si>
    <t>(all one-time recordkeepers are also annual recordkeepers, therefore, the 65 recordkeepers are each only counted once)</t>
  </si>
  <si>
    <t>Cost @$279/hr</t>
  </si>
  <si>
    <t>One-Time Implementation Activities</t>
  </si>
  <si>
    <t>Develop final rule and regulatory guide</t>
  </si>
  <si>
    <t>Subtotal</t>
  </si>
  <si>
    <t>Annual Activities</t>
  </si>
  <si>
    <t>Respond to telephonic notifications made under sections 73.77(a)(1), (a)(2), and (a)(3)</t>
  </si>
  <si>
    <t>Review written follow-up reports submitted under section 73.77(d)</t>
  </si>
  <si>
    <t>Total</t>
  </si>
  <si>
    <t>Annualized Burden Hours</t>
  </si>
  <si>
    <t>NRC Action</t>
  </si>
  <si>
    <t>Cost at $279/hr</t>
  </si>
  <si>
    <t>73.77(d)(12)</t>
  </si>
  <si>
    <t>OTHER COSTS FORM 366</t>
  </si>
  <si>
    <t>OTHER COSTS 10 CFR PART 73</t>
  </si>
  <si>
    <t>TOTAL OTHER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</si>
</sst>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/>
    <xf numFmtId="2" fontId="4" fillId="0" borderId="7" xfId="0" applyNumberFormat="1" applyFont="1" applyBorder="1"/>
    <xf numFmtId="164" fontId="4" fillId="0" borderId="7" xfId="1" applyNumberFormat="1" applyFont="1" applyBorder="1"/>
    <xf numFmtId="0" fontId="4" fillId="0" borderId="7" xfId="0" applyFont="1" applyFill="1" applyBorder="1"/>
    <xf numFmtId="0" fontId="4" fillId="0" borderId="0" xfId="0" applyFont="1" applyFill="1" applyBorder="1"/>
    <xf numFmtId="2" fontId="4" fillId="0" borderId="0" xfId="0" applyNumberFormat="1" applyFont="1" applyBorder="1"/>
    <xf numFmtId="164" fontId="4" fillId="0" borderId="0" xfId="1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7" xfId="0" applyFont="1" applyBorder="1" applyAlignment="1">
      <alignment wrapText="1"/>
    </xf>
    <xf numFmtId="44" fontId="4" fillId="0" borderId="0" xfId="1" applyFont="1"/>
    <xf numFmtId="2" fontId="4" fillId="0" borderId="0" xfId="0" applyNumberFormat="1" applyFont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6" fontId="9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6" fontId="10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center" vertical="center"/>
    </xf>
    <xf numFmtId="6" fontId="8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2" fontId="4" fillId="0" borderId="7" xfId="0" applyNumberFormat="1" applyFont="1" applyFill="1" applyBorder="1"/>
    <xf numFmtId="0" fontId="4" fillId="0" borderId="0" xfId="0" applyFont="1" applyFill="1"/>
    <xf numFmtId="44" fontId="4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:F5"/>
    </sheetView>
  </sheetViews>
  <sheetFormatPr defaultRowHeight="13.8" x14ac:dyDescent="0.25"/>
  <cols>
    <col min="1" max="1" width="17.5" customWidth="1"/>
    <col min="2" max="6" width="11.69921875" customWidth="1"/>
  </cols>
  <sheetData>
    <row r="1" spans="1:6" ht="14.4" thickBot="1" x14ac:dyDescent="0.3">
      <c r="A1" s="52" t="s">
        <v>9</v>
      </c>
      <c r="B1" s="53"/>
      <c r="C1" s="53"/>
      <c r="D1" s="53"/>
      <c r="E1" s="53"/>
      <c r="F1" s="54"/>
    </row>
    <row r="2" spans="1:6" ht="40.200000000000003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4.4" thickBot="1" x14ac:dyDescent="0.3">
      <c r="A3" s="4" t="s">
        <v>6</v>
      </c>
      <c r="B3" s="5">
        <v>65</v>
      </c>
      <c r="C3" s="5">
        <v>1</v>
      </c>
      <c r="D3" s="5">
        <f>B3*C3</f>
        <v>65</v>
      </c>
      <c r="E3" s="5">
        <v>374</v>
      </c>
      <c r="F3" s="6">
        <f>D3*E3</f>
        <v>24310</v>
      </c>
    </row>
    <row r="4" spans="1:6" ht="14.4" thickBot="1" x14ac:dyDescent="0.3">
      <c r="A4" s="7" t="s">
        <v>7</v>
      </c>
      <c r="B4" s="5"/>
      <c r="C4" s="5"/>
      <c r="D4" s="5">
        <v>65</v>
      </c>
      <c r="E4" s="5"/>
      <c r="F4" s="6">
        <f>F3</f>
        <v>24310</v>
      </c>
    </row>
    <row r="5" spans="1:6" ht="14.4" thickBot="1" x14ac:dyDescent="0.3">
      <c r="A5" s="7" t="s">
        <v>8</v>
      </c>
      <c r="B5" s="5"/>
      <c r="C5" s="5"/>
      <c r="D5" s="12">
        <f>D4/3</f>
        <v>21.666666666666668</v>
      </c>
      <c r="E5" s="8"/>
      <c r="F5" s="12">
        <f>F4/3</f>
        <v>8103.333333333333</v>
      </c>
    </row>
    <row r="6" spans="1:6" x14ac:dyDescent="0.25">
      <c r="A6" s="9"/>
    </row>
    <row r="7" spans="1:6" x14ac:dyDescent="0.25">
      <c r="A7" s="10"/>
    </row>
    <row r="8" spans="1:6" x14ac:dyDescent="0.25">
      <c r="A8" s="11"/>
    </row>
    <row r="9" spans="1:6" x14ac:dyDescent="0.25">
      <c r="A9" s="10"/>
    </row>
    <row r="10" spans="1:6" x14ac:dyDescent="0.25">
      <c r="A10" s="10"/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:F8"/>
    </sheetView>
  </sheetViews>
  <sheetFormatPr defaultRowHeight="13.8" x14ac:dyDescent="0.25"/>
  <cols>
    <col min="1" max="1" width="11.8984375" bestFit="1" customWidth="1"/>
    <col min="2" max="2" width="11.59765625" customWidth="1"/>
    <col min="3" max="6" width="10.69921875" customWidth="1"/>
  </cols>
  <sheetData>
    <row r="1" spans="1:6" ht="14.4" thickBot="1" x14ac:dyDescent="0.3">
      <c r="A1" s="52" t="s">
        <v>14</v>
      </c>
      <c r="B1" s="53"/>
      <c r="C1" s="53"/>
      <c r="D1" s="53"/>
      <c r="E1" s="53"/>
      <c r="F1" s="54"/>
    </row>
    <row r="2" spans="1:6" ht="40.200000000000003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10</v>
      </c>
    </row>
    <row r="3" spans="1:6" ht="14.4" thickBot="1" x14ac:dyDescent="0.3">
      <c r="A3" s="13" t="s">
        <v>32</v>
      </c>
      <c r="B3" s="5">
        <v>65</v>
      </c>
      <c r="C3" s="17">
        <f>ROUND(D3/B3,2)</f>
        <v>0.47</v>
      </c>
      <c r="D3" s="5">
        <v>30.7</v>
      </c>
      <c r="E3" s="5">
        <v>1</v>
      </c>
      <c r="F3" s="15">
        <f t="shared" ref="F3:F5" si="0">D3*E3</f>
        <v>30.7</v>
      </c>
    </row>
    <row r="4" spans="1:6" ht="14.4" thickBot="1" x14ac:dyDescent="0.3">
      <c r="A4" s="13" t="s">
        <v>33</v>
      </c>
      <c r="B4" s="5">
        <v>65</v>
      </c>
      <c r="C4" s="17">
        <f>ROUND(D4/B4,2)</f>
        <v>0.94</v>
      </c>
      <c r="D4" s="5">
        <v>61.4</v>
      </c>
      <c r="E4" s="5">
        <v>0.5</v>
      </c>
      <c r="F4" s="15">
        <f t="shared" si="0"/>
        <v>30.7</v>
      </c>
    </row>
    <row r="5" spans="1:6" ht="14.4" thickBot="1" x14ac:dyDescent="0.3">
      <c r="A5" s="13" t="s">
        <v>34</v>
      </c>
      <c r="B5" s="5">
        <v>65</v>
      </c>
      <c r="C5" s="17">
        <f>ROUND(D5/B5,2)</f>
        <v>2.38</v>
      </c>
      <c r="D5" s="5">
        <v>154.5</v>
      </c>
      <c r="E5" s="5">
        <v>0.5</v>
      </c>
      <c r="F5" s="15">
        <f t="shared" si="0"/>
        <v>77.25</v>
      </c>
    </row>
    <row r="6" spans="1:6" ht="26.25" customHeight="1" thickBot="1" x14ac:dyDescent="0.3">
      <c r="A6" s="13" t="s">
        <v>11</v>
      </c>
      <c r="B6" s="55" t="s">
        <v>12</v>
      </c>
      <c r="C6" s="56"/>
      <c r="D6" s="56"/>
      <c r="E6" s="56"/>
      <c r="F6" s="57"/>
    </row>
    <row r="7" spans="1:6" ht="16.5" customHeight="1" thickBot="1" x14ac:dyDescent="0.3">
      <c r="A7" s="13" t="s">
        <v>13</v>
      </c>
      <c r="B7" s="55" t="s">
        <v>12</v>
      </c>
      <c r="C7" s="56"/>
      <c r="D7" s="56"/>
      <c r="E7" s="56"/>
      <c r="F7" s="57"/>
    </row>
    <row r="8" spans="1:6" ht="14.4" thickBot="1" x14ac:dyDescent="0.3">
      <c r="A8" s="14" t="s">
        <v>7</v>
      </c>
      <c r="B8" s="5"/>
      <c r="C8" s="5"/>
      <c r="D8" s="8">
        <f>SUM(D3:D5)</f>
        <v>246.6</v>
      </c>
      <c r="E8" s="8"/>
      <c r="F8" s="16">
        <f>SUM(F3:F5)</f>
        <v>138.65</v>
      </c>
    </row>
    <row r="9" spans="1:6" x14ac:dyDescent="0.25">
      <c r="A9" s="9"/>
    </row>
    <row r="10" spans="1:6" x14ac:dyDescent="0.25">
      <c r="A10" s="10"/>
    </row>
    <row r="11" spans="1:6" x14ac:dyDescent="0.25">
      <c r="A11" s="11"/>
    </row>
  </sheetData>
  <mergeCells count="3">
    <mergeCell ref="B7:F7"/>
    <mergeCell ref="A1:F1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3.8" x14ac:dyDescent="0.25"/>
  <cols>
    <col min="1" max="1" width="13.69921875" customWidth="1"/>
    <col min="2" max="4" width="13.19921875" customWidth="1"/>
  </cols>
  <sheetData>
    <row r="1" spans="1:4" ht="14.4" thickBot="1" x14ac:dyDescent="0.3">
      <c r="A1" s="52" t="s">
        <v>18</v>
      </c>
      <c r="B1" s="53"/>
      <c r="C1" s="53"/>
      <c r="D1" s="54"/>
    </row>
    <row r="2" spans="1:4" ht="40.200000000000003" thickBot="1" x14ac:dyDescent="0.3">
      <c r="A2" s="1" t="s">
        <v>0</v>
      </c>
      <c r="B2" s="2" t="s">
        <v>15</v>
      </c>
      <c r="C2" s="2" t="s">
        <v>16</v>
      </c>
      <c r="D2" s="2" t="s">
        <v>5</v>
      </c>
    </row>
    <row r="3" spans="1:4" ht="14.4" thickBot="1" x14ac:dyDescent="0.3">
      <c r="A3" s="13" t="s">
        <v>17</v>
      </c>
      <c r="B3" s="5">
        <v>65</v>
      </c>
      <c r="C3" s="5">
        <v>4.7699999999999996</v>
      </c>
      <c r="D3" s="18">
        <v>310</v>
      </c>
    </row>
    <row r="4" spans="1:4" ht="14.4" thickBot="1" x14ac:dyDescent="0.3">
      <c r="A4" s="14" t="s">
        <v>7</v>
      </c>
      <c r="B4" s="5"/>
      <c r="C4" s="5"/>
      <c r="D4" s="12">
        <v>310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4"/>
    </sheetView>
  </sheetViews>
  <sheetFormatPr defaultRowHeight="13.8" x14ac:dyDescent="0.25"/>
  <cols>
    <col min="1" max="1" width="11.59765625" customWidth="1"/>
    <col min="2" max="6" width="13.8984375" customWidth="1"/>
  </cols>
  <sheetData>
    <row r="1" spans="1:6" ht="14.4" thickBot="1" x14ac:dyDescent="0.3">
      <c r="A1" s="52" t="s">
        <v>19</v>
      </c>
      <c r="B1" s="53"/>
      <c r="C1" s="53"/>
      <c r="D1" s="53"/>
      <c r="E1" s="53"/>
      <c r="F1" s="54"/>
    </row>
    <row r="2" spans="1:6" ht="27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6" ht="14.4" thickBot="1" x14ac:dyDescent="0.3">
      <c r="A3" s="13" t="s">
        <v>17</v>
      </c>
      <c r="B3" s="5">
        <v>65</v>
      </c>
      <c r="C3" s="5">
        <f>ROUND(D3/B3,2)</f>
        <v>1.42</v>
      </c>
      <c r="D3" s="18">
        <v>92.1</v>
      </c>
      <c r="E3" s="47">
        <v>64</v>
      </c>
      <c r="F3" s="18">
        <f>D3*E3</f>
        <v>5894.4</v>
      </c>
    </row>
    <row r="4" spans="1:6" ht="14.4" thickBot="1" x14ac:dyDescent="0.3">
      <c r="A4" s="14" t="s">
        <v>7</v>
      </c>
      <c r="B4" s="5"/>
      <c r="C4" s="5"/>
      <c r="D4" s="12">
        <f>D3</f>
        <v>92.1</v>
      </c>
      <c r="E4" s="8"/>
      <c r="F4" s="12">
        <f>F3</f>
        <v>5894.4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9" sqref="D9"/>
    </sheetView>
  </sheetViews>
  <sheetFormatPr defaultRowHeight="13.8" x14ac:dyDescent="0.25"/>
  <cols>
    <col min="1" max="1" width="10.8984375" customWidth="1"/>
    <col min="2" max="6" width="12.8984375" customWidth="1"/>
  </cols>
  <sheetData>
    <row r="1" spans="1:6" ht="14.4" thickBot="1" x14ac:dyDescent="0.3">
      <c r="A1" s="52" t="s">
        <v>20</v>
      </c>
      <c r="B1" s="53"/>
      <c r="C1" s="53"/>
      <c r="D1" s="53"/>
      <c r="E1" s="53"/>
      <c r="F1" s="54"/>
    </row>
    <row r="2" spans="1:6" ht="40.200000000000003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16</v>
      </c>
      <c r="F2" s="2" t="s">
        <v>5</v>
      </c>
    </row>
    <row r="3" spans="1:6" ht="14.4" thickBot="1" x14ac:dyDescent="0.3">
      <c r="A3" s="13" t="s">
        <v>47</v>
      </c>
      <c r="B3" s="5">
        <v>65</v>
      </c>
      <c r="C3" s="5">
        <f>'Form 366 Annual Reporting'!C3</f>
        <v>1.42</v>
      </c>
      <c r="D3" s="18">
        <f>'Form 366 Annual Reporting'!D3</f>
        <v>92.1</v>
      </c>
      <c r="E3" s="47">
        <v>16</v>
      </c>
      <c r="F3" s="5">
        <f>D3*E3</f>
        <v>1473.6</v>
      </c>
    </row>
    <row r="4" spans="1:6" ht="14.4" thickBot="1" x14ac:dyDescent="0.3">
      <c r="A4" s="14" t="s">
        <v>7</v>
      </c>
      <c r="B4" s="5"/>
      <c r="C4" s="5"/>
      <c r="D4" s="5"/>
      <c r="E4" s="5"/>
      <c r="F4" s="5">
        <f>F3</f>
        <v>1473.6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25" sqref="B25"/>
    </sheetView>
  </sheetViews>
  <sheetFormatPr defaultColWidth="9" defaultRowHeight="13.2" x14ac:dyDescent="0.25"/>
  <cols>
    <col min="1" max="1" width="25.19921875" style="3" customWidth="1"/>
    <col min="2" max="3" width="14.59765625" style="3" customWidth="1"/>
    <col min="4" max="4" width="14.59765625" style="28" customWidth="1"/>
    <col min="5" max="16384" width="9" style="3"/>
  </cols>
  <sheetData>
    <row r="1" spans="1:6" x14ac:dyDescent="0.25">
      <c r="A1" s="58" t="s">
        <v>26</v>
      </c>
      <c r="B1" s="58"/>
      <c r="C1" s="58"/>
      <c r="D1" s="58"/>
    </row>
    <row r="2" spans="1:6" x14ac:dyDescent="0.25">
      <c r="A2" s="33"/>
      <c r="B2" s="32" t="s">
        <v>29</v>
      </c>
      <c r="C2" s="32" t="s">
        <v>25</v>
      </c>
      <c r="D2" s="34" t="s">
        <v>36</v>
      </c>
    </row>
    <row r="3" spans="1:6" x14ac:dyDescent="0.25">
      <c r="A3" s="19" t="s">
        <v>21</v>
      </c>
      <c r="B3" s="20">
        <f>'Part 73 1x Rkeeping'!D5</f>
        <v>21.666666666666668</v>
      </c>
      <c r="C3" s="20">
        <f>'Part 73 1x Rkeeping'!F5</f>
        <v>8103.333333333333</v>
      </c>
      <c r="D3" s="21">
        <f>C3*279</f>
        <v>2260830</v>
      </c>
      <c r="F3" s="31"/>
    </row>
    <row r="4" spans="1:6" x14ac:dyDescent="0.25">
      <c r="A4" s="19" t="s">
        <v>23</v>
      </c>
      <c r="B4" s="19">
        <f>'Part 73 Annual Reporting'!D8</f>
        <v>246.6</v>
      </c>
      <c r="C4" s="19">
        <f>'Part 73 Annual Reporting'!F8</f>
        <v>138.65</v>
      </c>
      <c r="D4" s="21">
        <f t="shared" ref="D4:D6" si="0">C4*279</f>
        <v>38683.35</v>
      </c>
    </row>
    <row r="5" spans="1:6" x14ac:dyDescent="0.25">
      <c r="A5" s="19" t="s">
        <v>24</v>
      </c>
      <c r="B5" s="19">
        <f>'Part 73 Annual Rkeeping'!B3</f>
        <v>65</v>
      </c>
      <c r="C5" s="20">
        <f>'Part 73 Annual Rkeeping'!D4</f>
        <v>310</v>
      </c>
      <c r="D5" s="21">
        <f t="shared" si="0"/>
        <v>86490</v>
      </c>
    </row>
    <row r="6" spans="1:6" x14ac:dyDescent="0.25">
      <c r="A6" s="22" t="s">
        <v>7</v>
      </c>
      <c r="B6" s="20">
        <f>SUM(B4:B5)</f>
        <v>311.60000000000002</v>
      </c>
      <c r="C6" s="20">
        <f>SUM(C3:C5)</f>
        <v>8551.9833333333336</v>
      </c>
      <c r="D6" s="21">
        <f t="shared" si="0"/>
        <v>2386003.35</v>
      </c>
    </row>
    <row r="7" spans="1:6" x14ac:dyDescent="0.25">
      <c r="A7" s="23" t="s">
        <v>35</v>
      </c>
      <c r="B7" s="24"/>
      <c r="C7" s="24"/>
      <c r="D7" s="25"/>
    </row>
    <row r="8" spans="1:6" x14ac:dyDescent="0.25">
      <c r="A8" s="23"/>
      <c r="B8" s="24"/>
      <c r="C8" s="24"/>
      <c r="D8" s="25"/>
    </row>
    <row r="10" spans="1:6" x14ac:dyDescent="0.25">
      <c r="A10" s="58" t="s">
        <v>27</v>
      </c>
      <c r="B10" s="58"/>
      <c r="C10" s="58"/>
      <c r="D10" s="58"/>
    </row>
    <row r="11" spans="1:6" x14ac:dyDescent="0.25">
      <c r="A11" s="32"/>
      <c r="B11" s="32" t="s">
        <v>29</v>
      </c>
      <c r="C11" s="48" t="s">
        <v>25</v>
      </c>
      <c r="D11" s="34" t="s">
        <v>36</v>
      </c>
    </row>
    <row r="12" spans="1:6" x14ac:dyDescent="0.25">
      <c r="A12" s="19" t="s">
        <v>23</v>
      </c>
      <c r="B12" s="20">
        <f>'Form 366 Annual Reporting'!D4</f>
        <v>92.1</v>
      </c>
      <c r="C12" s="49">
        <f>'Form 366 Annual Reporting'!F4</f>
        <v>5894.4</v>
      </c>
      <c r="D12" s="21">
        <f>C12*279</f>
        <v>1644537.5999999999</v>
      </c>
    </row>
    <row r="13" spans="1:6" x14ac:dyDescent="0.25">
      <c r="A13" s="19" t="s">
        <v>24</v>
      </c>
      <c r="B13" s="19">
        <f>'Form 366 Annual RKeeping'!B3</f>
        <v>65</v>
      </c>
      <c r="C13" s="22">
        <f>'Form 366 Annual RKeeping'!F4</f>
        <v>1473.6</v>
      </c>
      <c r="D13" s="21">
        <f t="shared" ref="D13:D14" si="1">C13*279</f>
        <v>411134.39999999997</v>
      </c>
    </row>
    <row r="14" spans="1:6" x14ac:dyDescent="0.25">
      <c r="A14" s="19" t="s">
        <v>7</v>
      </c>
      <c r="B14" s="20">
        <f>SUM(B12:B13)</f>
        <v>157.1</v>
      </c>
      <c r="C14" s="49">
        <f t="shared" ref="C14" si="2">SUM(C12:C13)</f>
        <v>7368</v>
      </c>
      <c r="D14" s="21">
        <f t="shared" si="1"/>
        <v>2055672</v>
      </c>
      <c r="F14" s="31"/>
    </row>
    <row r="15" spans="1:6" x14ac:dyDescent="0.25">
      <c r="A15" s="26"/>
      <c r="B15" s="24"/>
      <c r="C15" s="26"/>
      <c r="D15" s="27"/>
    </row>
    <row r="16" spans="1:6" x14ac:dyDescent="0.25">
      <c r="A16" s="26"/>
      <c r="B16" s="24"/>
      <c r="C16" s="26"/>
      <c r="D16" s="27"/>
    </row>
    <row r="18" spans="1:4" x14ac:dyDescent="0.25">
      <c r="A18" s="58" t="s">
        <v>28</v>
      </c>
      <c r="B18" s="58"/>
      <c r="C18" s="58"/>
      <c r="D18" s="58"/>
    </row>
    <row r="19" spans="1:4" x14ac:dyDescent="0.25">
      <c r="A19" s="33"/>
      <c r="B19" s="32" t="s">
        <v>29</v>
      </c>
      <c r="C19" s="32" t="s">
        <v>25</v>
      </c>
      <c r="D19" s="34" t="s">
        <v>36</v>
      </c>
    </row>
    <row r="20" spans="1:4" x14ac:dyDescent="0.25">
      <c r="A20" s="19" t="s">
        <v>22</v>
      </c>
      <c r="B20" s="20">
        <f>SUM(B4,B12)</f>
        <v>338.7</v>
      </c>
      <c r="C20" s="49">
        <f t="shared" ref="C20:C22" si="3">SUM(C4,C12)</f>
        <v>6033.0499999999993</v>
      </c>
      <c r="D20" s="21">
        <f>C20*279</f>
        <v>1683220.9499999997</v>
      </c>
    </row>
    <row r="21" spans="1:4" ht="26.4" x14ac:dyDescent="0.25">
      <c r="A21" s="29" t="s">
        <v>30</v>
      </c>
      <c r="B21" s="20">
        <v>65</v>
      </c>
      <c r="C21" s="49">
        <f>SUM(C3,C5,C13)</f>
        <v>9886.9333333333325</v>
      </c>
      <c r="D21" s="21">
        <f t="shared" ref="D21:D22" si="4">C21*279</f>
        <v>2758454.4</v>
      </c>
    </row>
    <row r="22" spans="1:4" x14ac:dyDescent="0.25">
      <c r="A22" s="22" t="s">
        <v>7</v>
      </c>
      <c r="B22" s="20">
        <f>SUM(B20:B21)</f>
        <v>403.7</v>
      </c>
      <c r="C22" s="49">
        <f t="shared" si="3"/>
        <v>15919.983333333334</v>
      </c>
      <c r="D22" s="21">
        <f t="shared" si="4"/>
        <v>4441675.3499999996</v>
      </c>
    </row>
    <row r="23" spans="1:4" x14ac:dyDescent="0.25">
      <c r="C23" s="50"/>
    </row>
    <row r="24" spans="1:4" x14ac:dyDescent="0.25">
      <c r="C24" s="31"/>
    </row>
    <row r="25" spans="1:4" x14ac:dyDescent="0.25">
      <c r="A25" s="3" t="s">
        <v>31</v>
      </c>
      <c r="B25" s="50">
        <f>C22/B22</f>
        <v>39.435182891586166</v>
      </c>
    </row>
    <row r="26" spans="1:4" x14ac:dyDescent="0.25">
      <c r="A26" s="3" t="s">
        <v>50</v>
      </c>
      <c r="B26" s="30">
        <f>C21*0.0004*279</f>
        <v>1103.38176</v>
      </c>
      <c r="C26" s="31"/>
    </row>
    <row r="28" spans="1:4" x14ac:dyDescent="0.25">
      <c r="A28" s="3" t="s">
        <v>48</v>
      </c>
      <c r="B28" s="30">
        <f>C13*279*0.0004</f>
        <v>164.45375999999999</v>
      </c>
    </row>
    <row r="29" spans="1:4" x14ac:dyDescent="0.25">
      <c r="A29" s="3" t="s">
        <v>49</v>
      </c>
      <c r="B29" s="3">
        <f>(SUM(C3,C5))*0.0004*279</f>
        <v>938.92799999999988</v>
      </c>
    </row>
    <row r="30" spans="1:4" x14ac:dyDescent="0.25">
      <c r="B30" s="51"/>
    </row>
  </sheetData>
  <mergeCells count="3">
    <mergeCell ref="A1:D1"/>
    <mergeCell ref="A10:D10"/>
    <mergeCell ref="A18:D18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defaultColWidth="16.5" defaultRowHeight="13.8" x14ac:dyDescent="0.25"/>
  <cols>
    <col min="1" max="1" width="37.8984375" customWidth="1"/>
  </cols>
  <sheetData>
    <row r="1" spans="1:3" ht="27.6" x14ac:dyDescent="0.25">
      <c r="A1" s="46" t="s">
        <v>45</v>
      </c>
      <c r="B1" s="46" t="s">
        <v>44</v>
      </c>
      <c r="C1" s="46" t="s">
        <v>46</v>
      </c>
    </row>
    <row r="2" spans="1:3" x14ac:dyDescent="0.25">
      <c r="A2" s="59" t="s">
        <v>37</v>
      </c>
      <c r="B2" s="59"/>
      <c r="C2" s="59"/>
    </row>
    <row r="3" spans="1:3" x14ac:dyDescent="0.25">
      <c r="A3" s="35" t="s">
        <v>38</v>
      </c>
      <c r="B3" s="36">
        <v>458</v>
      </c>
      <c r="C3" s="37">
        <f>B3*279</f>
        <v>127782</v>
      </c>
    </row>
    <row r="4" spans="1:3" ht="14.4" x14ac:dyDescent="0.25">
      <c r="A4" s="38" t="s">
        <v>39</v>
      </c>
      <c r="B4" s="39">
        <v>458</v>
      </c>
      <c r="C4" s="40">
        <f>C3</f>
        <v>127782</v>
      </c>
    </row>
    <row r="5" spans="1:3" x14ac:dyDescent="0.25">
      <c r="A5" s="60" t="s">
        <v>40</v>
      </c>
      <c r="B5" s="60"/>
      <c r="C5" s="60"/>
    </row>
    <row r="6" spans="1:3" ht="27.6" x14ac:dyDescent="0.25">
      <c r="A6" s="35" t="s">
        <v>41</v>
      </c>
      <c r="B6" s="41">
        <v>1233</v>
      </c>
      <c r="C6" s="37">
        <f>B6*279</f>
        <v>344007</v>
      </c>
    </row>
    <row r="7" spans="1:3" ht="27.6" x14ac:dyDescent="0.25">
      <c r="A7" s="35" t="s">
        <v>42</v>
      </c>
      <c r="B7" s="36">
        <v>185</v>
      </c>
      <c r="C7" s="37">
        <f>B7*279</f>
        <v>51615</v>
      </c>
    </row>
    <row r="8" spans="1:3" ht="14.4" x14ac:dyDescent="0.25">
      <c r="A8" s="38" t="s">
        <v>39</v>
      </c>
      <c r="B8" s="42">
        <f>SUM(B6:B7)</f>
        <v>1418</v>
      </c>
      <c r="C8" s="40">
        <f>SUM(C6:C7)</f>
        <v>395622</v>
      </c>
    </row>
    <row r="9" spans="1:3" x14ac:dyDescent="0.25">
      <c r="A9" s="43" t="s">
        <v>43</v>
      </c>
      <c r="B9" s="44">
        <f>SUM(B4,B8)</f>
        <v>1876</v>
      </c>
      <c r="C9" s="45">
        <f>SUM(C4,C8)</f>
        <v>523404</v>
      </c>
    </row>
  </sheetData>
  <mergeCells count="2">
    <mergeCell ref="A2:C2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 73 1x Rkeeping</vt:lpstr>
      <vt:lpstr>Part 73 Annual Reporting</vt:lpstr>
      <vt:lpstr>Part 73 Annual Rkeeping</vt:lpstr>
      <vt:lpstr>Form 366 Annual Reporting</vt:lpstr>
      <vt:lpstr>Form 366 Annual RKeeping</vt:lpstr>
      <vt:lpstr>TOTALS</vt:lpstr>
      <vt:lpstr>NRC costs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Benney, Kristen</dc:creator>
  <cp:lastModifiedBy>Benney, Kristen</cp:lastModifiedBy>
  <dcterms:created xsi:type="dcterms:W3CDTF">2014-08-29T12:01:25Z</dcterms:created>
  <dcterms:modified xsi:type="dcterms:W3CDTF">2015-08-06T21:54:34Z</dcterms:modified>
</cp:coreProperties>
</file>