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" yWindow="30" windowWidth="18750" windowHeight="13425" tabRatio="640" activeTab="4"/>
  </bookViews>
  <sheets>
    <sheet name="RecordKeeping" sheetId="8" r:id="rId1"/>
    <sheet name="Reporting" sheetId="27" r:id="rId2"/>
    <sheet name="PublicNotification" sheetId="31" r:id="rId3"/>
    <sheet name="60 day Summ" sheetId="28" r:id="rId4"/>
    <sheet name="Burden Summary" sheetId="4" r:id="rId5"/>
    <sheet name="Notes" sheetId="29" r:id="rId6"/>
  </sheets>
  <definedNames>
    <definedName name="_xlnm._FilterDatabase" localSheetId="2" hidden="1">PublicNotification!$A$3:$N$16</definedName>
    <definedName name="_xlnm._FilterDatabase" localSheetId="0" hidden="1">RecordKeeping!$A$3:$N$38</definedName>
    <definedName name="_xlnm._FilterDatabase" localSheetId="1" hidden="1">Reporting!$A$3:$N$28</definedName>
    <definedName name="_xlnm.Print_Area" localSheetId="3">'60 day Summ'!$B$2:$C$9</definedName>
    <definedName name="_xlnm.Print_Area" localSheetId="4">'Burden Summary'!$A$1:$F$20</definedName>
    <definedName name="_xlnm.Print_Area" localSheetId="2">PublicNotification!$A$1:$N$23</definedName>
    <definedName name="_xlnm.Print_Area" localSheetId="0">RecordKeeping!$A$1:$N$41</definedName>
    <definedName name="_xlnm.Print_Area" localSheetId="1">Reporting!$A$1:$N$34</definedName>
  </definedNames>
  <calcPr calcId="145621"/>
</workbook>
</file>

<file path=xl/calcChain.xml><?xml version="1.0" encoding="utf-8"?>
<calcChain xmlns="http://schemas.openxmlformats.org/spreadsheetml/2006/main">
  <c r="L8" i="27" l="1"/>
  <c r="F16" i="4" l="1"/>
  <c r="E16" i="4"/>
  <c r="D16" i="4"/>
  <c r="C16" i="4"/>
  <c r="N12" i="8" l="1"/>
  <c r="N42" i="8"/>
  <c r="J42" i="8"/>
  <c r="J56" i="8" s="1"/>
  <c r="N47" i="8"/>
  <c r="N44" i="8"/>
  <c r="I42" i="8"/>
  <c r="H42" i="8" s="1"/>
  <c r="G42" i="8"/>
  <c r="F42" i="8" s="1"/>
  <c r="F43" i="8"/>
  <c r="L56" i="8"/>
  <c r="K56" i="8"/>
  <c r="N55" i="8"/>
  <c r="I55" i="8"/>
  <c r="G55" i="8"/>
  <c r="H55" i="8" s="1"/>
  <c r="E55" i="8"/>
  <c r="F55" i="8" s="1"/>
  <c r="D55" i="8"/>
  <c r="J55" i="8" s="1"/>
  <c r="E37" i="8"/>
  <c r="N54" i="8"/>
  <c r="J54" i="8"/>
  <c r="I54" i="8"/>
  <c r="G54" i="8"/>
  <c r="H54" i="8" s="1"/>
  <c r="E54" i="8"/>
  <c r="F54" i="8" s="1"/>
  <c r="D54" i="8"/>
  <c r="D53" i="8"/>
  <c r="D52" i="8"/>
  <c r="D51" i="8"/>
  <c r="D50" i="8"/>
  <c r="D49" i="8"/>
  <c r="D48" i="8"/>
  <c r="D47" i="8"/>
  <c r="D46" i="8"/>
  <c r="D45" i="8"/>
  <c r="D44" i="8"/>
  <c r="D43" i="8"/>
  <c r="D33" i="27"/>
  <c r="D36" i="27"/>
  <c r="D35" i="27"/>
  <c r="D34" i="27"/>
  <c r="F18" i="4"/>
  <c r="E18" i="4"/>
  <c r="D18" i="4"/>
  <c r="C18" i="4"/>
  <c r="B18" i="4"/>
  <c r="F17" i="4"/>
  <c r="E17" i="4"/>
  <c r="D17" i="4"/>
  <c r="C17" i="4"/>
  <c r="B17" i="4"/>
  <c r="B16" i="4"/>
  <c r="F15" i="4"/>
  <c r="E15" i="4"/>
  <c r="D15" i="4"/>
  <c r="C15" i="4"/>
  <c r="B15" i="4"/>
  <c r="G6" i="31"/>
  <c r="I6" i="31" s="1"/>
  <c r="N6" i="31" s="1"/>
  <c r="G7" i="31"/>
  <c r="I7" i="31" s="1"/>
  <c r="N7" i="31" s="1"/>
  <c r="L8" i="31" s="1"/>
  <c r="L16" i="31" s="1"/>
  <c r="D24" i="31"/>
  <c r="N24" i="31" s="1"/>
  <c r="D23" i="31"/>
  <c r="I23" i="31" s="1"/>
  <c r="E22" i="31"/>
  <c r="F22" i="31" s="1"/>
  <c r="D22" i="31"/>
  <c r="N22" i="31" s="1"/>
  <c r="D21" i="31"/>
  <c r="I21" i="31" s="1"/>
  <c r="D20" i="31"/>
  <c r="L24" i="31" s="1"/>
  <c r="D19" i="31"/>
  <c r="M19" i="31" s="1"/>
  <c r="N18" i="31"/>
  <c r="M18" i="31"/>
  <c r="L18" i="31"/>
  <c r="K18" i="31"/>
  <c r="J18" i="31"/>
  <c r="I18" i="31"/>
  <c r="H18" i="31"/>
  <c r="G18" i="31"/>
  <c r="F18" i="31"/>
  <c r="E18" i="31"/>
  <c r="D18" i="31"/>
  <c r="N15" i="31"/>
  <c r="M15" i="31"/>
  <c r="L15" i="31"/>
  <c r="K15" i="31"/>
  <c r="J15" i="31"/>
  <c r="I15" i="31"/>
  <c r="H15" i="31"/>
  <c r="G15" i="31"/>
  <c r="F15" i="31"/>
  <c r="E15" i="31"/>
  <c r="M12" i="31"/>
  <c r="L12" i="31"/>
  <c r="K12" i="31"/>
  <c r="J12" i="31"/>
  <c r="E12" i="31"/>
  <c r="G11" i="31"/>
  <c r="I11" i="31" s="1"/>
  <c r="N11" i="31" s="1"/>
  <c r="I10" i="31"/>
  <c r="G10" i="31"/>
  <c r="G12" i="31" s="1"/>
  <c r="M8" i="31"/>
  <c r="M16" i="31" s="1"/>
  <c r="K8" i="31"/>
  <c r="K16" i="31" s="1"/>
  <c r="J8" i="31"/>
  <c r="J16" i="31" s="1"/>
  <c r="E8" i="31"/>
  <c r="G5" i="31"/>
  <c r="G8" i="31" s="1"/>
  <c r="E16" i="31" l="1"/>
  <c r="G20" i="31"/>
  <c r="K20" i="31"/>
  <c r="E20" i="31"/>
  <c r="F20" i="31" s="1"/>
  <c r="M20" i="31"/>
  <c r="L21" i="31"/>
  <c r="G22" i="31"/>
  <c r="H22" i="31" s="1"/>
  <c r="I22" i="31"/>
  <c r="F12" i="31"/>
  <c r="G16" i="31"/>
  <c r="F16" i="31" s="1"/>
  <c r="F8" i="31"/>
  <c r="I12" i="31"/>
  <c r="H12" i="31" s="1"/>
  <c r="J21" i="31"/>
  <c r="K22" i="31"/>
  <c r="M22" i="31"/>
  <c r="J23" i="31"/>
  <c r="L23" i="31"/>
  <c r="N23" i="31"/>
  <c r="E24" i="31"/>
  <c r="F24" i="31" s="1"/>
  <c r="G24" i="31"/>
  <c r="H24" i="31" s="1"/>
  <c r="I24" i="31"/>
  <c r="K24" i="31"/>
  <c r="M24" i="31"/>
  <c r="J19" i="31"/>
  <c r="L19" i="31"/>
  <c r="N21" i="31"/>
  <c r="I5" i="31"/>
  <c r="I20" i="31" s="1"/>
  <c r="N10" i="31"/>
  <c r="N12" i="31" s="1"/>
  <c r="E19" i="31"/>
  <c r="G19" i="31"/>
  <c r="I19" i="31"/>
  <c r="K19" i="31"/>
  <c r="J20" i="31"/>
  <c r="L20" i="31"/>
  <c r="E21" i="31"/>
  <c r="F21" i="31" s="1"/>
  <c r="G21" i="31"/>
  <c r="H21" i="31" s="1"/>
  <c r="K21" i="31"/>
  <c r="M21" i="31"/>
  <c r="J22" i="31"/>
  <c r="L22" i="31"/>
  <c r="E23" i="31"/>
  <c r="F23" i="31" s="1"/>
  <c r="G23" i="31"/>
  <c r="H23" i="31" s="1"/>
  <c r="K23" i="31"/>
  <c r="M23" i="31"/>
  <c r="J24" i="31"/>
  <c r="H20" i="31" l="1"/>
  <c r="I25" i="31"/>
  <c r="M25" i="31"/>
  <c r="E25" i="31"/>
  <c r="F19" i="31"/>
  <c r="F25" i="31" s="1"/>
  <c r="I8" i="31"/>
  <c r="N5" i="31"/>
  <c r="N20" i="31" s="1"/>
  <c r="J25" i="31"/>
  <c r="K25" i="31"/>
  <c r="H19" i="31"/>
  <c r="G25" i="31"/>
  <c r="L25" i="31"/>
  <c r="H25" i="31" l="1"/>
  <c r="I16" i="31"/>
  <c r="H16" i="31" s="1"/>
  <c r="H8" i="31"/>
  <c r="N8" i="31"/>
  <c r="N16" i="31" s="1"/>
  <c r="N19" i="31"/>
  <c r="N25" i="31" s="1"/>
  <c r="G5" i="8" l="1"/>
  <c r="I5" i="8" s="1"/>
  <c r="N5" i="8" s="1"/>
  <c r="M5" i="8" s="1"/>
  <c r="I16" i="27"/>
  <c r="I19" i="27"/>
  <c r="E24" i="27" l="1"/>
  <c r="J11" i="27" l="1"/>
  <c r="D41" i="8" l="1"/>
  <c r="D42" i="8"/>
  <c r="E42" i="8" s="1"/>
  <c r="E50" i="8"/>
  <c r="E53" i="8"/>
  <c r="J52" i="8"/>
  <c r="J51" i="8"/>
  <c r="J49" i="8"/>
  <c r="J48" i="8"/>
  <c r="K37" i="8"/>
  <c r="G31" i="8"/>
  <c r="I31" i="8" s="1"/>
  <c r="N31" i="8" s="1"/>
  <c r="M31" i="8" s="1"/>
  <c r="K28" i="8"/>
  <c r="G18" i="8"/>
  <c r="I18" i="8" s="1"/>
  <c r="N18" i="8" s="1"/>
  <c r="M18" i="8" s="1"/>
  <c r="G27" i="8"/>
  <c r="I27" i="8" s="1"/>
  <c r="N27" i="8" s="1"/>
  <c r="M27" i="8" s="1"/>
  <c r="L15" i="8"/>
  <c r="K15" i="8"/>
  <c r="J15" i="8"/>
  <c r="J50" i="8" l="1"/>
  <c r="J53" i="8"/>
  <c r="E48" i="8"/>
  <c r="E49" i="8"/>
  <c r="E52" i="8"/>
  <c r="E51" i="8"/>
  <c r="D32" i="27"/>
  <c r="G14" i="8"/>
  <c r="I14" i="8" s="1"/>
  <c r="N14" i="8" s="1"/>
  <c r="M14" i="8" s="1"/>
  <c r="J28" i="8"/>
  <c r="L28" i="8"/>
  <c r="G25" i="8"/>
  <c r="I25" i="8" s="1"/>
  <c r="N25" i="8" s="1"/>
  <c r="M25" i="8" s="1"/>
  <c r="L27" i="27"/>
  <c r="K27" i="27"/>
  <c r="J27" i="27"/>
  <c r="G19" i="27"/>
  <c r="N19" i="27" s="1"/>
  <c r="M19" i="27" s="1"/>
  <c r="G18" i="27"/>
  <c r="I18" i="27" s="1"/>
  <c r="N18" i="27" s="1"/>
  <c r="M18" i="27" s="1"/>
  <c r="G17" i="27"/>
  <c r="I17" i="27" s="1"/>
  <c r="N17" i="27" s="1"/>
  <c r="M17" i="27" s="1"/>
  <c r="G16" i="27"/>
  <c r="N16" i="27" s="1"/>
  <c r="M16" i="27" s="1"/>
  <c r="G15" i="27"/>
  <c r="I15" i="27" s="1"/>
  <c r="N15" i="27" s="1"/>
  <c r="M15" i="27" s="1"/>
  <c r="G14" i="27"/>
  <c r="I14" i="27" s="1"/>
  <c r="N14" i="27" s="1"/>
  <c r="M14" i="27" s="1"/>
  <c r="G13" i="27"/>
  <c r="I13" i="27" s="1"/>
  <c r="N13" i="27" s="1"/>
  <c r="M13" i="27" s="1"/>
  <c r="G35" i="8"/>
  <c r="I35" i="8" s="1"/>
  <c r="G36" i="8"/>
  <c r="I36" i="8" s="1"/>
  <c r="E27" i="27"/>
  <c r="G26" i="27"/>
  <c r="I26" i="27" s="1"/>
  <c r="N26" i="27" s="1"/>
  <c r="M26" i="27" s="1"/>
  <c r="G7" i="27"/>
  <c r="I7" i="27" s="1"/>
  <c r="N7" i="27" s="1"/>
  <c r="M7" i="27" s="1"/>
  <c r="G24" i="8"/>
  <c r="G23" i="8"/>
  <c r="I23" i="8" s="1"/>
  <c r="N23" i="8" s="1"/>
  <c r="M23" i="8" s="1"/>
  <c r="G22" i="8"/>
  <c r="I22" i="8" s="1"/>
  <c r="N22" i="8" s="1"/>
  <c r="M22" i="8" s="1"/>
  <c r="G21" i="8"/>
  <c r="I21" i="8" s="1"/>
  <c r="N21" i="8" s="1"/>
  <c r="M21" i="8" s="1"/>
  <c r="G20" i="8"/>
  <c r="G19" i="8"/>
  <c r="I19" i="8" s="1"/>
  <c r="G12" i="8"/>
  <c r="G50" i="8" l="1"/>
  <c r="I20" i="8"/>
  <c r="N20" i="8" s="1"/>
  <c r="M20" i="8" s="1"/>
  <c r="I24" i="8"/>
  <c r="N24" i="8" s="1"/>
  <c r="M24" i="8" s="1"/>
  <c r="M24" i="27"/>
  <c r="N19" i="8"/>
  <c r="M19" i="8" s="1"/>
  <c r="G24" i="27"/>
  <c r="I24" i="27"/>
  <c r="G33" i="8"/>
  <c r="I33" i="8" s="1"/>
  <c r="N33" i="8" s="1"/>
  <c r="M33" i="8" s="1"/>
  <c r="G32" i="8"/>
  <c r="I32" i="8" s="1"/>
  <c r="N32" i="8" s="1"/>
  <c r="M32" i="8" s="1"/>
  <c r="N36" i="8"/>
  <c r="G17" i="8"/>
  <c r="G26" i="8"/>
  <c r="I12" i="8"/>
  <c r="M12" i="8" s="1"/>
  <c r="G11" i="8"/>
  <c r="I11" i="8" s="1"/>
  <c r="N11" i="8" s="1"/>
  <c r="M11" i="8" s="1"/>
  <c r="G9" i="8"/>
  <c r="I9" i="8" s="1"/>
  <c r="N9" i="8" s="1"/>
  <c r="M9" i="8" s="1"/>
  <c r="G8" i="8"/>
  <c r="G7" i="8"/>
  <c r="G6" i="8"/>
  <c r="G10" i="8"/>
  <c r="I10" i="8" s="1"/>
  <c r="N10" i="8" s="1"/>
  <c r="M10" i="8" s="1"/>
  <c r="G34" i="8"/>
  <c r="I34" i="8" s="1"/>
  <c r="N34" i="8" s="1"/>
  <c r="M34" i="8" s="1"/>
  <c r="G9" i="27"/>
  <c r="I9" i="27" s="1"/>
  <c r="N9" i="27" s="1"/>
  <c r="G8" i="27"/>
  <c r="I8" i="27" s="1"/>
  <c r="N8" i="27" s="1"/>
  <c r="G6" i="27"/>
  <c r="I6" i="27" s="1"/>
  <c r="N6" i="27" s="1"/>
  <c r="M6" i="27" s="1"/>
  <c r="G21" i="27"/>
  <c r="I21" i="27" s="1"/>
  <c r="G5" i="27"/>
  <c r="I5" i="27" s="1"/>
  <c r="N5" i="27" s="1"/>
  <c r="F50" i="8" l="1"/>
  <c r="I26" i="8"/>
  <c r="G49" i="8"/>
  <c r="I7" i="8"/>
  <c r="G52" i="8"/>
  <c r="I8" i="8"/>
  <c r="I50" i="8" s="1"/>
  <c r="H50" i="8" s="1"/>
  <c r="G53" i="8"/>
  <c r="I6" i="8"/>
  <c r="G51" i="8"/>
  <c r="I17" i="8"/>
  <c r="I28" i="8" s="1"/>
  <c r="G28" i="8"/>
  <c r="G27" i="27"/>
  <c r="B11" i="4"/>
  <c r="G13" i="8"/>
  <c r="E11" i="27"/>
  <c r="K11" i="27"/>
  <c r="L11" i="27"/>
  <c r="I49" i="8" l="1"/>
  <c r="H49" i="8" s="1"/>
  <c r="F49" i="8"/>
  <c r="I13" i="8"/>
  <c r="G48" i="8"/>
  <c r="N7" i="8"/>
  <c r="I52" i="8"/>
  <c r="H52" i="8" s="1"/>
  <c r="F53" i="8"/>
  <c r="N8" i="8"/>
  <c r="I53" i="8"/>
  <c r="H53" i="8" s="1"/>
  <c r="F52" i="8"/>
  <c r="N6" i="8"/>
  <c r="I51" i="8"/>
  <c r="H51" i="8" s="1"/>
  <c r="F51" i="8"/>
  <c r="G15" i="8"/>
  <c r="I15" i="8"/>
  <c r="I27" i="27"/>
  <c r="J24" i="27"/>
  <c r="N50" i="8" l="1"/>
  <c r="N49" i="8"/>
  <c r="F48" i="8"/>
  <c r="N13" i="8"/>
  <c r="I48" i="8"/>
  <c r="H48" i="8" s="1"/>
  <c r="M8" i="8"/>
  <c r="N53" i="8"/>
  <c r="M7" i="8"/>
  <c r="N52" i="8"/>
  <c r="M6" i="8"/>
  <c r="N51" i="8"/>
  <c r="N15" i="8"/>
  <c r="M27" i="27"/>
  <c r="N27" i="27"/>
  <c r="H15" i="8"/>
  <c r="E28" i="8"/>
  <c r="G22" i="27"/>
  <c r="M13" i="8" l="1"/>
  <c r="M15" i="8" s="1"/>
  <c r="N48" i="8"/>
  <c r="E15" i="8"/>
  <c r="F12" i="4"/>
  <c r="J28" i="27"/>
  <c r="I22" i="27"/>
  <c r="F15" i="8" l="1"/>
  <c r="E38" i="8"/>
  <c r="N24" i="27"/>
  <c r="B12" i="4"/>
  <c r="G23" i="27"/>
  <c r="I23" i="27" s="1"/>
  <c r="E41" i="8" l="1"/>
  <c r="E56" i="8"/>
  <c r="E31" i="27"/>
  <c r="E28" i="27"/>
  <c r="N17" i="8"/>
  <c r="M17" i="8" s="1"/>
  <c r="M28" i="8" s="1"/>
  <c r="B13" i="4" l="1"/>
  <c r="E33" i="27"/>
  <c r="C3" i="28"/>
  <c r="H24" i="27"/>
  <c r="E11" i="4" s="1"/>
  <c r="F28" i="8"/>
  <c r="F24" i="27"/>
  <c r="G11" i="27"/>
  <c r="I11" i="27"/>
  <c r="I28" i="27" s="1"/>
  <c r="N28" i="8"/>
  <c r="H28" i="8"/>
  <c r="M11" i="27"/>
  <c r="M28" i="27" s="1"/>
  <c r="J36" i="27"/>
  <c r="J35" i="27"/>
  <c r="J34" i="27"/>
  <c r="D31" i="27"/>
  <c r="N30" i="27"/>
  <c r="M30" i="27"/>
  <c r="L30" i="27"/>
  <c r="K30" i="27"/>
  <c r="J30" i="27"/>
  <c r="I30" i="27"/>
  <c r="H30" i="27"/>
  <c r="G30" i="27"/>
  <c r="F30" i="27"/>
  <c r="E30" i="27"/>
  <c r="D30" i="27"/>
  <c r="L24" i="27"/>
  <c r="L28" i="27" s="1"/>
  <c r="K24" i="27"/>
  <c r="K28" i="27" s="1"/>
  <c r="D40" i="8"/>
  <c r="E40" i="8"/>
  <c r="E45" i="8"/>
  <c r="E46" i="8"/>
  <c r="E47" i="8"/>
  <c r="E43" i="8"/>
  <c r="E44" i="8"/>
  <c r="H40" i="8"/>
  <c r="F40" i="8"/>
  <c r="G40" i="8"/>
  <c r="I40" i="8"/>
  <c r="J40" i="8"/>
  <c r="K40" i="8"/>
  <c r="L40" i="8"/>
  <c r="M40" i="8"/>
  <c r="N40" i="8"/>
  <c r="J37" i="8"/>
  <c r="L37" i="8"/>
  <c r="B6" i="4"/>
  <c r="B5" i="4"/>
  <c r="G30" i="8"/>
  <c r="G37" i="8" s="1"/>
  <c r="F37" i="8" s="1"/>
  <c r="F13" i="4" l="1"/>
  <c r="I30" i="8"/>
  <c r="I37" i="8" s="1"/>
  <c r="F11" i="27"/>
  <c r="H11" i="27"/>
  <c r="N11" i="27"/>
  <c r="J32" i="27"/>
  <c r="L32" i="27"/>
  <c r="K32" i="27"/>
  <c r="M32" i="27"/>
  <c r="K41" i="8"/>
  <c r="L41" i="8"/>
  <c r="B7" i="4"/>
  <c r="G31" i="27"/>
  <c r="K31" i="27"/>
  <c r="L31" i="27"/>
  <c r="M31" i="27"/>
  <c r="J33" i="27"/>
  <c r="C11" i="4"/>
  <c r="C6" i="4"/>
  <c r="E6" i="4"/>
  <c r="J44" i="8"/>
  <c r="I43" i="8"/>
  <c r="J45" i="8"/>
  <c r="G41" i="8"/>
  <c r="I41" i="8"/>
  <c r="L38" i="8"/>
  <c r="J38" i="8"/>
  <c r="C8" i="28" s="1"/>
  <c r="J41" i="8"/>
  <c r="I44" i="8"/>
  <c r="G44" i="8"/>
  <c r="N43" i="8"/>
  <c r="G43" i="8"/>
  <c r="J47" i="8"/>
  <c r="J46" i="8"/>
  <c r="N45" i="8"/>
  <c r="J43" i="8"/>
  <c r="B10" i="4"/>
  <c r="F11" i="4"/>
  <c r="D11" i="4"/>
  <c r="J31" i="27"/>
  <c r="E32" i="27"/>
  <c r="G32" i="27"/>
  <c r="I32" i="27"/>
  <c r="G33" i="27"/>
  <c r="I33" i="27"/>
  <c r="N33" i="27"/>
  <c r="E34" i="27"/>
  <c r="F34" i="27" s="1"/>
  <c r="G34" i="27"/>
  <c r="H34" i="27" s="1"/>
  <c r="I34" i="27"/>
  <c r="N34" i="27"/>
  <c r="E35" i="27"/>
  <c r="G35" i="27"/>
  <c r="I35" i="27"/>
  <c r="N35" i="27"/>
  <c r="E36" i="27"/>
  <c r="G36" i="27"/>
  <c r="I36" i="27"/>
  <c r="N36" i="27"/>
  <c r="I47" i="8"/>
  <c r="G47" i="8"/>
  <c r="N46" i="8"/>
  <c r="I46" i="8"/>
  <c r="G46" i="8"/>
  <c r="I45" i="8"/>
  <c r="G45" i="8"/>
  <c r="F45" i="8" s="1"/>
  <c r="K38" i="8"/>
  <c r="F6" i="4"/>
  <c r="D6" i="4"/>
  <c r="C7" i="4"/>
  <c r="H44" i="8" l="1"/>
  <c r="I56" i="8"/>
  <c r="H46" i="8"/>
  <c r="F46" i="8"/>
  <c r="F44" i="8"/>
  <c r="H33" i="27"/>
  <c r="E37" i="27"/>
  <c r="F33" i="27"/>
  <c r="F36" i="27"/>
  <c r="H36" i="27"/>
  <c r="H35" i="27"/>
  <c r="F35" i="27"/>
  <c r="H41" i="8"/>
  <c r="F41" i="8"/>
  <c r="H47" i="8"/>
  <c r="H45" i="8"/>
  <c r="F47" i="8"/>
  <c r="H43" i="8"/>
  <c r="N30" i="8"/>
  <c r="N37" i="8" s="1"/>
  <c r="F7" i="4"/>
  <c r="K37" i="27"/>
  <c r="D7" i="4"/>
  <c r="B8" i="4"/>
  <c r="B19" i="4" s="1"/>
  <c r="H32" i="27"/>
  <c r="F32" i="27"/>
  <c r="F31" i="27"/>
  <c r="L37" i="27"/>
  <c r="M37" i="27"/>
  <c r="D5" i="4"/>
  <c r="F5" i="4"/>
  <c r="J37" i="27"/>
  <c r="G37" i="27"/>
  <c r="C10" i="4"/>
  <c r="D10" i="4"/>
  <c r="I31" i="27"/>
  <c r="H31" i="27" s="1"/>
  <c r="G38" i="8"/>
  <c r="F38" i="8" s="1"/>
  <c r="C8" i="4" s="1"/>
  <c r="H56" i="8" l="1"/>
  <c r="M30" i="8"/>
  <c r="N38" i="8"/>
  <c r="I38" i="8"/>
  <c r="H37" i="8"/>
  <c r="E7" i="4" s="1"/>
  <c r="D8" i="4"/>
  <c r="F37" i="27"/>
  <c r="C5" i="4"/>
  <c r="E5" i="4"/>
  <c r="H37" i="27"/>
  <c r="I37" i="27"/>
  <c r="E10" i="4"/>
  <c r="N28" i="27"/>
  <c r="C9" i="28" s="1"/>
  <c r="F10" i="4"/>
  <c r="N31" i="27"/>
  <c r="N32" i="27"/>
  <c r="F8" i="4" l="1"/>
  <c r="F19" i="4" s="1"/>
  <c r="C7" i="28"/>
  <c r="M37" i="8"/>
  <c r="M38" i="8" s="1"/>
  <c r="M41" i="8"/>
  <c r="M56" i="8" s="1"/>
  <c r="H38" i="8"/>
  <c r="E8" i="4" s="1"/>
  <c r="N37" i="27"/>
  <c r="D12" i="4" l="1"/>
  <c r="H27" i="27"/>
  <c r="E12" i="4" s="1"/>
  <c r="G28" i="27"/>
  <c r="F27" i="27"/>
  <c r="C12" i="4" s="1"/>
  <c r="H28" i="27" l="1"/>
  <c r="E13" i="4" s="1"/>
  <c r="C5" i="28"/>
  <c r="D13" i="4"/>
  <c r="D19" i="4" s="1"/>
  <c r="C4" i="28"/>
  <c r="F28" i="27"/>
  <c r="C13" i="4" s="1"/>
  <c r="C19" i="4" l="1"/>
  <c r="C6" i="28"/>
  <c r="E19" i="4"/>
  <c r="G56" i="8"/>
  <c r="F56" i="8" s="1"/>
  <c r="N56" i="8"/>
</calcChain>
</file>

<file path=xl/comments1.xml><?xml version="1.0" encoding="utf-8"?>
<comments xmlns="http://schemas.openxmlformats.org/spreadsheetml/2006/main">
  <authors>
    <author>sweeks</author>
  </authors>
  <commentList>
    <comment ref="E6" authorId="0">
      <text>
        <r>
          <rPr>
            <sz val="9"/>
            <color indexed="81"/>
            <rFont val="Tahoma"/>
            <charset val="1"/>
          </rPr>
          <t xml:space="preserve">50 states + DC + Guam + Puerto Rico + Virgin Islands + add'l SAs in AR &amp; OK = 56
</t>
        </r>
      </text>
    </comment>
    <comment ref="F7" authorId="0">
      <text>
        <r>
          <rPr>
            <b/>
            <sz val="9"/>
            <color indexed="81"/>
            <rFont val="Tahoma"/>
            <charset val="1"/>
          </rPr>
          <t>reported annually on the FNS-13</t>
        </r>
      </text>
    </comment>
    <comment ref="F8" authorId="0">
      <text>
        <r>
          <rPr>
            <b/>
            <sz val="9"/>
            <color indexed="81"/>
            <rFont val="Tahoma"/>
            <charset val="1"/>
          </rPr>
          <t>Total SFAs / SAs divided by 3 for every three years.</t>
        </r>
      </text>
    </comment>
    <comment ref="F9" authorId="0">
      <text>
        <r>
          <rPr>
            <b/>
            <sz val="9"/>
            <color indexed="81"/>
            <rFont val="Tahoma"/>
            <charset val="1"/>
          </rPr>
          <t>Total SFAs / SAs divided by 3 for every three years.</t>
        </r>
      </text>
    </comment>
    <comment ref="E10" authorId="0">
      <text>
        <r>
          <rPr>
            <sz val="9"/>
            <color indexed="81"/>
            <rFont val="Tahoma"/>
            <charset val="1"/>
          </rPr>
          <t xml:space="preserve">50 states + DC + Guam + Puerto Rico + Virgin Islands + add'l SAs in AR &amp; OK = 56
</t>
        </r>
      </text>
    </comment>
    <comment ref="F11" authorId="0">
      <text>
        <r>
          <rPr>
            <b/>
            <sz val="9"/>
            <color indexed="81"/>
            <rFont val="Tahoma"/>
            <charset val="1"/>
          </rPr>
          <t xml:space="preserve">Total SFAs / SAs </t>
        </r>
      </text>
    </comment>
    <comment ref="E19" authorId="0">
      <text>
        <r>
          <rPr>
            <b/>
            <sz val="9"/>
            <color indexed="81"/>
            <rFont val="Tahoma"/>
            <charset val="1"/>
          </rPr>
          <t>Based on SAE allocation data</t>
        </r>
      </text>
    </comment>
    <comment ref="H19" authorId="0">
      <text>
        <r>
          <rPr>
            <b/>
            <sz val="9"/>
            <color indexed="81"/>
            <rFont val="Tahoma"/>
            <family val="2"/>
          </rPr>
          <t xml:space="preserve">Often automated with little manual review </t>
        </r>
      </text>
    </comment>
    <comment ref="E30" authorId="0">
      <text>
        <r>
          <rPr>
            <b/>
            <sz val="9"/>
            <color indexed="81"/>
            <rFont val="Tahoma"/>
            <charset val="1"/>
          </rPr>
          <t>Estimate 30% of schools might have this occur.</t>
        </r>
      </text>
    </comment>
  </commentList>
</comments>
</file>

<file path=xl/comments2.xml><?xml version="1.0" encoding="utf-8"?>
<comments xmlns="http://schemas.openxmlformats.org/spreadsheetml/2006/main">
  <authors>
    <author>sweeks</author>
  </authors>
  <commentList>
    <comment ref="E6" authorId="0">
      <text>
        <r>
          <rPr>
            <b/>
            <sz val="10"/>
            <color indexed="81"/>
            <rFont val="Tahoma"/>
            <family val="2"/>
          </rPr>
          <t>50 states + DC + Guam + Puerto Rico + Virgin Islands + add'l SAs in AR &amp; OK = 56</t>
        </r>
      </text>
    </comment>
    <comment ref="F6" authorId="0">
      <text>
        <r>
          <rPr>
            <b/>
            <sz val="9"/>
            <color indexed="81"/>
            <rFont val="Tahoma"/>
            <charset val="1"/>
          </rPr>
          <t xml:space="preserve">#SFAs divided by 3 (every three years)
19,822 / 3 = 6607 divided by 56 SAs = 118 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School year is typically 10 months.</t>
        </r>
      </text>
    </comment>
    <comment ref="H21" authorId="0">
      <text>
        <r>
          <rPr>
            <sz val="9"/>
            <color indexed="81"/>
            <rFont val="Tahoma"/>
            <charset val="1"/>
          </rPr>
          <t>Initial burden is being averaged over 3 years and will be eliminated  during ICR renewal.</t>
        </r>
      </text>
    </comment>
    <comment ref="E23" authorId="0">
      <text>
        <r>
          <rPr>
            <sz val="9"/>
            <color indexed="81"/>
            <rFont val="Tahoma"/>
            <family val="2"/>
          </rPr>
          <t>#SFAs divided by 3 (every three years)
19,822 / 3 = 6607</t>
        </r>
      </text>
    </comment>
  </commentList>
</comments>
</file>

<file path=xl/comments3.xml><?xml version="1.0" encoding="utf-8"?>
<comments xmlns="http://schemas.openxmlformats.org/spreadsheetml/2006/main">
  <authors>
    <author>sweeks</author>
  </authors>
  <commentList>
    <comment ref="E5" authorId="0">
      <text>
        <r>
          <rPr>
            <b/>
            <sz val="9"/>
            <color indexed="81"/>
            <rFont val="Tahoma"/>
            <family val="2"/>
          </rPr>
          <t>50 states + DC + Guam + Puerto Rico + Virgin Islands + add'l SAs in AR &amp; OK = 56</t>
        </r>
      </text>
    </comment>
  </commentList>
</comments>
</file>

<file path=xl/sharedStrings.xml><?xml version="1.0" encoding="utf-8"?>
<sst xmlns="http://schemas.openxmlformats.org/spreadsheetml/2006/main" count="265" uniqueCount="167">
  <si>
    <t>CFR Citation</t>
  </si>
  <si>
    <t>Title</t>
  </si>
  <si>
    <t>Form Number</t>
  </si>
  <si>
    <t>Estimated # Record-keepers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</si>
  <si>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</si>
  <si>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</si>
  <si>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</si>
  <si>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</si>
  <si>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</si>
  <si>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</si>
  <si>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</si>
  <si>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</si>
  <si>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</si>
  <si>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</si>
  <si>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</si>
  <si>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</si>
  <si>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</si>
  <si>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</si>
  <si>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</si>
  <si>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</si>
  <si>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</si>
  <si>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</si>
  <si>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</si>
  <si>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</si>
  <si>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</si>
  <si>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</si>
  <si>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</si>
  <si>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</si>
  <si>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>School Food Authority Level</t>
  </si>
  <si>
    <t xml:space="preserve">School Level </t>
  </si>
  <si>
    <t xml:space="preserve">Recordkeeping Total </t>
  </si>
  <si>
    <t xml:space="preserve">Reporting </t>
  </si>
  <si>
    <t xml:space="preserve">Reporting Total </t>
  </si>
  <si>
    <t>School Food Authority Level Total</t>
  </si>
  <si>
    <t>State Agency Level Total</t>
  </si>
  <si>
    <t>State Agency Level</t>
  </si>
  <si>
    <t xml:space="preserve">Total </t>
  </si>
  <si>
    <t>TOTAL NO. RESPONDENTS</t>
  </si>
  <si>
    <t>AVERAGE NO. RESPONSES PER RESPONDENT</t>
  </si>
  <si>
    <t>TOTAL ANNUAL RESPONSES</t>
  </si>
  <si>
    <t>AVERAGE HOURS PER RESPONSE</t>
  </si>
  <si>
    <t xml:space="preserve">School Level Total </t>
  </si>
  <si>
    <t xml:space="preserve"> Total Reporting Burden</t>
  </si>
  <si>
    <t>School Level Total</t>
  </si>
  <si>
    <t xml:space="preserve"> Total Recordkeeping Burden</t>
  </si>
  <si>
    <t>Current OMB Approved Burden Hrs</t>
  </si>
  <si>
    <t>This is the Current OMB Approved Burden Hrs column 'J'</t>
  </si>
  <si>
    <t xml:space="preserve">Date </t>
  </si>
  <si>
    <t xml:space="preserve">Comments </t>
  </si>
  <si>
    <t xml:space="preserve">User Initials </t>
  </si>
  <si>
    <t xml:space="preserve">SW </t>
  </si>
  <si>
    <t xml:space="preserve">SUMMARY OF BURDEN RECORDKEEPING &amp; REPORTING </t>
  </si>
  <si>
    <t>School Level</t>
  </si>
  <si>
    <t>Due to Authorizing Statute</t>
  </si>
  <si>
    <t>Program Rule</t>
  </si>
  <si>
    <t>Due to Program Change - Direct Certification Rule</t>
  </si>
  <si>
    <t>Local Wellness Policy</t>
  </si>
  <si>
    <t>210.30(a)&amp;(c)(5)</t>
  </si>
  <si>
    <t>SFA/LEA must retain records to document compliance with the local school wellness policy requirements in 210.30(f).</t>
  </si>
  <si>
    <t>LEA must establish a local wellness policy for all schools participating in school meal.  (This is a one time burden averaged over three years.)</t>
  </si>
  <si>
    <t>210.30(d)(2) &amp; 220.7</t>
  </si>
  <si>
    <t>210.30(d)(3), (e)(2), (e)(3)</t>
  </si>
  <si>
    <t>School Food Authority/Local Education Agency Level</t>
  </si>
  <si>
    <t xml:space="preserve">CURRENT OMB INVENTORY </t>
  </si>
  <si>
    <t>LEA must inform the public annually about the content and implementation of the local school wellness policy and any updates.</t>
  </si>
  <si>
    <t>LEA must conduct triennial assessments of schools' compliance with the local school wellness policy and inform public about progress.</t>
  </si>
  <si>
    <t>210.15(b)(9) and 210.30(f)</t>
  </si>
  <si>
    <t>Professional Standards</t>
  </si>
  <si>
    <t>Six Cents Certification</t>
  </si>
  <si>
    <t>Nutrition Standards</t>
  </si>
  <si>
    <t>Paid Lunch Revenue</t>
  </si>
  <si>
    <t>210.19(f)</t>
  </si>
  <si>
    <t>FNS-13</t>
  </si>
  <si>
    <t>SA shall prepare records on schools eligible to received USDA donated foods.</t>
  </si>
  <si>
    <t>SFA maintains files of school meal applications.</t>
  </si>
  <si>
    <t>210.9(b)(19)</t>
  </si>
  <si>
    <t>SFA maintains files of children directly certified.</t>
  </si>
  <si>
    <t>SFAs maintain documentation to support performance based reimbursement and the attestation of compliance.</t>
  </si>
  <si>
    <t>FNS-828</t>
  </si>
  <si>
    <t>210.13(b)</t>
  </si>
  <si>
    <t>210.15(b)(1)</t>
  </si>
  <si>
    <t>FNS-10</t>
  </si>
  <si>
    <t>SA maintains records from SFAs of food safety inspections obtained by schools.</t>
  </si>
  <si>
    <t>210.20(b)(1&amp;2) &amp; 210.23(c) &amp; 210.5</t>
  </si>
  <si>
    <t>FNS-640</t>
  </si>
  <si>
    <t>210.9(c)(7)</t>
  </si>
  <si>
    <t>SFAs review NSLP afterschool care prgrograms</t>
  </si>
  <si>
    <t>210.15(a)(7)</t>
  </si>
  <si>
    <t>SA maintains records of paid reimbursable lunch prices obtained from SFAs.</t>
  </si>
  <si>
    <t>SFA maintains calculations of average paid lunch prices and adjustments.</t>
  </si>
  <si>
    <t>SFA documents revenue from sale of nonprogram foods accrues to the nonprofit school food service account and is compliant with requirements.</t>
  </si>
  <si>
    <t>TOTAL BURDEN HOURS</t>
  </si>
  <si>
    <t>TOTAL BURDEN FOR                        NATIONAL SCHOOL LUNCH PROGRAM</t>
  </si>
  <si>
    <t xml:space="preserve">ICR #0584-0006, National School Lunch Program 7 CFR Part 210 - Summary </t>
  </si>
  <si>
    <t>SFA maintains documentation of compliance with professional standards for school nutrition directors, managers and personnel.</t>
  </si>
  <si>
    <t>Competitive Foods</t>
  </si>
  <si>
    <t>210.15(b)(8); 210.30(g)</t>
  </si>
  <si>
    <t>210.11(b)(2)</t>
  </si>
  <si>
    <t>DIFFERENCE (NEW BURDEN REQUESTED)</t>
  </si>
  <si>
    <t>State agencies shall report to FNS of the names of large school food authorities exceeding administrative review thresholds.</t>
  </si>
  <si>
    <t>SAs shall report to FNS the results of reviews by March 1 of each school year.</t>
  </si>
  <si>
    <t>SA maintains documentation of LEA/SFA compliance with nutrition standards for competitive foods.</t>
  </si>
  <si>
    <t>SA maintains documentation of compliance with professional standards for State directors of School Nutrition Programs.</t>
  </si>
  <si>
    <t>SA maintains documentation to support the amount of State funds reported used for State revenue matching requirements.</t>
  </si>
  <si>
    <t>SA maintains accounting records and source documents to control the receipt, custody and disbursement of Federal NSLP funds and documentation supporting all SFA claims paid by the SA.</t>
  </si>
  <si>
    <t>SA reports to FNS schools' compliance with the food safety inspections requirements.</t>
  </si>
  <si>
    <t>210.15(a)(8) &amp; 210.14(e)(7)</t>
  </si>
  <si>
    <t>210.15(b)(2) &amp; 210.7(d)(2)</t>
  </si>
  <si>
    <t>210.15(b)(1) &amp; 210.8(a)(5)</t>
  </si>
  <si>
    <t>210.15(b)(7) &amp; 210.14(f)</t>
  </si>
  <si>
    <t>210.15(b)(6) &amp; 210.14(e)</t>
  </si>
  <si>
    <t>SFA maintains documentation of participation data by school to support monthly Claim for Reimbursement and data used in the claims review process.</t>
  </si>
  <si>
    <t>210.15(b)(2)(3) &amp; 210.10(a)(3)</t>
  </si>
  <si>
    <t>210.20(b)(3) &amp; 210.17(g)&amp;(h)</t>
  </si>
  <si>
    <t>LEAs &amp; SFAs maintain documentation of compliance with nutrition standards for all competitive food for sale to students.</t>
  </si>
  <si>
    <t>School maintains food safety records and records from most recent food safety inspection.</t>
  </si>
  <si>
    <t>School maintains documentation of participation data by school to support the Claim for Reimbursement.</t>
  </si>
  <si>
    <t>Schools maintain production and menu records.</t>
  </si>
  <si>
    <t>210.15(b)(5) &amp; 210.13(b&amp;c)</t>
  </si>
  <si>
    <t>210.18(d)(2) &amp; 210.18(i) &amp; 210.18(o)(1) &amp; 210.20(a)(5)</t>
  </si>
  <si>
    <t>SFA submits to the SA a written response to reviews documenting corrective action for Program deficiencies.</t>
  </si>
  <si>
    <t>FNS-10, FNS-13, FNS-777, FNS-828</t>
  </si>
  <si>
    <t>SA reporting burden for electronic reports accounted  for in the Food Program Reporting System (FPRS) ICR #0584-0594.</t>
  </si>
  <si>
    <t>210.9(b)(21)</t>
  </si>
  <si>
    <t>SFA provides SA with list of all schools with at least 50% free or reduced-price enrolled children and the attendance boundaries for those schools upon request of a CACFP sponsor of homes.</t>
  </si>
  <si>
    <t>210.15(a)(1) &amp; 210.8(b)&amp;(c)</t>
  </si>
  <si>
    <t>210.15(a)(2)&amp;(4) &amp; 210.9(a&amp;b) &amp; 210.7(d)(2)</t>
  </si>
  <si>
    <t>SFA submits to the SA monthly claims for reimbursement and eligibility data for enrolled children for October.</t>
  </si>
  <si>
    <t>SFA submits to the SA an application, agreement, Free and Reduced Price Policy Statement, commodity preference, and annual certifications.</t>
  </si>
  <si>
    <t>School food authorities shall report prices of paid lunches for each school to the State agency.</t>
  </si>
  <si>
    <t>SFA reports to the SA the number of safety inspections obtained by each school.</t>
  </si>
  <si>
    <t>210.10(m)</t>
  </si>
  <si>
    <t>School maintains written statements signed by a license physican of the need for substitutions and recommending alternate foods.</t>
  </si>
  <si>
    <t>SA maintains documentation of fiscal action taken to disallow improper claims submitted by SFAs, as determined through claims processing, reviews, and USDA audits.</t>
  </si>
  <si>
    <t>Due to Program Change - Rule</t>
  </si>
  <si>
    <t>Organizations responsible for food service in schools maintain records.</t>
  </si>
  <si>
    <t>Recordkeeping</t>
  </si>
  <si>
    <t>Schools shall post the most recent food safety inspection and provide a copy upon request.</t>
  </si>
  <si>
    <t>SA provides the CACFP SA with a list of all NSLP schools with at least 50% or more children eligible for free or reduced price meals by February 1 each year.</t>
  </si>
  <si>
    <t>210.20(b)(10) &amp; 210.19(b)</t>
  </si>
  <si>
    <t>210.20(b)(11)</t>
  </si>
  <si>
    <t>210.20(b)(14)</t>
  </si>
  <si>
    <t>210.20(a)(7)</t>
  </si>
  <si>
    <t>210.20(a)(5) &amp; 210.18(n)&amp;(o)(2)</t>
  </si>
  <si>
    <t>Public Notification</t>
  </si>
  <si>
    <t>Due to Program Change - Final Rule</t>
  </si>
  <si>
    <t>Local Educational Agency / School Food Authority Level</t>
  </si>
  <si>
    <t>Local Educational Agency / School Food Authority Level Total</t>
  </si>
  <si>
    <t>Admin Review</t>
  </si>
  <si>
    <t>210.18(m)(1)</t>
  </si>
  <si>
    <t>Local Educational Agency Level</t>
  </si>
  <si>
    <t>Public Notification Total</t>
  </si>
  <si>
    <t>This is the Burden doc using the redesigned template.  Revisions made to include merges from rules and moving of forms into FPRS.</t>
  </si>
  <si>
    <t>This is now the most current verison of the information collection for the NSLP following the Feb 2016 renewal.</t>
  </si>
  <si>
    <t>SA must post a summary of the most recent administrative review results of SFAs on the SA website and make a copy available upon request.</t>
  </si>
  <si>
    <t>210.18(h)(2)(iv)</t>
  </si>
  <si>
    <r>
      <t>210.20(b)(12)</t>
    </r>
    <r>
      <rPr>
        <sz val="6"/>
        <rFont val="Calibri"/>
        <family val="2"/>
      </rPr>
      <t xml:space="preserve"> &amp; </t>
    </r>
    <r>
      <rPr>
        <sz val="11"/>
        <rFont val="Calibri"/>
        <family val="2"/>
      </rPr>
      <t>210.14(e)(7)</t>
    </r>
  </si>
  <si>
    <t>210.20(a)(2)&amp;(3)&amp;(4)&amp;(8)&amp;(9) &amp; 210.5(d)(1)&amp;(2) &amp; 210.14(e)(7) &amp; 210.17(g)</t>
  </si>
  <si>
    <t>*</t>
  </si>
  <si>
    <t>210.18(i)(3)</t>
  </si>
  <si>
    <t>SA notifies SFAs in writing of review findings, corrective actions, deadlines, and potential fiscal action with grounds and right to appeal.</t>
  </si>
  <si>
    <t>210.15(a)(3) &amp; 210.18(j)(2)</t>
  </si>
  <si>
    <t>210.20(b)(7) &amp; 210.19(c) &amp; 210.18(o)</t>
  </si>
  <si>
    <t xml:space="preserve">210.20(b)(6) &amp; 210.18(o)(f)(k,l,m) &amp; 210.23(c) </t>
  </si>
  <si>
    <t>SA maintains records of all reviews (including Program violations, corrective action, fiscal action and withholding of payments).</t>
  </si>
  <si>
    <t>-</t>
  </si>
  <si>
    <t>210.15(b)(4) &amp; 210.9(b)(18 &amp; 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</si>
</sst>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0.000"/>
    <numFmt numFmtId="169" formatCode="m/d/yy;@"/>
    <numFmt numFmtId="170" formatCode="_(* #,##0.0000_);_(* \(#,##0.0000\);_(* &quot;-&quot;??_);_(@_)"/>
    <numFmt numFmtId="171" formatCode="_(* #,##0.00000_);_(* \(#,##0.00000\);_(* &quot;-&quot;??_);_(@_)"/>
    <numFmt numFmtId="172" formatCode="_(* #,##0.000000_);_(* \(#,##0.000000\);_(* &quot;-&quot;??_);_(@_)"/>
    <numFmt numFmtId="173" formatCode="_(* #,##0.0000000_);_(* \(#,##0.0000000\);_(* &quot;-&quot;??_);_(@_)"/>
    <numFmt numFmtId="174" formatCode="_(* #,##0.00000000_);_(* \(#,##0.00000000\);_(* &quot;-&quot;??_);_(@_)"/>
    <numFmt numFmtId="175" formatCode="#,##0.0"/>
    <numFmt numFmtId="176" formatCode="#,##0.000_);\(#,##0.000\)"/>
    <numFmt numFmtId="181" formatCode="#,##0.00000000000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0"/>
      <color indexed="54"/>
      <name val="Arial"/>
      <family val="2"/>
    </font>
    <font>
      <b/>
      <sz val="10"/>
      <color indexed="81"/>
      <name val="Tahoma"/>
      <family val="2"/>
    </font>
    <font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20"/>
      <name val="Cambria"/>
      <family val="1"/>
      <scheme val="major"/>
    </font>
    <font>
      <sz val="6"/>
      <name val="Calibri"/>
      <family val="2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</borders>
  <cellStyleXfs count="26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" fillId="0" borderId="0"/>
  </cellStyleXfs>
  <cellXfs count="317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166" fontId="5" fillId="0" borderId="1" xfId="3" applyNumberFormat="1" applyFont="1" applyFill="1" applyBorder="1" applyAlignment="1" applyProtection="1">
      <alignment vertical="center"/>
    </xf>
    <xf numFmtId="0" fontId="3" fillId="0" borderId="0" xfId="4"/>
    <xf numFmtId="166" fontId="11" fillId="0" borderId="4" xfId="3" applyNumberFormat="1" applyFont="1" applyFill="1" applyBorder="1" applyAlignment="1">
      <alignment vertical="center"/>
    </xf>
    <xf numFmtId="166" fontId="11" fillId="0" borderId="4" xfId="3" applyNumberFormat="1" applyFont="1" applyBorder="1" applyAlignment="1">
      <alignment vertical="center"/>
    </xf>
    <xf numFmtId="43" fontId="3" fillId="0" borderId="0" xfId="4" applyNumberFormat="1"/>
    <xf numFmtId="43" fontId="0" fillId="0" borderId="0" xfId="0" applyNumberFormat="1"/>
    <xf numFmtId="43" fontId="5" fillId="0" borderId="1" xfId="3" applyFont="1" applyFill="1" applyBorder="1" applyAlignment="1" applyProtection="1">
      <alignment vertical="center" wrapText="1"/>
      <protection locked="0"/>
    </xf>
    <xf numFmtId="43" fontId="6" fillId="0" borderId="1" xfId="3" applyFont="1" applyFill="1" applyBorder="1" applyAlignment="1" applyProtection="1">
      <alignment horizontal="center" vertical="center" wrapText="1"/>
      <protection locked="0"/>
    </xf>
    <xf numFmtId="166" fontId="5" fillId="0" borderId="1" xfId="3" applyNumberFormat="1" applyFont="1" applyFill="1" applyBorder="1" applyAlignment="1" applyProtection="1">
      <alignment vertical="center"/>
      <protection locked="0"/>
    </xf>
    <xf numFmtId="165" fontId="5" fillId="0" borderId="1" xfId="3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13" fillId="2" borderId="2" xfId="1" applyFont="1" applyFill="1" applyBorder="1" applyAlignment="1" applyProtection="1">
      <alignment horizontal="center" vertical="center" wrapText="1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>
      <alignment horizontal="center"/>
    </xf>
    <xf numFmtId="0" fontId="17" fillId="0" borderId="9" xfId="4" applyFont="1" applyBorder="1" applyAlignment="1" applyProtection="1">
      <alignment horizontal="center"/>
    </xf>
    <xf numFmtId="0" fontId="17" fillId="0" borderId="10" xfId="4" applyFont="1" applyBorder="1" applyAlignment="1" applyProtection="1">
      <alignment horizontal="center"/>
    </xf>
    <xf numFmtId="43" fontId="6" fillId="0" borderId="11" xfId="3" applyFont="1" applyFill="1" applyBorder="1" applyAlignment="1" applyProtection="1">
      <alignment horizontal="center" vertical="center" wrapText="1"/>
      <protection locked="0"/>
    </xf>
    <xf numFmtId="166" fontId="5" fillId="0" borderId="12" xfId="3" applyNumberFormat="1" applyFont="1" applyFill="1" applyBorder="1" applyAlignment="1" applyProtection="1">
      <alignment vertical="center"/>
    </xf>
    <xf numFmtId="0" fontId="13" fillId="5" borderId="11" xfId="1" applyFont="1" applyFill="1" applyBorder="1" applyAlignment="1" applyProtection="1">
      <alignment horizontal="center" vertical="center" wrapText="1"/>
    </xf>
    <xf numFmtId="0" fontId="13" fillId="5" borderId="1" xfId="1" applyFont="1" applyFill="1" applyBorder="1" applyAlignment="1" applyProtection="1">
      <alignment horizontal="center" vertical="center" wrapText="1"/>
    </xf>
    <xf numFmtId="0" fontId="13" fillId="5" borderId="12" xfId="1" applyFont="1" applyFill="1" applyBorder="1" applyAlignment="1" applyProtection="1">
      <alignment horizontal="center" vertical="center" wrapText="1"/>
    </xf>
    <xf numFmtId="0" fontId="13" fillId="4" borderId="11" xfId="1" applyFont="1" applyFill="1" applyBorder="1" applyAlignment="1" applyProtection="1">
      <alignment horizontal="center" vertical="center" wrapText="1"/>
    </xf>
    <xf numFmtId="0" fontId="13" fillId="4" borderId="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10" fillId="0" borderId="0" xfId="0" applyFont="1" applyFill="1" applyBorder="1"/>
    <xf numFmtId="0" fontId="7" fillId="0" borderId="7" xfId="0" applyFont="1" applyFill="1" applyBorder="1"/>
    <xf numFmtId="0" fontId="11" fillId="0" borderId="0" xfId="0" applyFont="1" applyBorder="1" applyAlignment="1">
      <alignment vertical="center"/>
    </xf>
    <xf numFmtId="166" fontId="11" fillId="0" borderId="0" xfId="3" applyNumberFormat="1" applyFont="1" applyBorder="1" applyAlignment="1">
      <alignment vertical="center"/>
    </xf>
    <xf numFmtId="166" fontId="11" fillId="0" borderId="0" xfId="3" applyNumberFormat="1" applyFont="1" applyFill="1" applyBorder="1" applyAlignment="1">
      <alignment vertical="center"/>
    </xf>
    <xf numFmtId="165" fontId="0" fillId="0" borderId="0" xfId="0" applyNumberFormat="1"/>
    <xf numFmtId="0" fontId="11" fillId="0" borderId="0" xfId="0" applyFont="1" applyBorder="1" applyAlignment="1">
      <alignment horizontal="left" vertical="center"/>
    </xf>
    <xf numFmtId="166" fontId="11" fillId="0" borderId="4" xfId="3" applyNumberFormat="1" applyFont="1" applyFill="1" applyBorder="1" applyAlignment="1">
      <alignment horizontal="right" vertical="center"/>
    </xf>
    <xf numFmtId="164" fontId="0" fillId="0" borderId="0" xfId="0" applyNumberFormat="1"/>
    <xf numFmtId="166" fontId="11" fillId="0" borderId="0" xfId="3" applyNumberFormat="1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7" borderId="0" xfId="0" applyFont="1" applyFill="1" applyBorder="1" applyAlignment="1">
      <alignment horizontal="center" vertical="center" wrapText="1"/>
    </xf>
    <xf numFmtId="0" fontId="21" fillId="7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" fillId="8" borderId="20" xfId="0" applyFont="1" applyFill="1" applyBorder="1" applyAlignment="1">
      <alignment horizontal="center"/>
    </xf>
    <xf numFmtId="0" fontId="0" fillId="8" borderId="21" xfId="0" applyFill="1" applyBorder="1"/>
    <xf numFmtId="0" fontId="0" fillId="8" borderId="22" xfId="0" applyFill="1" applyBorder="1"/>
    <xf numFmtId="0" fontId="0" fillId="8" borderId="21" xfId="0" applyFill="1" applyBorder="1" applyAlignment="1">
      <alignment horizontal="center"/>
    </xf>
    <xf numFmtId="0" fontId="11" fillId="9" borderId="0" xfId="0" applyFont="1" applyFill="1" applyBorder="1" applyAlignment="1">
      <alignment horizontal="left" vertical="center"/>
    </xf>
    <xf numFmtId="166" fontId="11" fillId="9" borderId="0" xfId="3" applyNumberFormat="1" applyFont="1" applyFill="1" applyBorder="1" applyAlignment="1">
      <alignment vertical="center"/>
    </xf>
    <xf numFmtId="0" fontId="13" fillId="2" borderId="0" xfId="1" applyFont="1" applyFill="1" applyBorder="1" applyAlignment="1" applyProtection="1">
      <alignment horizontal="center" vertical="center" wrapText="1"/>
    </xf>
    <xf numFmtId="43" fontId="5" fillId="10" borderId="2" xfId="3" applyFont="1" applyFill="1" applyBorder="1" applyAlignment="1" applyProtection="1">
      <alignment vertical="center" wrapText="1"/>
      <protection locked="0"/>
    </xf>
    <xf numFmtId="43" fontId="6" fillId="10" borderId="1" xfId="3" applyFont="1" applyFill="1" applyBorder="1" applyAlignment="1" applyProtection="1">
      <alignment horizontal="center" vertical="center" wrapText="1"/>
      <protection locked="0"/>
    </xf>
    <xf numFmtId="166" fontId="5" fillId="10" borderId="1" xfId="3" applyNumberFormat="1" applyFont="1" applyFill="1" applyBorder="1" applyAlignment="1" applyProtection="1">
      <alignment vertical="center"/>
    </xf>
    <xf numFmtId="166" fontId="5" fillId="10" borderId="12" xfId="3" applyNumberFormat="1" applyFont="1" applyFill="1" applyBorder="1" applyAlignment="1" applyProtection="1">
      <alignment vertical="center"/>
    </xf>
    <xf numFmtId="43" fontId="22" fillId="10" borderId="1" xfId="3" applyFont="1" applyFill="1" applyBorder="1" applyAlignment="1" applyProtection="1">
      <alignment horizontal="right" vertical="center" wrapText="1"/>
      <protection locked="0"/>
    </xf>
    <xf numFmtId="43" fontId="6" fillId="8" borderId="13" xfId="3" applyFont="1" applyFill="1" applyBorder="1" applyAlignment="1" applyProtection="1">
      <alignment horizontal="center" vertical="center"/>
    </xf>
    <xf numFmtId="43" fontId="6" fillId="8" borderId="14" xfId="3" applyFont="1" applyFill="1" applyBorder="1" applyAlignment="1" applyProtection="1">
      <alignment vertical="center" wrapText="1"/>
    </xf>
    <xf numFmtId="43" fontId="22" fillId="8" borderId="15" xfId="3" applyFont="1" applyFill="1" applyBorder="1" applyAlignment="1" applyProtection="1">
      <alignment horizontal="right" vertical="center"/>
    </xf>
    <xf numFmtId="43" fontId="6" fillId="8" borderId="15" xfId="3" applyFont="1" applyFill="1" applyBorder="1" applyAlignment="1" applyProtection="1">
      <alignment horizontal="center" vertical="center"/>
    </xf>
    <xf numFmtId="0" fontId="25" fillId="5" borderId="27" xfId="0" applyFont="1" applyFill="1" applyBorder="1" applyAlignment="1">
      <alignment horizontal="center" vertical="center" wrapText="1"/>
    </xf>
    <xf numFmtId="0" fontId="25" fillId="5" borderId="28" xfId="0" applyFont="1" applyFill="1" applyBorder="1" applyAlignment="1">
      <alignment horizontal="center" vertical="center" wrapText="1"/>
    </xf>
    <xf numFmtId="0" fontId="25" fillId="5" borderId="29" xfId="0" applyFont="1" applyFill="1" applyBorder="1" applyAlignment="1">
      <alignment horizontal="center" vertical="center" wrapText="1"/>
    </xf>
    <xf numFmtId="167" fontId="24" fillId="12" borderId="0" xfId="0" applyNumberFormat="1" applyFont="1" applyFill="1" applyBorder="1"/>
    <xf numFmtId="167" fontId="24" fillId="12" borderId="24" xfId="0" applyNumberFormat="1" applyFont="1" applyFill="1" applyBorder="1"/>
    <xf numFmtId="0" fontId="1" fillId="0" borderId="0" xfId="0" applyFont="1"/>
    <xf numFmtId="166" fontId="5" fillId="11" borderId="1" xfId="3" applyNumberFormat="1" applyFont="1" applyFill="1" applyBorder="1" applyAlignment="1" applyProtection="1">
      <alignment vertical="center"/>
    </xf>
    <xf numFmtId="0" fontId="25" fillId="10" borderId="27" xfId="0" applyFont="1" applyFill="1" applyBorder="1" applyAlignment="1">
      <alignment horizontal="center" vertical="center" wrapText="1"/>
    </xf>
    <xf numFmtId="0" fontId="25" fillId="10" borderId="28" xfId="0" applyFont="1" applyFill="1" applyBorder="1" applyAlignment="1">
      <alignment horizontal="center" vertical="center" wrapText="1"/>
    </xf>
    <xf numFmtId="0" fontId="25" fillId="10" borderId="29" xfId="0" applyFont="1" applyFill="1" applyBorder="1" applyAlignment="1">
      <alignment horizontal="center" vertical="center" wrapText="1"/>
    </xf>
    <xf numFmtId="0" fontId="0" fillId="0" borderId="31" xfId="0" applyBorder="1"/>
    <xf numFmtId="3" fontId="26" fillId="0" borderId="32" xfId="0" applyNumberFormat="1" applyFont="1" applyBorder="1" applyAlignment="1">
      <alignment horizontal="right"/>
    </xf>
    <xf numFmtId="0" fontId="26" fillId="0" borderId="32" xfId="0" applyFont="1" applyBorder="1" applyAlignment="1">
      <alignment horizontal="right"/>
    </xf>
    <xf numFmtId="0" fontId="26" fillId="0" borderId="17" xfId="0" applyFont="1" applyBorder="1" applyAlignment="1"/>
    <xf numFmtId="168" fontId="26" fillId="0" borderId="32" xfId="0" applyNumberFormat="1" applyFont="1" applyBorder="1" applyAlignment="1">
      <alignment horizontal="right"/>
    </xf>
    <xf numFmtId="0" fontId="27" fillId="12" borderId="23" xfId="0" applyFont="1" applyFill="1" applyBorder="1" applyAlignment="1">
      <alignment horizontal="left"/>
    </xf>
    <xf numFmtId="0" fontId="1" fillId="0" borderId="1" xfId="0" applyFont="1" applyBorder="1"/>
    <xf numFmtId="0" fontId="2" fillId="0" borderId="0" xfId="4" applyFont="1"/>
    <xf numFmtId="0" fontId="0" fillId="0" borderId="21" xfId="0" applyBorder="1"/>
    <xf numFmtId="0" fontId="0" fillId="0" borderId="22" xfId="0" applyBorder="1"/>
    <xf numFmtId="0" fontId="28" fillId="0" borderId="8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0" xfId="0" applyFont="1"/>
    <xf numFmtId="169" fontId="0" fillId="0" borderId="23" xfId="0" applyNumberFormat="1" applyBorder="1"/>
    <xf numFmtId="169" fontId="0" fillId="0" borderId="33" xfId="0" applyNumberFormat="1" applyBorder="1"/>
    <xf numFmtId="3" fontId="29" fillId="0" borderId="1" xfId="0" applyNumberFormat="1" applyFont="1" applyFill="1" applyBorder="1" applyAlignment="1">
      <alignment vertical="center"/>
    </xf>
    <xf numFmtId="166" fontId="30" fillId="0" borderId="1" xfId="3" applyNumberFormat="1" applyFont="1" applyFill="1" applyBorder="1" applyAlignment="1" applyProtection="1">
      <alignment vertical="center"/>
      <protection locked="0"/>
    </xf>
    <xf numFmtId="166" fontId="30" fillId="0" borderId="12" xfId="3" applyNumberFormat="1" applyFont="1" applyFill="1" applyBorder="1" applyAlignment="1" applyProtection="1">
      <alignment vertical="center"/>
    </xf>
    <xf numFmtId="0" fontId="29" fillId="0" borderId="1" xfId="0" applyFont="1" applyBorder="1" applyAlignment="1">
      <alignment vertical="center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30" fillId="0" borderId="1" xfId="1" applyFont="1" applyFill="1" applyBorder="1" applyAlignment="1">
      <alignment vertical="center"/>
    </xf>
    <xf numFmtId="3" fontId="30" fillId="0" borderId="1" xfId="1" applyNumberFormat="1" applyFont="1" applyFill="1" applyBorder="1" applyAlignment="1">
      <alignment vertical="center"/>
    </xf>
    <xf numFmtId="0" fontId="30" fillId="0" borderId="1" xfId="1" applyFont="1" applyBorder="1" applyAlignment="1">
      <alignment vertical="center"/>
    </xf>
    <xf numFmtId="3" fontId="30" fillId="0" borderId="1" xfId="1" applyNumberFormat="1" applyFont="1" applyBorder="1" applyAlignment="1">
      <alignment vertical="center"/>
    </xf>
    <xf numFmtId="0" fontId="30" fillId="0" borderId="1" xfId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1" fontId="30" fillId="0" borderId="1" xfId="3" applyNumberFormat="1" applyFont="1" applyFill="1" applyBorder="1" applyAlignment="1" applyProtection="1">
      <alignment vertical="center"/>
      <protection locked="0"/>
    </xf>
    <xf numFmtId="1" fontId="5" fillId="0" borderId="1" xfId="3" applyNumberFormat="1" applyFont="1" applyFill="1" applyBorder="1" applyAlignment="1" applyProtection="1">
      <alignment vertical="center"/>
      <protection locked="0"/>
    </xf>
    <xf numFmtId="0" fontId="6" fillId="11" borderId="1" xfId="3" applyNumberFormat="1" applyFont="1" applyFill="1" applyBorder="1" applyAlignment="1" applyProtection="1">
      <alignment horizontal="center" vertical="center" wrapText="1"/>
      <protection locked="0"/>
    </xf>
    <xf numFmtId="0" fontId="22" fillId="11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11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1" borderId="2" xfId="3" applyNumberFormat="1" applyFont="1" applyFill="1" applyBorder="1" applyAlignment="1" applyProtection="1">
      <alignment vertical="center" wrapText="1"/>
      <protection locked="0"/>
    </xf>
    <xf numFmtId="0" fontId="6" fillId="0" borderId="11" xfId="3" applyNumberFormat="1" applyFont="1" applyFill="1" applyBorder="1" applyAlignment="1" applyProtection="1">
      <alignment horizontal="center" vertical="center" wrapText="1"/>
      <protection locked="0"/>
    </xf>
    <xf numFmtId="37" fontId="5" fillId="11" borderId="12" xfId="3" applyNumberFormat="1" applyFont="1" applyFill="1" applyBorder="1" applyAlignment="1" applyProtection="1">
      <alignment vertical="center"/>
    </xf>
    <xf numFmtId="1" fontId="6" fillId="11" borderId="1" xfId="3" applyNumberFormat="1" applyFont="1" applyFill="1" applyBorder="1" applyAlignment="1" applyProtection="1">
      <alignment horizontal="center" vertical="center"/>
      <protection locked="0"/>
    </xf>
    <xf numFmtId="1" fontId="30" fillId="0" borderId="1" xfId="1" applyNumberFormat="1" applyFont="1" applyBorder="1" applyAlignment="1">
      <alignment vertical="center"/>
    </xf>
    <xf numFmtId="3" fontId="5" fillId="0" borderId="1" xfId="3" applyNumberFormat="1" applyFont="1" applyFill="1" applyBorder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5" fillId="11" borderId="1" xfId="3" applyNumberFormat="1" applyFont="1" applyFill="1" applyBorder="1" applyAlignment="1" applyProtection="1">
      <alignment vertical="center"/>
    </xf>
    <xf numFmtId="2" fontId="5" fillId="0" borderId="1" xfId="3" applyNumberFormat="1" applyFont="1" applyFill="1" applyBorder="1" applyAlignment="1" applyProtection="1">
      <alignment vertical="center"/>
      <protection locked="0"/>
    </xf>
    <xf numFmtId="3" fontId="5" fillId="0" borderId="12" xfId="3" applyNumberFormat="1" applyFont="1" applyFill="1" applyBorder="1" applyAlignment="1" applyProtection="1">
      <alignment vertical="center"/>
    </xf>
    <xf numFmtId="3" fontId="2" fillId="0" borderId="1" xfId="1" applyNumberFormat="1" applyBorder="1" applyAlignment="1">
      <alignment vertical="center"/>
    </xf>
    <xf numFmtId="39" fontId="6" fillId="8" borderId="15" xfId="3" applyNumberFormat="1" applyFont="1" applyFill="1" applyBorder="1" applyProtection="1"/>
    <xf numFmtId="0" fontId="6" fillId="8" borderId="13" xfId="3" applyNumberFormat="1" applyFont="1" applyFill="1" applyBorder="1" applyAlignment="1" applyProtection="1">
      <alignment horizontal="center" vertical="center"/>
    </xf>
    <xf numFmtId="0" fontId="6" fillId="8" borderId="14" xfId="3" applyNumberFormat="1" applyFont="1" applyFill="1" applyBorder="1" applyAlignment="1" applyProtection="1">
      <alignment vertical="center" wrapText="1"/>
    </xf>
    <xf numFmtId="0" fontId="22" fillId="8" borderId="15" xfId="3" applyNumberFormat="1" applyFont="1" applyFill="1" applyBorder="1" applyAlignment="1" applyProtection="1">
      <alignment horizontal="right" vertical="center"/>
    </xf>
    <xf numFmtId="0" fontId="6" fillId="8" borderId="15" xfId="3" applyNumberFormat="1" applyFont="1" applyFill="1" applyBorder="1" applyAlignment="1" applyProtection="1">
      <alignment horizontal="center" vertical="center"/>
    </xf>
    <xf numFmtId="37" fontId="6" fillId="8" borderId="15" xfId="3" applyNumberFormat="1" applyFont="1" applyFill="1" applyBorder="1" applyProtection="1"/>
    <xf numFmtId="2" fontId="6" fillId="8" borderId="15" xfId="3" applyNumberFormat="1" applyFont="1" applyFill="1" applyBorder="1" applyProtection="1"/>
    <xf numFmtId="37" fontId="24" fillId="12" borderId="0" xfId="0" applyNumberFormat="1" applyFont="1" applyFill="1" applyBorder="1"/>
    <xf numFmtId="37" fontId="24" fillId="12" borderId="24" xfId="0" applyNumberFormat="1" applyFont="1" applyFill="1" applyBorder="1"/>
    <xf numFmtId="2" fontId="24" fillId="12" borderId="0" xfId="0" applyNumberFormat="1" applyFont="1" applyFill="1" applyBorder="1"/>
    <xf numFmtId="3" fontId="24" fillId="12" borderId="0" xfId="0" applyNumberFormat="1" applyFont="1" applyFill="1" applyBorder="1"/>
    <xf numFmtId="2" fontId="1" fillId="0" borderId="1" xfId="0" applyNumberFormat="1" applyFont="1" applyBorder="1"/>
    <xf numFmtId="3" fontId="1" fillId="0" borderId="1" xfId="0" applyNumberFormat="1" applyFont="1" applyBorder="1"/>
    <xf numFmtId="37" fontId="1" fillId="0" borderId="1" xfId="0" applyNumberFormat="1" applyFont="1" applyBorder="1"/>
    <xf numFmtId="3" fontId="5" fillId="11" borderId="12" xfId="3" applyNumberFormat="1" applyFont="1" applyFill="1" applyBorder="1" applyAlignment="1" applyProtection="1">
      <alignment vertical="center"/>
    </xf>
    <xf numFmtId="37" fontId="6" fillId="8" borderId="16" xfId="3" applyNumberFormat="1" applyFont="1" applyFill="1" applyBorder="1" applyProtection="1"/>
    <xf numFmtId="37" fontId="24" fillId="0" borderId="1" xfId="3" applyNumberFormat="1" applyFont="1" applyFill="1" applyBorder="1" applyAlignment="1" applyProtection="1">
      <alignment vertical="center"/>
      <protection locked="0"/>
    </xf>
    <xf numFmtId="1" fontId="24" fillId="11" borderId="1" xfId="3" applyNumberFormat="1" applyFont="1" applyFill="1" applyBorder="1" applyAlignment="1" applyProtection="1">
      <alignment vertical="center"/>
    </xf>
    <xf numFmtId="2" fontId="24" fillId="11" borderId="1" xfId="3" applyNumberFormat="1" applyFont="1" applyFill="1" applyBorder="1" applyAlignment="1" applyProtection="1">
      <alignment vertical="center"/>
    </xf>
    <xf numFmtId="37" fontId="24" fillId="11" borderId="1" xfId="3" applyNumberFormat="1" applyFont="1" applyFill="1" applyBorder="1" applyAlignment="1" applyProtection="1">
      <alignment vertical="center"/>
    </xf>
    <xf numFmtId="39" fontId="24" fillId="0" borderId="1" xfId="3" applyNumberFormat="1" applyFont="1" applyFill="1" applyBorder="1" applyAlignment="1" applyProtection="1">
      <alignment vertical="center"/>
      <protection locked="0"/>
    </xf>
    <xf numFmtId="3" fontId="29" fillId="0" borderId="1" xfId="0" applyNumberFormat="1" applyFont="1" applyBorder="1" applyAlignment="1">
      <alignment vertical="center"/>
    </xf>
    <xf numFmtId="37" fontId="30" fillId="0" borderId="1" xfId="3" applyNumberFormat="1" applyFont="1" applyFill="1" applyBorder="1" applyAlignment="1" applyProtection="1">
      <alignment vertical="center"/>
      <protection locked="0"/>
    </xf>
    <xf numFmtId="4" fontId="29" fillId="0" borderId="1" xfId="0" applyNumberFormat="1" applyFont="1" applyBorder="1" applyAlignment="1">
      <alignment vertical="center"/>
    </xf>
    <xf numFmtId="3" fontId="5" fillId="10" borderId="1" xfId="3" applyNumberFormat="1" applyFont="1" applyFill="1" applyBorder="1" applyAlignment="1" applyProtection="1">
      <alignment vertical="center"/>
    </xf>
    <xf numFmtId="3" fontId="5" fillId="10" borderId="12" xfId="3" applyNumberFormat="1" applyFont="1" applyFill="1" applyBorder="1" applyAlignment="1" applyProtection="1">
      <alignment vertical="center"/>
    </xf>
    <xf numFmtId="1" fontId="24" fillId="11" borderId="12" xfId="3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wrapText="1"/>
    </xf>
    <xf numFmtId="0" fontId="5" fillId="10" borderId="2" xfId="3" applyNumberFormat="1" applyFont="1" applyFill="1" applyBorder="1" applyAlignment="1" applyProtection="1">
      <alignment vertical="center" wrapText="1"/>
      <protection locked="0"/>
    </xf>
    <xf numFmtId="0" fontId="22" fillId="10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10" borderId="1" xfId="3" applyNumberFormat="1" applyFont="1" applyFill="1" applyBorder="1" applyAlignment="1" applyProtection="1">
      <alignment horizontal="center" vertical="center" wrapText="1"/>
      <protection locked="0"/>
    </xf>
    <xf numFmtId="37" fontId="5" fillId="10" borderId="12" xfId="3" applyNumberFormat="1" applyFont="1" applyFill="1" applyBorder="1" applyAlignment="1" applyProtection="1">
      <alignment vertical="center"/>
    </xf>
    <xf numFmtId="39" fontId="24" fillId="12" borderId="0" xfId="0" applyNumberFormat="1" applyFont="1" applyFill="1" applyBorder="1"/>
    <xf numFmtId="37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37" fontId="5" fillId="10" borderId="1" xfId="3" applyNumberFormat="1" applyFont="1" applyFill="1" applyBorder="1" applyAlignment="1" applyProtection="1">
      <alignment vertical="center"/>
    </xf>
    <xf numFmtId="43" fontId="5" fillId="10" borderId="1" xfId="3" applyNumberFormat="1" applyFont="1" applyFill="1" applyBorder="1" applyAlignment="1" applyProtection="1">
      <alignment vertical="center"/>
    </xf>
    <xf numFmtId="41" fontId="5" fillId="10" borderId="1" xfId="3" applyNumberFormat="1" applyFont="1" applyFill="1" applyBorder="1" applyAlignment="1" applyProtection="1">
      <alignment vertical="center"/>
    </xf>
    <xf numFmtId="168" fontId="24" fillId="11" borderId="1" xfId="3" applyNumberFormat="1" applyFont="1" applyFill="1" applyBorder="1" applyAlignment="1" applyProtection="1">
      <alignment vertical="center"/>
    </xf>
    <xf numFmtId="41" fontId="6" fillId="8" borderId="15" xfId="3" applyNumberFormat="1" applyFont="1" applyFill="1" applyBorder="1" applyProtection="1"/>
    <xf numFmtId="0" fontId="9" fillId="3" borderId="0" xfId="0" applyFont="1" applyFill="1" applyBorder="1" applyAlignment="1">
      <alignment horizontal="left" vertical="center" wrapText="1"/>
    </xf>
    <xf numFmtId="0" fontId="0" fillId="8" borderId="21" xfId="0" applyFont="1" applyFill="1" applyBorder="1" applyAlignment="1">
      <alignment horizontal="center"/>
    </xf>
    <xf numFmtId="43" fontId="5" fillId="0" borderId="11" xfId="3" applyFont="1" applyFill="1" applyBorder="1" applyAlignment="1" applyProtection="1">
      <alignment horizontal="center" vertical="center" wrapText="1"/>
      <protection locked="0"/>
    </xf>
    <xf numFmtId="3" fontId="0" fillId="15" borderId="1" xfId="0" applyNumberFormat="1" applyFill="1" applyBorder="1" applyAlignment="1">
      <alignment vertical="center" wrapText="1"/>
    </xf>
    <xf numFmtId="166" fontId="30" fillId="15" borderId="12" xfId="3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0" fontId="5" fillId="0" borderId="2" xfId="3" applyNumberFormat="1" applyFont="1" applyFill="1" applyBorder="1" applyAlignment="1" applyProtection="1">
      <alignment vertical="center" wrapText="1"/>
      <protection locked="0"/>
    </xf>
    <xf numFmtId="0" fontId="29" fillId="0" borderId="1" xfId="0" applyFont="1" applyFill="1" applyBorder="1" applyAlignment="1">
      <alignment vertical="center"/>
    </xf>
    <xf numFmtId="1" fontId="2" fillId="14" borderId="34" xfId="0" applyNumberFormat="1" applyFont="1" applyFill="1" applyBorder="1" applyAlignment="1">
      <alignment vertical="center"/>
    </xf>
    <xf numFmtId="1" fontId="31" fillId="14" borderId="34" xfId="0" applyNumberFormat="1" applyFont="1" applyFill="1" applyBorder="1" applyAlignment="1">
      <alignment vertical="center"/>
    </xf>
    <xf numFmtId="0" fontId="30" fillId="0" borderId="1" xfId="1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/>
    </xf>
    <xf numFmtId="4" fontId="0" fillId="0" borderId="1" xfId="0" applyNumberFormat="1" applyFill="1" applyBorder="1" applyAlignment="1">
      <alignment vertical="center" wrapText="1"/>
    </xf>
    <xf numFmtId="4" fontId="29" fillId="0" borderId="1" xfId="0" applyNumberFormat="1" applyFont="1" applyFill="1" applyBorder="1" applyAlignment="1">
      <alignment vertical="center"/>
    </xf>
    <xf numFmtId="0" fontId="37" fillId="0" borderId="1" xfId="0" applyFont="1" applyFill="1" applyBorder="1" applyAlignment="1">
      <alignment vertical="center" wrapText="1"/>
    </xf>
    <xf numFmtId="3" fontId="2" fillId="0" borderId="1" xfId="1" applyNumberForma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66" fontId="24" fillId="12" borderId="0" xfId="0" applyNumberFormat="1" applyFont="1" applyFill="1" applyBorder="1"/>
    <xf numFmtId="0" fontId="5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13" fillId="13" borderId="11" xfId="1" applyFont="1" applyFill="1" applyBorder="1" applyAlignment="1" applyProtection="1">
      <alignment horizontal="center" vertical="center" wrapText="1"/>
    </xf>
    <xf numFmtId="170" fontId="11" fillId="0" borderId="0" xfId="3" applyNumberFormat="1" applyFont="1" applyBorder="1" applyAlignment="1">
      <alignment vertical="center"/>
    </xf>
    <xf numFmtId="171" fontId="11" fillId="0" borderId="4" xfId="3" applyNumberFormat="1" applyFont="1" applyBorder="1" applyAlignment="1">
      <alignment vertical="center"/>
    </xf>
    <xf numFmtId="174" fontId="11" fillId="0" borderId="0" xfId="3" applyNumberFormat="1" applyFont="1" applyFill="1" applyBorder="1" applyAlignment="1">
      <alignment horizontal="right" vertical="center"/>
    </xf>
    <xf numFmtId="170" fontId="11" fillId="9" borderId="0" xfId="3" applyNumberFormat="1" applyFont="1" applyFill="1" applyBorder="1" applyAlignment="1">
      <alignment vertical="center"/>
    </xf>
    <xf numFmtId="0" fontId="15" fillId="0" borderId="8" xfId="5" applyFont="1" applyBorder="1" applyAlignment="1">
      <alignment horizontal="center"/>
    </xf>
    <xf numFmtId="0" fontId="15" fillId="0" borderId="9" xfId="5" applyFont="1" applyBorder="1" applyAlignment="1">
      <alignment horizontal="center"/>
    </xf>
    <xf numFmtId="0" fontId="16" fillId="0" borderId="9" xfId="5" applyFont="1" applyBorder="1" applyAlignment="1">
      <alignment horizontal="center"/>
    </xf>
    <xf numFmtId="0" fontId="17" fillId="0" borderId="9" xfId="5" applyFont="1" applyBorder="1" applyAlignment="1" applyProtection="1">
      <alignment horizontal="center"/>
    </xf>
    <xf numFmtId="0" fontId="17" fillId="0" borderId="10" xfId="5" applyFont="1" applyBorder="1" applyAlignment="1" applyProtection="1">
      <alignment horizontal="center"/>
    </xf>
    <xf numFmtId="0" fontId="4" fillId="0" borderId="0" xfId="5" applyFont="1" applyAlignment="1">
      <alignment horizontal="center" vertical="center" wrapText="1"/>
    </xf>
    <xf numFmtId="0" fontId="4" fillId="0" borderId="0" xfId="5" applyFont="1" applyAlignment="1">
      <alignment horizontal="center"/>
    </xf>
    <xf numFmtId="0" fontId="13" fillId="16" borderId="11" xfId="1" applyFont="1" applyFill="1" applyBorder="1" applyAlignment="1" applyProtection="1">
      <alignment horizontal="center" vertical="center" wrapText="1"/>
    </xf>
    <xf numFmtId="0" fontId="13" fillId="16" borderId="1" xfId="1" applyFont="1" applyFill="1" applyBorder="1" applyAlignment="1" applyProtection="1">
      <alignment horizontal="center" vertical="center" wrapText="1"/>
    </xf>
    <xf numFmtId="0" fontId="13" fillId="16" borderId="12" xfId="1" applyFont="1" applyFill="1" applyBorder="1" applyAlignment="1" applyProtection="1">
      <alignment horizontal="center" vertical="center" wrapText="1"/>
    </xf>
    <xf numFmtId="0" fontId="6" fillId="0" borderId="11" xfId="6" applyNumberFormat="1" applyFont="1" applyFill="1" applyBorder="1" applyAlignment="1" applyProtection="1">
      <alignment horizontal="center" vertical="center" wrapText="1"/>
      <protection locked="0"/>
    </xf>
    <xf numFmtId="37" fontId="24" fillId="0" borderId="1" xfId="6" applyNumberFormat="1" applyFont="1" applyFill="1" applyBorder="1" applyAlignment="1" applyProtection="1">
      <alignment vertical="center"/>
      <protection locked="0"/>
    </xf>
    <xf numFmtId="1" fontId="5" fillId="0" borderId="1" xfId="6" applyNumberFormat="1" applyFont="1" applyFill="1" applyBorder="1" applyAlignment="1" applyProtection="1">
      <alignment vertical="center"/>
      <protection locked="0"/>
    </xf>
    <xf numFmtId="37" fontId="30" fillId="0" borderId="1" xfId="6" applyNumberFormat="1" applyFont="1" applyFill="1" applyBorder="1" applyAlignment="1" applyProtection="1">
      <alignment vertical="center"/>
    </xf>
    <xf numFmtId="39" fontId="24" fillId="0" borderId="1" xfId="6" applyNumberFormat="1" applyFont="1" applyFill="1" applyBorder="1" applyAlignment="1" applyProtection="1">
      <alignment vertical="center"/>
      <protection locked="0"/>
    </xf>
    <xf numFmtId="175" fontId="30" fillId="0" borderId="5" xfId="6" applyNumberFormat="1" applyFont="1" applyFill="1" applyBorder="1" applyAlignment="1" applyProtection="1">
      <alignment vertical="center"/>
    </xf>
    <xf numFmtId="175" fontId="30" fillId="0" borderId="1" xfId="1" applyNumberFormat="1" applyFont="1" applyFill="1" applyBorder="1" applyAlignment="1">
      <alignment vertical="center"/>
    </xf>
    <xf numFmtId="1" fontId="24" fillId="0" borderId="12" xfId="6" applyNumberFormat="1" applyFont="1" applyFill="1" applyBorder="1" applyAlignment="1" applyProtection="1">
      <alignment vertical="center"/>
    </xf>
    <xf numFmtId="0" fontId="30" fillId="0" borderId="35" xfId="1" applyFont="1" applyFill="1" applyBorder="1" applyAlignment="1">
      <alignment vertical="center" wrapText="1"/>
    </xf>
    <xf numFmtId="0" fontId="30" fillId="0" borderId="35" xfId="1" applyFont="1" applyFill="1" applyBorder="1" applyAlignment="1">
      <alignment vertical="center"/>
    </xf>
    <xf numFmtId="0" fontId="6" fillId="17" borderId="11" xfId="6" applyNumberFormat="1" applyFont="1" applyFill="1" applyBorder="1" applyAlignment="1" applyProtection="1">
      <alignment horizontal="center" vertical="center" wrapText="1"/>
      <protection locked="0"/>
    </xf>
    <xf numFmtId="0" fontId="5" fillId="17" borderId="2" xfId="6" applyNumberFormat="1" applyFont="1" applyFill="1" applyBorder="1" applyAlignment="1" applyProtection="1">
      <alignment vertical="center" wrapText="1"/>
      <protection locked="0"/>
    </xf>
    <xf numFmtId="0" fontId="22" fillId="17" borderId="1" xfId="6" applyNumberFormat="1" applyFont="1" applyFill="1" applyBorder="1" applyAlignment="1" applyProtection="1">
      <alignment horizontal="right" vertical="center" wrapText="1"/>
      <protection locked="0"/>
    </xf>
    <xf numFmtId="1" fontId="6" fillId="17" borderId="1" xfId="6" applyNumberFormat="1" applyFont="1" applyFill="1" applyBorder="1" applyAlignment="1" applyProtection="1">
      <alignment horizontal="center" vertical="center"/>
      <protection locked="0"/>
    </xf>
    <xf numFmtId="1" fontId="24" fillId="17" borderId="1" xfId="6" applyNumberFormat="1" applyFont="1" applyFill="1" applyBorder="1" applyAlignment="1" applyProtection="1">
      <alignment vertical="center"/>
    </xf>
    <xf numFmtId="2" fontId="24" fillId="17" borderId="1" xfId="6" applyNumberFormat="1" applyFont="1" applyFill="1" applyBorder="1" applyAlignment="1" applyProtection="1">
      <alignment vertical="center"/>
    </xf>
    <xf numFmtId="37" fontId="24" fillId="17" borderId="1" xfId="6" applyNumberFormat="1" applyFont="1" applyFill="1" applyBorder="1" applyAlignment="1" applyProtection="1">
      <alignment vertical="center"/>
    </xf>
    <xf numFmtId="1" fontId="24" fillId="17" borderId="12" xfId="6" applyNumberFormat="1" applyFont="1" applyFill="1" applyBorder="1" applyAlignment="1" applyProtection="1">
      <alignment vertical="center"/>
    </xf>
    <xf numFmtId="0" fontId="30" fillId="0" borderId="1" xfId="1" applyFont="1" applyBorder="1"/>
    <xf numFmtId="3" fontId="5" fillId="0" borderId="1" xfId="6" applyNumberFormat="1" applyFont="1" applyFill="1" applyBorder="1" applyAlignment="1" applyProtection="1">
      <alignment vertical="center"/>
    </xf>
    <xf numFmtId="4" fontId="5" fillId="0" borderId="1" xfId="6" applyNumberFormat="1" applyFont="1" applyFill="1" applyBorder="1" applyAlignment="1" applyProtection="1">
      <alignment vertical="center"/>
      <protection locked="0"/>
    </xf>
    <xf numFmtId="3" fontId="5" fillId="0" borderId="1" xfId="6" applyNumberFormat="1" applyFont="1" applyFill="1" applyBorder="1" applyAlignment="1" applyProtection="1">
      <alignment vertical="center"/>
      <protection locked="0"/>
    </xf>
    <xf numFmtId="3" fontId="5" fillId="0" borderId="12" xfId="6" applyNumberFormat="1" applyFont="1" applyFill="1" applyBorder="1" applyAlignment="1" applyProtection="1">
      <alignment vertical="center"/>
    </xf>
    <xf numFmtId="43" fontId="6" fillId="0" borderId="11" xfId="6" applyFont="1" applyFill="1" applyBorder="1" applyAlignment="1" applyProtection="1">
      <alignment horizontal="center" vertical="center" wrapText="1"/>
      <protection locked="0"/>
    </xf>
    <xf numFmtId="0" fontId="6" fillId="17" borderId="1" xfId="6" applyNumberFormat="1" applyFont="1" applyFill="1" applyBorder="1" applyAlignment="1" applyProtection="1">
      <alignment horizontal="center" vertical="center" wrapText="1"/>
      <protection locked="0"/>
    </xf>
    <xf numFmtId="3" fontId="5" fillId="17" borderId="1" xfId="6" applyNumberFormat="1" applyFont="1" applyFill="1" applyBorder="1" applyAlignment="1" applyProtection="1">
      <alignment vertical="center"/>
    </xf>
    <xf numFmtId="3" fontId="5" fillId="17" borderId="1" xfId="6" applyNumberFormat="1" applyFont="1" applyFill="1" applyBorder="1" applyAlignment="1" applyProtection="1">
      <alignment vertical="center"/>
      <protection locked="0"/>
    </xf>
    <xf numFmtId="3" fontId="5" fillId="17" borderId="12" xfId="6" applyNumberFormat="1" applyFont="1" applyFill="1" applyBorder="1" applyAlignment="1" applyProtection="1">
      <alignment vertical="center"/>
    </xf>
    <xf numFmtId="2" fontId="30" fillId="0" borderId="1" xfId="1" applyNumberFormat="1" applyFont="1" applyBorder="1" applyAlignment="1">
      <alignment vertical="center"/>
    </xf>
    <xf numFmtId="37" fontId="5" fillId="0" borderId="1" xfId="6" applyNumberFormat="1" applyFont="1" applyFill="1" applyBorder="1" applyAlignment="1" applyProtection="1">
      <alignment vertical="center"/>
    </xf>
    <xf numFmtId="2" fontId="5" fillId="0" borderId="1" xfId="6" applyNumberFormat="1" applyFont="1" applyFill="1" applyBorder="1" applyAlignment="1" applyProtection="1">
      <alignment vertical="center"/>
      <protection locked="0"/>
    </xf>
    <xf numFmtId="166" fontId="5" fillId="17" borderId="1" xfId="6" applyNumberFormat="1" applyFont="1" applyFill="1" applyBorder="1" applyAlignment="1" applyProtection="1">
      <alignment vertical="center"/>
    </xf>
    <xf numFmtId="2" fontId="5" fillId="17" borderId="1" xfId="6" applyNumberFormat="1" applyFont="1" applyFill="1" applyBorder="1" applyAlignment="1" applyProtection="1">
      <alignment vertical="center"/>
    </xf>
    <xf numFmtId="37" fontId="5" fillId="17" borderId="12" xfId="6" applyNumberFormat="1" applyFont="1" applyFill="1" applyBorder="1" applyAlignment="1" applyProtection="1">
      <alignment vertical="center"/>
    </xf>
    <xf numFmtId="0" fontId="6" fillId="8" borderId="13" xfId="6" applyNumberFormat="1" applyFont="1" applyFill="1" applyBorder="1" applyAlignment="1" applyProtection="1">
      <alignment horizontal="center" vertical="center"/>
    </xf>
    <xf numFmtId="0" fontId="6" fillId="8" borderId="14" xfId="6" applyNumberFormat="1" applyFont="1" applyFill="1" applyBorder="1" applyAlignment="1" applyProtection="1">
      <alignment vertical="center" wrapText="1"/>
    </xf>
    <xf numFmtId="0" fontId="22" fillId="8" borderId="15" xfId="6" applyNumberFormat="1" applyFont="1" applyFill="1" applyBorder="1" applyAlignment="1" applyProtection="1">
      <alignment horizontal="right" vertical="center"/>
    </xf>
    <xf numFmtId="0" fontId="6" fillId="8" borderId="15" xfId="6" applyNumberFormat="1" applyFont="1" applyFill="1" applyBorder="1" applyAlignment="1" applyProtection="1">
      <alignment horizontal="center" vertical="center"/>
    </xf>
    <xf numFmtId="37" fontId="6" fillId="8" borderId="15" xfId="6" applyNumberFormat="1" applyFont="1" applyFill="1" applyBorder="1" applyProtection="1"/>
    <xf numFmtId="2" fontId="6" fillId="8" borderId="15" xfId="6" applyNumberFormat="1" applyFont="1" applyFill="1" applyBorder="1" applyProtection="1"/>
    <xf numFmtId="166" fontId="6" fillId="8" borderId="15" xfId="6" applyNumberFormat="1" applyFont="1" applyFill="1" applyBorder="1" applyProtection="1"/>
    <xf numFmtId="37" fontId="6" fillId="8" borderId="16" xfId="6" applyNumberFormat="1" applyFont="1" applyFill="1" applyBorder="1" applyProtection="1"/>
    <xf numFmtId="0" fontId="25" fillId="16" borderId="27" xfId="0" applyFont="1" applyFill="1" applyBorder="1" applyAlignment="1">
      <alignment horizontal="center" vertical="center" wrapText="1"/>
    </xf>
    <xf numFmtId="0" fontId="25" fillId="16" borderId="28" xfId="0" applyFont="1" applyFill="1" applyBorder="1" applyAlignment="1">
      <alignment horizontal="center" vertical="center" wrapText="1"/>
    </xf>
    <xf numFmtId="0" fontId="25" fillId="16" borderId="29" xfId="0" applyFont="1" applyFill="1" applyBorder="1" applyAlignment="1">
      <alignment horizontal="center" vertical="center" wrapText="1"/>
    </xf>
    <xf numFmtId="0" fontId="6" fillId="18" borderId="11" xfId="3" applyNumberFormat="1" applyFont="1" applyFill="1" applyBorder="1" applyAlignment="1" applyProtection="1">
      <alignment horizontal="center" vertical="center" wrapText="1"/>
      <protection locked="0"/>
    </xf>
    <xf numFmtId="0" fontId="30" fillId="18" borderId="1" xfId="1" applyFont="1" applyFill="1" applyBorder="1" applyAlignment="1">
      <alignment vertical="center" wrapText="1"/>
    </xf>
    <xf numFmtId="0" fontId="30" fillId="18" borderId="1" xfId="1" applyFont="1" applyFill="1" applyBorder="1" applyAlignment="1">
      <alignment vertical="center"/>
    </xf>
    <xf numFmtId="37" fontId="24" fillId="18" borderId="1" xfId="3" applyNumberFormat="1" applyFont="1" applyFill="1" applyBorder="1" applyAlignment="1" applyProtection="1">
      <alignment vertical="center"/>
      <protection locked="0"/>
    </xf>
    <xf numFmtId="166" fontId="5" fillId="18" borderId="1" xfId="3" applyNumberFormat="1" applyFont="1" applyFill="1" applyBorder="1" applyAlignment="1" applyProtection="1">
      <alignment vertical="center"/>
    </xf>
    <xf numFmtId="39" fontId="24" fillId="18" borderId="1" xfId="3" applyNumberFormat="1" applyFont="1" applyFill="1" applyBorder="1" applyAlignment="1" applyProtection="1">
      <alignment vertical="center"/>
      <protection locked="0"/>
    </xf>
    <xf numFmtId="3" fontId="30" fillId="18" borderId="1" xfId="1" applyNumberFormat="1" applyFont="1" applyFill="1" applyBorder="1" applyAlignment="1">
      <alignment vertical="center"/>
    </xf>
    <xf numFmtId="1" fontId="30" fillId="18" borderId="1" xfId="3" applyNumberFormat="1" applyFont="1" applyFill="1" applyBorder="1" applyAlignment="1" applyProtection="1">
      <alignment vertical="center"/>
      <protection locked="0"/>
    </xf>
    <xf numFmtId="1" fontId="2" fillId="18" borderId="34" xfId="0" applyNumberFormat="1" applyFont="1" applyFill="1" applyBorder="1" applyAlignment="1">
      <alignment vertical="center"/>
    </xf>
    <xf numFmtId="1" fontId="31" fillId="18" borderId="34" xfId="0" applyNumberFormat="1" applyFont="1" applyFill="1" applyBorder="1" applyAlignment="1">
      <alignment vertical="center"/>
    </xf>
    <xf numFmtId="3" fontId="5" fillId="18" borderId="12" xfId="3" applyNumberFormat="1" applyFont="1" applyFill="1" applyBorder="1" applyAlignment="1" applyProtection="1">
      <alignment vertical="center"/>
    </xf>
    <xf numFmtId="0" fontId="6" fillId="18" borderId="11" xfId="6" applyNumberFormat="1" applyFont="1" applyFill="1" applyBorder="1" applyAlignment="1" applyProtection="1">
      <alignment horizontal="center" vertical="center" wrapText="1"/>
      <protection locked="0"/>
    </xf>
    <xf numFmtId="0" fontId="30" fillId="18" borderId="35" xfId="1" applyFont="1" applyFill="1" applyBorder="1" applyAlignment="1">
      <alignment vertical="center" wrapText="1"/>
    </xf>
    <xf numFmtId="0" fontId="30" fillId="18" borderId="35" xfId="1" applyFont="1" applyFill="1" applyBorder="1" applyAlignment="1">
      <alignment vertical="center"/>
    </xf>
    <xf numFmtId="37" fontId="24" fillId="18" borderId="1" xfId="6" applyNumberFormat="1" applyFont="1" applyFill="1" applyBorder="1" applyAlignment="1" applyProtection="1">
      <alignment vertical="center"/>
      <protection locked="0"/>
    </xf>
    <xf numFmtId="1" fontId="5" fillId="18" borderId="1" xfId="6" applyNumberFormat="1" applyFont="1" applyFill="1" applyBorder="1" applyAlignment="1" applyProtection="1">
      <alignment vertical="center"/>
      <protection locked="0"/>
    </xf>
    <xf numFmtId="37" fontId="30" fillId="18" borderId="1" xfId="6" applyNumberFormat="1" applyFont="1" applyFill="1" applyBorder="1" applyAlignment="1" applyProtection="1">
      <alignment vertical="center"/>
    </xf>
    <xf numFmtId="39" fontId="24" fillId="18" borderId="1" xfId="6" applyNumberFormat="1" applyFont="1" applyFill="1" applyBorder="1" applyAlignment="1" applyProtection="1">
      <alignment vertical="center"/>
      <protection locked="0"/>
    </xf>
    <xf numFmtId="175" fontId="30" fillId="18" borderId="5" xfId="6" applyNumberFormat="1" applyFont="1" applyFill="1" applyBorder="1" applyAlignment="1" applyProtection="1">
      <alignment vertical="center"/>
    </xf>
    <xf numFmtId="175" fontId="30" fillId="18" borderId="1" xfId="1" applyNumberFormat="1" applyFont="1" applyFill="1" applyBorder="1" applyAlignment="1">
      <alignment vertical="center"/>
    </xf>
    <xf numFmtId="1" fontId="30" fillId="18" borderId="1" xfId="6" applyNumberFormat="1" applyFont="1" applyFill="1" applyBorder="1" applyAlignment="1" applyProtection="1">
      <alignment vertical="center"/>
      <protection locked="0"/>
    </xf>
    <xf numFmtId="1" fontId="2" fillId="18" borderId="1" xfId="0" applyNumberFormat="1" applyFont="1" applyFill="1" applyBorder="1" applyAlignment="1">
      <alignment vertical="center"/>
    </xf>
    <xf numFmtId="1" fontId="31" fillId="18" borderId="1" xfId="0" applyNumberFormat="1" applyFont="1" applyFill="1" applyBorder="1" applyAlignment="1">
      <alignment vertical="center"/>
    </xf>
    <xf numFmtId="1" fontId="24" fillId="18" borderId="12" xfId="6" applyNumberFormat="1" applyFont="1" applyFill="1" applyBorder="1" applyAlignment="1" applyProtection="1">
      <alignment vertical="center"/>
    </xf>
    <xf numFmtId="0" fontId="30" fillId="0" borderId="2" xfId="1" applyFont="1" applyFill="1" applyBorder="1" applyAlignment="1">
      <alignment horizontal="left" vertical="center" wrapText="1"/>
    </xf>
    <xf numFmtId="1" fontId="24" fillId="0" borderId="34" xfId="0" applyNumberFormat="1" applyFont="1" applyFill="1" applyBorder="1" applyAlignment="1">
      <alignment vertical="center"/>
    </xf>
    <xf numFmtId="1" fontId="24" fillId="0" borderId="12" xfId="3" applyNumberFormat="1" applyFont="1" applyFill="1" applyBorder="1" applyAlignment="1" applyProtection="1">
      <alignment vertical="center"/>
    </xf>
    <xf numFmtId="43" fontId="5" fillId="18" borderId="11" xfId="3" applyFont="1" applyFill="1" applyBorder="1" applyAlignment="1" applyProtection="1">
      <alignment horizontal="center" vertical="center" wrapText="1"/>
      <protection locked="0"/>
    </xf>
    <xf numFmtId="0" fontId="30" fillId="18" borderId="1" xfId="0" applyFont="1" applyFill="1" applyBorder="1" applyAlignment="1">
      <alignment vertical="center" wrapText="1"/>
    </xf>
    <xf numFmtId="0" fontId="29" fillId="18" borderId="1" xfId="0" applyFont="1" applyFill="1" applyBorder="1" applyAlignment="1">
      <alignment vertical="center"/>
    </xf>
    <xf numFmtId="3" fontId="29" fillId="18" borderId="1" xfId="0" applyNumberFormat="1" applyFont="1" applyFill="1" applyBorder="1" applyAlignment="1">
      <alignment vertical="center"/>
    </xf>
    <xf numFmtId="4" fontId="29" fillId="18" borderId="1" xfId="0" applyNumberFormat="1" applyFont="1" applyFill="1" applyBorder="1" applyAlignment="1">
      <alignment vertical="center"/>
    </xf>
    <xf numFmtId="37" fontId="30" fillId="18" borderId="1" xfId="3" applyNumberFormat="1" applyFont="1" applyFill="1" applyBorder="1" applyAlignment="1" applyProtection="1">
      <alignment vertical="center"/>
      <protection locked="0"/>
    </xf>
    <xf numFmtId="166" fontId="5" fillId="18" borderId="12" xfId="3" applyNumberFormat="1" applyFont="1" applyFill="1" applyBorder="1" applyAlignment="1" applyProtection="1">
      <alignment vertical="center"/>
    </xf>
    <xf numFmtId="166" fontId="11" fillId="5" borderId="0" xfId="3" applyNumberFormat="1" applyFont="1" applyFill="1" applyBorder="1" applyAlignment="1">
      <alignment vertical="center"/>
    </xf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 applyFill="1"/>
    <xf numFmtId="167" fontId="24" fillId="12" borderId="0" xfId="0" applyNumberFormat="1" applyFont="1" applyFill="1" applyBorder="1"/>
    <xf numFmtId="167" fontId="24" fillId="12" borderId="24" xfId="0" applyNumberFormat="1" applyFont="1" applyFill="1" applyBorder="1"/>
    <xf numFmtId="0" fontId="27" fillId="12" borderId="23" xfId="0" applyFont="1" applyFill="1" applyBorder="1" applyAlignment="1">
      <alignment horizontal="left"/>
    </xf>
    <xf numFmtId="3" fontId="29" fillId="0" borderId="1" xfId="0" applyNumberFormat="1" applyFont="1" applyFill="1" applyBorder="1" applyAlignment="1">
      <alignment vertical="center"/>
    </xf>
    <xf numFmtId="39" fontId="24" fillId="12" borderId="0" xfId="0" applyNumberFormat="1" applyFont="1" applyFill="1" applyBorder="1"/>
    <xf numFmtId="166" fontId="11" fillId="17" borderId="0" xfId="6" applyNumberFormat="1" applyFont="1" applyFill="1" applyBorder="1" applyAlignment="1">
      <alignment vertical="center"/>
    </xf>
    <xf numFmtId="166" fontId="11" fillId="20" borderId="0" xfId="6" applyNumberFormat="1" applyFont="1" applyFill="1" applyBorder="1" applyAlignment="1">
      <alignment vertical="center"/>
    </xf>
    <xf numFmtId="176" fontId="11" fillId="20" borderId="0" xfId="6" applyNumberFormat="1" applyFont="1" applyFill="1" applyBorder="1" applyAlignment="1">
      <alignment vertical="center"/>
    </xf>
    <xf numFmtId="0" fontId="21" fillId="20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left" vertical="center"/>
    </xf>
    <xf numFmtId="0" fontId="11" fillId="9" borderId="0" xfId="0" applyFont="1" applyFill="1" applyBorder="1" applyAlignment="1">
      <alignment vertical="center"/>
    </xf>
    <xf numFmtId="166" fontId="11" fillId="19" borderId="0" xfId="6" applyNumberFormat="1" applyFont="1" applyFill="1" applyBorder="1" applyAlignment="1">
      <alignment vertical="center"/>
    </xf>
    <xf numFmtId="0" fontId="19" fillId="17" borderId="0" xfId="0" applyFont="1" applyFill="1" applyBorder="1" applyAlignment="1">
      <alignment horizontal="right" vertical="center"/>
    </xf>
    <xf numFmtId="0" fontId="11" fillId="19" borderId="0" xfId="0" applyFont="1" applyFill="1" applyBorder="1" applyAlignment="1">
      <alignment horizontal="left" vertical="center"/>
    </xf>
    <xf numFmtId="0" fontId="11" fillId="17" borderId="0" xfId="0" applyFont="1" applyFill="1" applyBorder="1" applyAlignment="1">
      <alignment horizontal="left" vertical="center"/>
    </xf>
    <xf numFmtId="0" fontId="19" fillId="5" borderId="0" xfId="0" applyFont="1" applyFill="1" applyBorder="1" applyAlignment="1">
      <alignment horizontal="right" vertical="center"/>
    </xf>
    <xf numFmtId="166" fontId="0" fillId="0" borderId="0" xfId="0" applyNumberFormat="1" applyFill="1"/>
    <xf numFmtId="0" fontId="30" fillId="0" borderId="1" xfId="0" applyFont="1" applyFill="1" applyBorder="1" applyAlignment="1">
      <alignment vertical="center" wrapText="1"/>
    </xf>
    <xf numFmtId="173" fontId="11" fillId="5" borderId="0" xfId="3" applyNumberFormat="1" applyFont="1" applyFill="1" applyBorder="1" applyAlignment="1">
      <alignment vertical="center"/>
    </xf>
    <xf numFmtId="172" fontId="11" fillId="5" borderId="0" xfId="3" applyNumberFormat="1" applyFont="1" applyFill="1" applyBorder="1" applyAlignment="1">
      <alignment vertical="center"/>
    </xf>
    <xf numFmtId="166" fontId="11" fillId="9" borderId="4" xfId="3" applyNumberFormat="1" applyFont="1" applyFill="1" applyBorder="1" applyAlignment="1">
      <alignment vertical="center"/>
    </xf>
    <xf numFmtId="170" fontId="11" fillId="9" borderId="4" xfId="3" applyNumberFormat="1" applyFont="1" applyFill="1" applyBorder="1" applyAlignment="1">
      <alignment vertical="center"/>
    </xf>
    <xf numFmtId="166" fontId="11" fillId="17" borderId="36" xfId="6" applyNumberFormat="1" applyFont="1" applyFill="1" applyBorder="1" applyAlignment="1">
      <alignment vertical="center"/>
    </xf>
    <xf numFmtId="166" fontId="9" fillId="3" borderId="37" xfId="3" applyNumberFormat="1" applyFont="1" applyFill="1" applyBorder="1" applyAlignment="1">
      <alignment vertical="center"/>
    </xf>
    <xf numFmtId="39" fontId="9" fillId="3" borderId="37" xfId="3" applyNumberFormat="1" applyFont="1" applyFill="1" applyBorder="1" applyAlignment="1">
      <alignment vertic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3" fillId="8" borderId="25" xfId="1" applyFont="1" applyFill="1" applyBorder="1" applyAlignment="1" applyProtection="1">
      <alignment horizontal="center" vertical="center" wrapText="1"/>
    </xf>
    <xf numFmtId="0" fontId="23" fillId="8" borderId="6" xfId="1" applyFont="1" applyFill="1" applyBorder="1" applyAlignment="1" applyProtection="1">
      <alignment horizontal="center" vertical="center" wrapText="1"/>
    </xf>
    <xf numFmtId="0" fontId="23" fillId="8" borderId="26" xfId="1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>
      <alignment horizontal="center"/>
    </xf>
    <xf numFmtId="0" fontId="39" fillId="0" borderId="18" xfId="0" applyFont="1" applyFill="1" applyBorder="1" applyAlignment="1">
      <alignment horizontal="center"/>
    </xf>
    <xf numFmtId="0" fontId="39" fillId="0" borderId="19" xfId="0" applyFont="1" applyFill="1" applyBorder="1" applyAlignment="1">
      <alignment horizontal="center"/>
    </xf>
    <xf numFmtId="0" fontId="26" fillId="13" borderId="17" xfId="0" applyFont="1" applyFill="1" applyBorder="1" applyAlignment="1">
      <alignment horizontal="center"/>
    </xf>
    <xf numFmtId="0" fontId="26" fillId="13" borderId="30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3" fontId="41" fillId="0" borderId="0" xfId="0" applyNumberFormat="1" applyFont="1"/>
    <xf numFmtId="181" fontId="0" fillId="0" borderId="0" xfId="0" applyNumberFormat="1"/>
  </cellXfs>
  <cellStyles count="26">
    <cellStyle name="Comma 2" xfId="3"/>
    <cellStyle name="Comma 2 2" xfId="6"/>
    <cellStyle name="Comma 2 3" xfId="7"/>
    <cellStyle name="Comma 2 4" xfId="8"/>
    <cellStyle name="Comma 2 5" xfId="9"/>
    <cellStyle name="Comma 3" xfId="2"/>
    <cellStyle name="Comma 3 2" xfId="10"/>
    <cellStyle name="Comma 3 3" xfId="11"/>
    <cellStyle name="Comma 3 4" xfId="12"/>
    <cellStyle name="Comma 3 5" xfId="13"/>
    <cellStyle name="Currency 2" xfId="14"/>
    <cellStyle name="Normal" xfId="0" builtinId="0"/>
    <cellStyle name="Normal 2" xfId="1"/>
    <cellStyle name="Normal 2 2" xfId="15"/>
    <cellStyle name="Normal 3" xfId="4"/>
    <cellStyle name="Normal 3 2" xfId="5"/>
    <cellStyle name="Normal 3 3" xfId="16"/>
    <cellStyle name="Normal 3 4" xfId="17"/>
    <cellStyle name="Normal 3 5" xfId="18"/>
    <cellStyle name="Normal 3 6" xfId="19"/>
    <cellStyle name="Normal 4" xfId="20"/>
    <cellStyle name="Normal 5" xfId="21"/>
    <cellStyle name="Normal 6" xfId="22"/>
    <cellStyle name="Normal 7" xfId="23"/>
    <cellStyle name="Normal 8" xfId="24"/>
    <cellStyle name="Normal 9" xfId="25"/>
  </cellStyles>
  <dxfs count="8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9" formatCode="m/d/yy;@"/>
    </dxf>
    <dxf>
      <font>
        <b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center" vertical="bottom" textRotation="0" wrapText="0" relativeIndent="0" justifyLastLine="0" shrinkToFit="0" readingOrder="0"/>
    </dxf>
    <dxf>
      <numFmt numFmtId="166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colors>
    <mruColors>
      <color rgb="FFF8AE4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7</xdr:row>
      <xdr:rowOff>129887</xdr:rowOff>
    </xdr:from>
    <xdr:to>
      <xdr:col>3</xdr:col>
      <xdr:colOff>554182</xdr:colOff>
      <xdr:row>7</xdr:row>
      <xdr:rowOff>129887</xdr:rowOff>
    </xdr:to>
    <xdr:cxnSp macro="">
      <xdr:nvCxnSpPr>
        <xdr:cNvPr id="3" name="Straight Connector 2"/>
        <xdr:cNvCxnSpPr/>
      </xdr:nvCxnSpPr>
      <xdr:spPr>
        <a:xfrm>
          <a:off x="6173932" y="1575955"/>
          <a:ext cx="45893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2" name="Table2" displayName="Table2" ref="A3:F20" totalsRowShown="0" headerRowDxfId="7" headerRowBorderDxfId="6" tableBorderDxfId="5">
  <tableColumns count="6">
    <tableColumn id="1" name=" "/>
    <tableColumn id="2" name="Estimated # Respondents"/>
    <tableColumn id="3" name="Responses Per Respondent"/>
    <tableColumn id="4" name="Total Annual Responses (Col. BxC)"/>
    <tableColumn id="5" name="Estimated Avg. # of Hours Per Response"/>
    <tableColumn id="6" name="Estimated Total Hours (Col. DxE)" dataDxfId="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1:C66" totalsRowShown="0" headerRowDxfId="3">
  <autoFilter ref="A1:C66"/>
  <tableColumns count="3">
    <tableColumn id="1" name="Date " dataDxfId="2"/>
    <tableColumn id="2" name="User Initials " dataDxfId="1"/>
    <tableColumn id="3" name="Comments 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3" tint="0.39997558519241921"/>
    <pageSetUpPr fitToPage="1"/>
  </sheetPr>
  <dimension ref="A1:R56"/>
  <sheetViews>
    <sheetView zoomScale="75" zoomScaleNormal="75" workbookViewId="0">
      <pane ySplit="3" topLeftCell="A4" activePane="bottomLeft" state="frozen"/>
      <selection pane="bottomLeft" activeCell="J8" sqref="J8"/>
    </sheetView>
  </sheetViews>
  <sheetFormatPr defaultRowHeight="15" outlineLevelCol="1" x14ac:dyDescent="0.25"/>
  <cols>
    <col min="1" max="1" width="11.7109375" customWidth="1"/>
    <col min="2" max="2" width="14.14062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4.28515625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0.7109375" customWidth="1" outlineLevel="1"/>
    <col min="14" max="14" width="13" customWidth="1"/>
    <col min="15" max="15" width="16.42578125" hidden="1" customWidth="1" outlineLevel="1"/>
    <col min="16" max="16" width="9.140625" collapsed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 x14ac:dyDescent="0.45">
      <c r="A1" s="301" t="s">
        <v>136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3"/>
    </row>
    <row r="2" spans="1:17" ht="24" customHeight="1" thickBot="1" x14ac:dyDescent="0.35">
      <c r="A2" s="16"/>
      <c r="B2" s="17"/>
      <c r="C2" s="17"/>
      <c r="D2" s="18"/>
      <c r="E2" s="19" t="s">
        <v>13</v>
      </c>
      <c r="F2" s="19" t="s">
        <v>14</v>
      </c>
      <c r="G2" s="19" t="s">
        <v>15</v>
      </c>
      <c r="H2" s="19" t="s">
        <v>16</v>
      </c>
      <c r="I2" s="19" t="s">
        <v>17</v>
      </c>
      <c r="J2" s="19" t="s">
        <v>18</v>
      </c>
      <c r="K2" s="19"/>
      <c r="L2" s="19"/>
      <c r="M2" s="19"/>
      <c r="N2" s="20" t="s">
        <v>19</v>
      </c>
      <c r="O2" s="3"/>
      <c r="P2" s="2"/>
    </row>
    <row r="3" spans="1:17" ht="42" thickBot="1" x14ac:dyDescent="0.35">
      <c r="A3" s="26" t="s">
        <v>54</v>
      </c>
      <c r="B3" s="27" t="s">
        <v>0</v>
      </c>
      <c r="C3" s="27" t="s">
        <v>1</v>
      </c>
      <c r="D3" s="27" t="s">
        <v>2</v>
      </c>
      <c r="E3" s="27" t="s">
        <v>3</v>
      </c>
      <c r="F3" s="27" t="s">
        <v>4</v>
      </c>
      <c r="G3" s="27" t="s">
        <v>5</v>
      </c>
      <c r="H3" s="27" t="s">
        <v>6</v>
      </c>
      <c r="I3" s="27" t="s">
        <v>7</v>
      </c>
      <c r="J3" s="27" t="s">
        <v>45</v>
      </c>
      <c r="K3" s="27" t="s">
        <v>53</v>
      </c>
      <c r="L3" s="27" t="s">
        <v>134</v>
      </c>
      <c r="M3" s="27" t="s">
        <v>8</v>
      </c>
      <c r="N3" s="28" t="s">
        <v>9</v>
      </c>
      <c r="O3" s="15" t="s">
        <v>10</v>
      </c>
      <c r="P3" s="1"/>
      <c r="Q3" s="46" t="s">
        <v>26</v>
      </c>
    </row>
    <row r="4" spans="1:17" ht="18" x14ac:dyDescent="0.3">
      <c r="A4" s="304" t="s">
        <v>35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6"/>
      <c r="O4" s="52"/>
      <c r="P4" s="1"/>
      <c r="Q4" s="46"/>
    </row>
    <row r="5" spans="1:17" ht="45" x14ac:dyDescent="0.25">
      <c r="A5" s="159" t="s">
        <v>95</v>
      </c>
      <c r="B5" s="91" t="s">
        <v>155</v>
      </c>
      <c r="C5" s="163" t="s">
        <v>101</v>
      </c>
      <c r="D5" s="90"/>
      <c r="E5" s="87">
        <v>56</v>
      </c>
      <c r="F5" s="137">
        <v>118</v>
      </c>
      <c r="G5" s="4">
        <f t="shared" ref="G5" si="0">+E5*F5</f>
        <v>6608</v>
      </c>
      <c r="H5" s="139">
        <v>0.25</v>
      </c>
      <c r="I5" s="4">
        <f t="shared" ref="I5" si="1">+G5*H5</f>
        <v>1652</v>
      </c>
      <c r="J5" s="87">
        <v>1652</v>
      </c>
      <c r="K5" s="138"/>
      <c r="L5" s="138"/>
      <c r="M5" s="138">
        <f t="shared" ref="M5" si="2">N5</f>
        <v>0</v>
      </c>
      <c r="N5" s="22">
        <f t="shared" ref="N5" si="3">+I5-J5</f>
        <v>0</v>
      </c>
      <c r="Q5" s="158" t="s">
        <v>70</v>
      </c>
    </row>
    <row r="6" spans="1:17" ht="75" x14ac:dyDescent="0.25">
      <c r="A6" s="176" t="s">
        <v>81</v>
      </c>
      <c r="B6" s="91" t="s">
        <v>83</v>
      </c>
      <c r="C6" s="163" t="s">
        <v>104</v>
      </c>
      <c r="D6" s="90" t="s">
        <v>81</v>
      </c>
      <c r="E6" s="87">
        <v>56</v>
      </c>
      <c r="F6" s="137">
        <v>354</v>
      </c>
      <c r="G6" s="4">
        <f t="shared" ref="G6:G10" si="4">+E6*F6</f>
        <v>19824</v>
      </c>
      <c r="H6" s="139">
        <v>3</v>
      </c>
      <c r="I6" s="4">
        <f t="shared" ref="I6:I10" si="5">+G6*H6</f>
        <v>59472</v>
      </c>
      <c r="J6" s="87">
        <v>59472</v>
      </c>
      <c r="K6" s="138"/>
      <c r="L6" s="138"/>
      <c r="M6" s="138">
        <f t="shared" ref="M6:M14" si="6">N6</f>
        <v>0</v>
      </c>
      <c r="N6" s="22">
        <f t="shared" ref="N6:N10" si="7">+I6-J6</f>
        <v>0</v>
      </c>
      <c r="Q6" s="158" t="s">
        <v>69</v>
      </c>
    </row>
    <row r="7" spans="1:17" ht="43.15" x14ac:dyDescent="0.3">
      <c r="A7" s="176" t="s">
        <v>72</v>
      </c>
      <c r="B7" s="91" t="s">
        <v>113</v>
      </c>
      <c r="C7" s="91" t="s">
        <v>103</v>
      </c>
      <c r="D7" s="90" t="s">
        <v>72</v>
      </c>
      <c r="E7" s="87">
        <v>56</v>
      </c>
      <c r="F7" s="137">
        <v>1</v>
      </c>
      <c r="G7" s="4">
        <f t="shared" si="4"/>
        <v>56</v>
      </c>
      <c r="H7" s="171">
        <v>1</v>
      </c>
      <c r="I7" s="4">
        <f t="shared" si="5"/>
        <v>56</v>
      </c>
      <c r="J7" s="87">
        <v>56</v>
      </c>
      <c r="K7" s="138"/>
      <c r="L7" s="138"/>
      <c r="M7" s="138">
        <f t="shared" si="6"/>
        <v>0</v>
      </c>
      <c r="N7" s="22">
        <f t="shared" si="7"/>
        <v>0</v>
      </c>
      <c r="Q7" s="158" t="s">
        <v>68</v>
      </c>
    </row>
    <row r="8" spans="1:17" ht="75" x14ac:dyDescent="0.25">
      <c r="A8" s="264" t="s">
        <v>148</v>
      </c>
      <c r="B8" s="265" t="s">
        <v>163</v>
      </c>
      <c r="C8" s="265" t="s">
        <v>164</v>
      </c>
      <c r="D8" s="266" t="s">
        <v>84</v>
      </c>
      <c r="E8" s="267">
        <v>56</v>
      </c>
      <c r="F8" s="267">
        <v>118</v>
      </c>
      <c r="G8" s="241">
        <f t="shared" si="4"/>
        <v>6608</v>
      </c>
      <c r="H8" s="268">
        <v>8.0021400000000007</v>
      </c>
      <c r="I8" s="241">
        <f t="shared" si="5"/>
        <v>52878.141120000008</v>
      </c>
      <c r="J8" s="267">
        <v>52864</v>
      </c>
      <c r="K8" s="269"/>
      <c r="L8" s="269"/>
      <c r="M8" s="269">
        <f t="shared" si="6"/>
        <v>14.141120000007504</v>
      </c>
      <c r="N8" s="270">
        <f t="shared" si="7"/>
        <v>14.141120000007504</v>
      </c>
      <c r="Q8" s="158"/>
    </row>
    <row r="9" spans="1:17" ht="60" x14ac:dyDescent="0.25">
      <c r="A9" s="159"/>
      <c r="B9" s="163" t="s">
        <v>162</v>
      </c>
      <c r="C9" s="163" t="s">
        <v>133</v>
      </c>
      <c r="D9" s="90"/>
      <c r="E9" s="87">
        <v>56</v>
      </c>
      <c r="F9" s="87">
        <v>118</v>
      </c>
      <c r="G9" s="4">
        <f t="shared" si="4"/>
        <v>6608</v>
      </c>
      <c r="H9" s="139">
        <v>0.5</v>
      </c>
      <c r="I9" s="4">
        <f t="shared" si="5"/>
        <v>3304</v>
      </c>
      <c r="J9" s="87">
        <v>3304</v>
      </c>
      <c r="K9" s="138"/>
      <c r="L9" s="138"/>
      <c r="M9" s="138">
        <f t="shared" si="6"/>
        <v>0</v>
      </c>
      <c r="N9" s="22">
        <f t="shared" si="7"/>
        <v>0</v>
      </c>
      <c r="Q9" s="158" t="s">
        <v>95</v>
      </c>
    </row>
    <row r="10" spans="1:17" ht="28.9" x14ac:dyDescent="0.3">
      <c r="A10" s="159"/>
      <c r="B10" s="91" t="s">
        <v>139</v>
      </c>
      <c r="C10" s="91" t="s">
        <v>73</v>
      </c>
      <c r="D10" s="90"/>
      <c r="E10" s="87">
        <v>56</v>
      </c>
      <c r="F10" s="137">
        <v>1</v>
      </c>
      <c r="G10" s="4">
        <f t="shared" si="4"/>
        <v>56</v>
      </c>
      <c r="H10" s="139">
        <v>3</v>
      </c>
      <c r="I10" s="4">
        <f t="shared" si="5"/>
        <v>168</v>
      </c>
      <c r="J10" s="87">
        <v>168</v>
      </c>
      <c r="K10" s="138"/>
      <c r="L10" s="138"/>
      <c r="M10" s="138">
        <f t="shared" si="6"/>
        <v>0</v>
      </c>
      <c r="N10" s="22">
        <f t="shared" si="7"/>
        <v>0</v>
      </c>
      <c r="Q10" s="158" t="s">
        <v>67</v>
      </c>
    </row>
    <row r="11" spans="1:17" ht="30" x14ac:dyDescent="0.25">
      <c r="A11" s="159"/>
      <c r="B11" s="92" t="s">
        <v>140</v>
      </c>
      <c r="C11" s="91" t="s">
        <v>82</v>
      </c>
      <c r="D11" s="90"/>
      <c r="E11" s="87">
        <v>56</v>
      </c>
      <c r="F11" s="87">
        <v>354</v>
      </c>
      <c r="G11" s="4">
        <f t="shared" ref="G11" si="8">+E11*F11</f>
        <v>19824</v>
      </c>
      <c r="H11" s="139">
        <v>0.25</v>
      </c>
      <c r="I11" s="4">
        <f t="shared" ref="I11" si="9">+G11*H11</f>
        <v>4956</v>
      </c>
      <c r="J11" s="87">
        <v>4956</v>
      </c>
      <c r="K11" s="138"/>
      <c r="L11" s="138"/>
      <c r="M11" s="138">
        <f t="shared" si="6"/>
        <v>0</v>
      </c>
      <c r="N11" s="22">
        <f t="shared" ref="N11:N12" si="10">+I11-J11</f>
        <v>0</v>
      </c>
      <c r="Q11" s="49" t="s">
        <v>56</v>
      </c>
    </row>
    <row r="12" spans="1:17" ht="30" x14ac:dyDescent="0.25">
      <c r="A12" s="159" t="s">
        <v>70</v>
      </c>
      <c r="B12" s="91" t="s">
        <v>156</v>
      </c>
      <c r="C12" s="91" t="s">
        <v>88</v>
      </c>
      <c r="D12" s="90" t="s">
        <v>78</v>
      </c>
      <c r="E12" s="132">
        <v>56</v>
      </c>
      <c r="F12" s="137">
        <v>354</v>
      </c>
      <c r="G12" s="4">
        <f>+E12*F12</f>
        <v>19824</v>
      </c>
      <c r="H12" s="139">
        <v>0.2</v>
      </c>
      <c r="I12" s="4">
        <f>+G12*H12</f>
        <v>3964.8</v>
      </c>
      <c r="J12" s="87">
        <v>3965</v>
      </c>
      <c r="K12" s="138"/>
      <c r="L12" s="138"/>
      <c r="M12" s="138">
        <f t="shared" si="6"/>
        <v>-0.1999999999998181</v>
      </c>
      <c r="N12" s="22">
        <f t="shared" si="10"/>
        <v>-0.1999999999998181</v>
      </c>
      <c r="Q12" s="158" t="s">
        <v>148</v>
      </c>
    </row>
    <row r="13" spans="1:17" ht="45" x14ac:dyDescent="0.25">
      <c r="A13" s="159" t="s">
        <v>67</v>
      </c>
      <c r="B13" s="163" t="s">
        <v>141</v>
      </c>
      <c r="C13" s="163" t="s">
        <v>102</v>
      </c>
      <c r="D13" s="90"/>
      <c r="E13" s="87">
        <v>56</v>
      </c>
      <c r="F13" s="87">
        <v>1</v>
      </c>
      <c r="G13" s="4">
        <f t="shared" ref="G13:G14" si="11">+E13*F13</f>
        <v>56</v>
      </c>
      <c r="H13" s="139">
        <v>0.25</v>
      </c>
      <c r="I13" s="4">
        <f t="shared" ref="I13:I14" si="12">+G13*H13</f>
        <v>14</v>
      </c>
      <c r="J13" s="87">
        <v>14</v>
      </c>
      <c r="K13" s="138"/>
      <c r="L13" s="138"/>
      <c r="M13" s="138">
        <f t="shared" si="6"/>
        <v>0</v>
      </c>
      <c r="N13" s="22">
        <f t="shared" ref="N13:N14" si="13">+I13-J13</f>
        <v>0</v>
      </c>
      <c r="Q13" s="49"/>
    </row>
    <row r="14" spans="1:17" x14ac:dyDescent="0.25">
      <c r="A14" s="159"/>
      <c r="B14" s="293"/>
      <c r="C14" s="293"/>
      <c r="D14" s="165"/>
      <c r="E14" s="279"/>
      <c r="F14" s="279"/>
      <c r="G14" s="4">
        <f t="shared" si="11"/>
        <v>0</v>
      </c>
      <c r="H14" s="171"/>
      <c r="I14" s="4">
        <f t="shared" si="12"/>
        <v>0</v>
      </c>
      <c r="J14" s="279">
        <v>0</v>
      </c>
      <c r="K14" s="138"/>
      <c r="L14" s="138"/>
      <c r="M14" s="138">
        <f t="shared" si="6"/>
        <v>0</v>
      </c>
      <c r="N14" s="22">
        <f t="shared" si="13"/>
        <v>0</v>
      </c>
      <c r="Q14" s="49"/>
    </row>
    <row r="15" spans="1:17" ht="15.75" x14ac:dyDescent="0.25">
      <c r="A15" s="177" t="s">
        <v>158</v>
      </c>
      <c r="B15" s="53"/>
      <c r="C15" s="57" t="s">
        <v>34</v>
      </c>
      <c r="D15" s="54"/>
      <c r="E15" s="55">
        <f>+MAX(E5:E13)</f>
        <v>56</v>
      </c>
      <c r="F15" s="55">
        <f>IF(E15=0,"",G15/E15)</f>
        <v>1419</v>
      </c>
      <c r="G15" s="55">
        <f>SUM(G5:G14)</f>
        <v>79464</v>
      </c>
      <c r="H15" s="153">
        <f>IF(G15=0,"",I15/G15)</f>
        <v>1.5914746441155745</v>
      </c>
      <c r="I15" s="55">
        <f t="shared" ref="I15:N15" si="14">SUM(I5:I14)</f>
        <v>126464.94112000002</v>
      </c>
      <c r="J15" s="55">
        <f t="shared" si="14"/>
        <v>126451</v>
      </c>
      <c r="K15" s="140">
        <f t="shared" si="14"/>
        <v>0</v>
      </c>
      <c r="L15" s="140">
        <f t="shared" si="14"/>
        <v>0</v>
      </c>
      <c r="M15" s="140">
        <f t="shared" si="14"/>
        <v>13.941120000007686</v>
      </c>
      <c r="N15" s="141">
        <f t="shared" si="14"/>
        <v>13.941120000007686</v>
      </c>
      <c r="Q15" s="47" t="s">
        <v>81</v>
      </c>
    </row>
    <row r="16" spans="1:17" ht="18.75" customHeight="1" x14ac:dyDescent="0.3">
      <c r="A16" s="304" t="s">
        <v>62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N16" s="306"/>
      <c r="O16" s="52"/>
      <c r="P16" s="1"/>
      <c r="Q16" s="47" t="s">
        <v>72</v>
      </c>
    </row>
    <row r="17" spans="1:17" ht="14.45" x14ac:dyDescent="0.3">
      <c r="A17" s="159"/>
      <c r="B17" s="91" t="s">
        <v>75</v>
      </c>
      <c r="C17" s="91" t="s">
        <v>76</v>
      </c>
      <c r="D17" s="98"/>
      <c r="E17" s="162">
        <v>19822</v>
      </c>
      <c r="F17" s="99">
        <v>4</v>
      </c>
      <c r="G17" s="4">
        <f t="shared" ref="G17" si="15">+E17*F17</f>
        <v>79288</v>
      </c>
      <c r="H17" s="170">
        <v>0.65</v>
      </c>
      <c r="I17" s="4">
        <f t="shared" ref="I17" si="16">+G17*H17</f>
        <v>51537.200000000004</v>
      </c>
      <c r="J17" s="99">
        <v>51537</v>
      </c>
      <c r="K17" s="88"/>
      <c r="L17" s="88"/>
      <c r="M17" s="88">
        <f t="shared" ref="M17:M25" si="17">N17</f>
        <v>0.20000000000436557</v>
      </c>
      <c r="N17" s="89">
        <f>+I17-J17</f>
        <v>0.20000000000436557</v>
      </c>
      <c r="Q17" s="47" t="s">
        <v>84</v>
      </c>
    </row>
    <row r="18" spans="1:17" ht="43.15" x14ac:dyDescent="0.3">
      <c r="A18" s="159" t="s">
        <v>95</v>
      </c>
      <c r="B18" s="163" t="s">
        <v>97</v>
      </c>
      <c r="C18" s="163" t="s">
        <v>114</v>
      </c>
      <c r="D18" s="174"/>
      <c r="E18" s="162">
        <v>19822</v>
      </c>
      <c r="F18" s="162">
        <v>1</v>
      </c>
      <c r="G18" s="4">
        <f>+E18*F18</f>
        <v>19822</v>
      </c>
      <c r="H18" s="170">
        <v>20</v>
      </c>
      <c r="I18" s="4">
        <f>+G18*H18</f>
        <v>396440</v>
      </c>
      <c r="J18" s="162">
        <v>396440</v>
      </c>
      <c r="K18" s="88"/>
      <c r="L18" s="88"/>
      <c r="M18" s="88">
        <f>N18</f>
        <v>0</v>
      </c>
      <c r="N18" s="22">
        <f t="shared" ref="N18" si="18">+I18-J18</f>
        <v>0</v>
      </c>
      <c r="Q18" s="47"/>
    </row>
    <row r="19" spans="1:17" ht="60" x14ac:dyDescent="0.25">
      <c r="A19" s="159"/>
      <c r="B19" s="91" t="s">
        <v>108</v>
      </c>
      <c r="C19" s="163" t="s">
        <v>111</v>
      </c>
      <c r="D19" s="98"/>
      <c r="E19" s="162">
        <v>19822</v>
      </c>
      <c r="F19" s="99">
        <v>10</v>
      </c>
      <c r="G19" s="4">
        <f t="shared" ref="G19:G24" si="19">+E19*F19</f>
        <v>198220</v>
      </c>
      <c r="H19" s="170">
        <v>5</v>
      </c>
      <c r="I19" s="4">
        <f t="shared" ref="I19:I23" si="20">+G19*H19</f>
        <v>991100</v>
      </c>
      <c r="J19" s="99">
        <v>991100</v>
      </c>
      <c r="K19" s="88"/>
      <c r="L19" s="88"/>
      <c r="M19" s="88">
        <f t="shared" si="17"/>
        <v>0</v>
      </c>
      <c r="N19" s="89">
        <f t="shared" ref="N19:N24" si="21">+I19-J19</f>
        <v>0</v>
      </c>
      <c r="Q19" s="47"/>
    </row>
    <row r="20" spans="1:17" ht="45" x14ac:dyDescent="0.25">
      <c r="A20" s="159" t="s">
        <v>68</v>
      </c>
      <c r="B20" s="91" t="s">
        <v>107</v>
      </c>
      <c r="C20" s="163" t="s">
        <v>77</v>
      </c>
      <c r="D20" s="98"/>
      <c r="E20" s="162">
        <v>19822</v>
      </c>
      <c r="F20" s="162">
        <v>1</v>
      </c>
      <c r="G20" s="110">
        <f t="shared" si="19"/>
        <v>19822</v>
      </c>
      <c r="H20" s="143">
        <v>0.25</v>
      </c>
      <c r="I20" s="110">
        <f>+G20*H20+0.19</f>
        <v>4955.6899999999996</v>
      </c>
      <c r="J20" s="99">
        <v>4956</v>
      </c>
      <c r="K20" s="88"/>
      <c r="L20" s="88"/>
      <c r="M20" s="88">
        <f t="shared" si="17"/>
        <v>-0.31000000000040018</v>
      </c>
      <c r="N20" s="89">
        <f t="shared" si="21"/>
        <v>-0.31000000000040018</v>
      </c>
      <c r="Q20" s="47"/>
    </row>
    <row r="21" spans="1:17" ht="42.6" customHeight="1" x14ac:dyDescent="0.25">
      <c r="A21" s="159"/>
      <c r="B21" s="91" t="s">
        <v>166</v>
      </c>
      <c r="C21" s="91" t="s">
        <v>74</v>
      </c>
      <c r="D21" s="98"/>
      <c r="E21" s="162">
        <v>19822</v>
      </c>
      <c r="F21" s="99">
        <v>1</v>
      </c>
      <c r="G21" s="4">
        <f t="shared" si="19"/>
        <v>19822</v>
      </c>
      <c r="H21" s="170">
        <v>2.66</v>
      </c>
      <c r="I21" s="4">
        <f t="shared" si="20"/>
        <v>52726.520000000004</v>
      </c>
      <c r="J21" s="99">
        <v>52727</v>
      </c>
      <c r="K21" s="88"/>
      <c r="L21" s="88"/>
      <c r="M21" s="88">
        <f t="shared" si="17"/>
        <v>-0.47999999999592546</v>
      </c>
      <c r="N21" s="89">
        <f t="shared" si="21"/>
        <v>-0.47999999999592546</v>
      </c>
      <c r="Q21" s="47"/>
    </row>
    <row r="22" spans="1:17" ht="30" x14ac:dyDescent="0.25">
      <c r="A22" s="159" t="s">
        <v>70</v>
      </c>
      <c r="B22" s="91" t="s">
        <v>110</v>
      </c>
      <c r="C22" s="91" t="s">
        <v>89</v>
      </c>
      <c r="D22" s="98"/>
      <c r="E22" s="162">
        <v>19822</v>
      </c>
      <c r="F22" s="99">
        <v>1</v>
      </c>
      <c r="G22" s="4">
        <f t="shared" si="19"/>
        <v>19822</v>
      </c>
      <c r="H22" s="170">
        <v>5</v>
      </c>
      <c r="I22" s="4">
        <f t="shared" si="20"/>
        <v>99110</v>
      </c>
      <c r="J22" s="99">
        <v>99110</v>
      </c>
      <c r="K22" s="88"/>
      <c r="L22" s="88"/>
      <c r="M22" s="88">
        <f t="shared" si="17"/>
        <v>0</v>
      </c>
      <c r="N22" s="89">
        <f t="shared" si="21"/>
        <v>0</v>
      </c>
      <c r="Q22" s="47"/>
    </row>
    <row r="23" spans="1:17" ht="48" customHeight="1" x14ac:dyDescent="0.25">
      <c r="A23" s="159" t="s">
        <v>70</v>
      </c>
      <c r="B23" s="91" t="s">
        <v>109</v>
      </c>
      <c r="C23" s="91" t="s">
        <v>90</v>
      </c>
      <c r="D23" s="98"/>
      <c r="E23" s="162">
        <v>19822</v>
      </c>
      <c r="F23" s="99">
        <v>1</v>
      </c>
      <c r="G23" s="4">
        <f t="shared" si="19"/>
        <v>19822</v>
      </c>
      <c r="H23" s="170">
        <v>10</v>
      </c>
      <c r="I23" s="4">
        <f t="shared" si="20"/>
        <v>198220</v>
      </c>
      <c r="J23" s="99">
        <v>198220</v>
      </c>
      <c r="K23" s="88"/>
      <c r="L23" s="88"/>
      <c r="M23" s="88">
        <f t="shared" si="17"/>
        <v>0</v>
      </c>
      <c r="N23" s="89">
        <f t="shared" si="21"/>
        <v>0</v>
      </c>
      <c r="Q23" s="47"/>
    </row>
    <row r="24" spans="1:17" ht="46.15" customHeight="1" x14ac:dyDescent="0.25">
      <c r="A24" s="159" t="s">
        <v>67</v>
      </c>
      <c r="B24" s="163" t="s">
        <v>96</v>
      </c>
      <c r="C24" s="163" t="s">
        <v>94</v>
      </c>
      <c r="D24" s="98"/>
      <c r="E24" s="162">
        <v>19822</v>
      </c>
      <c r="F24" s="99">
        <v>1</v>
      </c>
      <c r="G24" s="4">
        <f t="shared" si="19"/>
        <v>19822</v>
      </c>
      <c r="H24" s="143">
        <v>0.25</v>
      </c>
      <c r="I24" s="4">
        <f>+G24*H24-0.01</f>
        <v>4955.49</v>
      </c>
      <c r="J24" s="162">
        <v>4955</v>
      </c>
      <c r="K24" s="88"/>
      <c r="L24" s="88"/>
      <c r="M24" s="88">
        <f t="shared" si="17"/>
        <v>0.48999999999978172</v>
      </c>
      <c r="N24" s="89">
        <f t="shared" si="21"/>
        <v>0.48999999999978172</v>
      </c>
      <c r="Q24" s="47"/>
    </row>
    <row r="25" spans="1:17" ht="30" customHeight="1" x14ac:dyDescent="0.25">
      <c r="A25" s="159"/>
      <c r="B25" s="163"/>
      <c r="C25" s="163"/>
      <c r="D25" s="174"/>
      <c r="E25" s="162"/>
      <c r="F25" s="162"/>
      <c r="G25" s="4">
        <f>+E25*F25</f>
        <v>0</v>
      </c>
      <c r="H25" s="170"/>
      <c r="I25" s="4">
        <f>+G25*H25</f>
        <v>0</v>
      </c>
      <c r="J25" s="162"/>
      <c r="K25" s="88"/>
      <c r="L25" s="88"/>
      <c r="M25" s="88">
        <f t="shared" si="17"/>
        <v>0</v>
      </c>
      <c r="N25" s="89">
        <f>+I25-J25</f>
        <v>0</v>
      </c>
      <c r="Q25" s="47"/>
    </row>
    <row r="26" spans="1:17" ht="45" hidden="1" x14ac:dyDescent="0.25">
      <c r="A26" s="159" t="s">
        <v>56</v>
      </c>
      <c r="B26" s="91" t="s">
        <v>66</v>
      </c>
      <c r="C26" s="91" t="s">
        <v>58</v>
      </c>
      <c r="D26" s="98"/>
      <c r="E26" s="160"/>
      <c r="F26" s="99">
        <v>1</v>
      </c>
      <c r="G26" s="110">
        <f t="shared" ref="G26" si="22">+E26*F26</f>
        <v>0</v>
      </c>
      <c r="H26" s="143">
        <v>0.25</v>
      </c>
      <c r="I26" s="4">
        <f t="shared" ref="I26" si="23">+G26*H26</f>
        <v>0</v>
      </c>
      <c r="J26" s="99"/>
      <c r="K26" s="88"/>
      <c r="L26" s="88"/>
      <c r="M26" s="88"/>
      <c r="N26" s="161"/>
      <c r="Q26" s="47"/>
    </row>
    <row r="27" spans="1:17" x14ac:dyDescent="0.25">
      <c r="A27" s="159"/>
      <c r="B27" s="163"/>
      <c r="C27" s="163"/>
      <c r="D27" s="174"/>
      <c r="E27" s="162"/>
      <c r="F27" s="162"/>
      <c r="G27" s="4">
        <f>+E27*F27</f>
        <v>0</v>
      </c>
      <c r="H27" s="170"/>
      <c r="I27" s="4">
        <f>+G27*H27</f>
        <v>0</v>
      </c>
      <c r="J27" s="162"/>
      <c r="K27" s="88"/>
      <c r="L27" s="88"/>
      <c r="M27" s="88">
        <f>N27</f>
        <v>0</v>
      </c>
      <c r="N27" s="89">
        <f t="shared" ref="N27" si="24">+I27-J27</f>
        <v>0</v>
      </c>
      <c r="Q27" s="47"/>
    </row>
    <row r="28" spans="1:17" ht="15.75" x14ac:dyDescent="0.25">
      <c r="A28" s="177" t="s">
        <v>158</v>
      </c>
      <c r="B28" s="144"/>
      <c r="C28" s="145" t="s">
        <v>33</v>
      </c>
      <c r="D28" s="146"/>
      <c r="E28" s="140">
        <f>+MAX(E17:E27)</f>
        <v>19822</v>
      </c>
      <c r="F28" s="154">
        <f>IF(E28=0,"",G28/E28)</f>
        <v>20</v>
      </c>
      <c r="G28" s="140">
        <f>SUM(G17:G25)</f>
        <v>396440</v>
      </c>
      <c r="H28" s="153">
        <f>IF(G28=0,"",I28/G28)</f>
        <v>4.5380004540409642</v>
      </c>
      <c r="I28" s="140">
        <f>SUM(I17:I25)</f>
        <v>1799044.9</v>
      </c>
      <c r="J28" s="140">
        <f>SUM(J17:J27)</f>
        <v>1799045</v>
      </c>
      <c r="K28" s="152">
        <f>SUM(K17:K27)</f>
        <v>0</v>
      </c>
      <c r="L28" s="152">
        <f>SUM(L17:L27)</f>
        <v>0</v>
      </c>
      <c r="M28" s="152">
        <f>SUM(M17:M27)</f>
        <v>-9.9999999992178346E-2</v>
      </c>
      <c r="N28" s="147">
        <f>SUM(N17:N27)</f>
        <v>-9.9999999992178346E-2</v>
      </c>
      <c r="Q28" s="47"/>
    </row>
    <row r="29" spans="1:17" ht="18.75" x14ac:dyDescent="0.25">
      <c r="A29" s="304" t="s">
        <v>29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05"/>
      <c r="L29" s="305"/>
      <c r="M29" s="305"/>
      <c r="N29" s="306"/>
      <c r="O29" s="52"/>
      <c r="P29" s="1"/>
      <c r="Q29" s="47"/>
    </row>
    <row r="30" spans="1:17" ht="38.25" x14ac:dyDescent="0.25">
      <c r="A30" s="159"/>
      <c r="B30" s="164" t="s">
        <v>131</v>
      </c>
      <c r="C30" s="10" t="s">
        <v>132</v>
      </c>
      <c r="D30" s="11"/>
      <c r="E30" s="12">
        <v>30400</v>
      </c>
      <c r="F30" s="12">
        <v>1</v>
      </c>
      <c r="G30" s="4">
        <f t="shared" ref="G30:G31" si="25">+E30*F30</f>
        <v>30400</v>
      </c>
      <c r="H30" s="113">
        <v>0.08</v>
      </c>
      <c r="I30" s="4">
        <f t="shared" ref="I30:I31" si="26">+G30*H30</f>
        <v>2432</v>
      </c>
      <c r="J30" s="12">
        <v>2432</v>
      </c>
      <c r="K30" s="12"/>
      <c r="L30" s="12"/>
      <c r="M30" s="12">
        <f t="shared" ref="M30:M34" si="27">N30</f>
        <v>0</v>
      </c>
      <c r="N30" s="22">
        <f t="shared" ref="N30:N31" si="28">+I30-J30</f>
        <v>0</v>
      </c>
      <c r="Q30" s="47"/>
    </row>
    <row r="31" spans="1:17" ht="25.5" x14ac:dyDescent="0.25">
      <c r="A31" s="159" t="s">
        <v>95</v>
      </c>
      <c r="B31" s="172" t="s">
        <v>97</v>
      </c>
      <c r="C31" s="172" t="s">
        <v>135</v>
      </c>
      <c r="D31" s="11"/>
      <c r="E31" s="12">
        <v>101332</v>
      </c>
      <c r="F31" s="12">
        <v>1</v>
      </c>
      <c r="G31" s="4">
        <f t="shared" si="25"/>
        <v>101332</v>
      </c>
      <c r="H31" s="113">
        <v>0.5</v>
      </c>
      <c r="I31" s="4">
        <f t="shared" si="26"/>
        <v>50666</v>
      </c>
      <c r="J31" s="12">
        <v>50666</v>
      </c>
      <c r="K31" s="12"/>
      <c r="L31" s="12"/>
      <c r="M31" s="12">
        <f t="shared" si="27"/>
        <v>0</v>
      </c>
      <c r="N31" s="22">
        <f t="shared" si="28"/>
        <v>0</v>
      </c>
      <c r="Q31" s="47"/>
    </row>
    <row r="32" spans="1:17" ht="30" customHeight="1" x14ac:dyDescent="0.25">
      <c r="A32" s="159"/>
      <c r="B32" s="164" t="s">
        <v>80</v>
      </c>
      <c r="C32" s="172" t="s">
        <v>116</v>
      </c>
      <c r="D32" s="11"/>
      <c r="E32" s="12">
        <v>101332</v>
      </c>
      <c r="F32" s="12">
        <v>180</v>
      </c>
      <c r="G32" s="4">
        <f t="shared" ref="G32:G34" si="29">+E32*F32</f>
        <v>18239760</v>
      </c>
      <c r="H32" s="113">
        <v>0.15</v>
      </c>
      <c r="I32" s="4">
        <f t="shared" ref="I32:I34" si="30">+G32*H32</f>
        <v>2735964</v>
      </c>
      <c r="J32" s="12">
        <v>2735964</v>
      </c>
      <c r="K32" s="12"/>
      <c r="L32" s="12"/>
      <c r="M32" s="12">
        <f t="shared" si="27"/>
        <v>0</v>
      </c>
      <c r="N32" s="22">
        <f t="shared" ref="N32:N34" si="31">+I32-J32</f>
        <v>0</v>
      </c>
      <c r="Q32" s="47"/>
    </row>
    <row r="33" spans="1:17" ht="25.5" x14ac:dyDescent="0.25">
      <c r="A33" s="159"/>
      <c r="B33" s="164" t="s">
        <v>112</v>
      </c>
      <c r="C33" s="10" t="s">
        <v>117</v>
      </c>
      <c r="D33" s="11"/>
      <c r="E33" s="12">
        <v>101332</v>
      </c>
      <c r="F33" s="12">
        <v>180</v>
      </c>
      <c r="G33" s="4">
        <f t="shared" si="29"/>
        <v>18239760</v>
      </c>
      <c r="H33" s="113">
        <v>0.25</v>
      </c>
      <c r="I33" s="4">
        <f t="shared" si="30"/>
        <v>4559940</v>
      </c>
      <c r="J33" s="12">
        <v>4559940</v>
      </c>
      <c r="K33" s="12"/>
      <c r="L33" s="12"/>
      <c r="M33" s="12">
        <f t="shared" si="27"/>
        <v>0</v>
      </c>
      <c r="N33" s="22">
        <f t="shared" si="31"/>
        <v>0</v>
      </c>
      <c r="Q33" s="47"/>
    </row>
    <row r="34" spans="1:17" ht="25.5" x14ac:dyDescent="0.25">
      <c r="A34" s="159"/>
      <c r="B34" s="164" t="s">
        <v>118</v>
      </c>
      <c r="C34" s="10" t="s">
        <v>115</v>
      </c>
      <c r="D34" s="11"/>
      <c r="E34" s="12">
        <v>101332</v>
      </c>
      <c r="F34" s="12">
        <v>120</v>
      </c>
      <c r="G34" s="4">
        <f t="shared" si="29"/>
        <v>12159840</v>
      </c>
      <c r="H34" s="113">
        <v>0.02</v>
      </c>
      <c r="I34" s="4">
        <f t="shared" si="30"/>
        <v>243196.80000000002</v>
      </c>
      <c r="J34" s="12">
        <v>243197</v>
      </c>
      <c r="K34" s="12"/>
      <c r="L34" s="12"/>
      <c r="M34" s="12">
        <f t="shared" si="27"/>
        <v>-0.1999999999825377</v>
      </c>
      <c r="N34" s="22">
        <f t="shared" si="31"/>
        <v>-0.1999999999825377</v>
      </c>
      <c r="Q34" s="47"/>
    </row>
    <row r="35" spans="1:17" x14ac:dyDescent="0.25">
      <c r="A35" s="159"/>
      <c r="B35" s="163"/>
      <c r="C35" s="163"/>
      <c r="D35" s="11"/>
      <c r="E35" s="12"/>
      <c r="F35" s="12"/>
      <c r="G35" s="4">
        <f t="shared" ref="G35" si="32">+E35*F35</f>
        <v>0</v>
      </c>
      <c r="H35" s="113"/>
      <c r="I35" s="4">
        <f t="shared" ref="I35" si="33">+G35*H35</f>
        <v>0</v>
      </c>
      <c r="J35" s="12"/>
      <c r="K35" s="12"/>
      <c r="L35" s="12"/>
      <c r="M35" s="12"/>
      <c r="N35" s="22"/>
      <c r="Q35" s="47"/>
    </row>
    <row r="36" spans="1:17" x14ac:dyDescent="0.25">
      <c r="A36" s="159"/>
      <c r="B36" s="164"/>
      <c r="C36" s="10"/>
      <c r="D36" s="11"/>
      <c r="E36" s="12"/>
      <c r="F36" s="12"/>
      <c r="G36" s="4">
        <f t="shared" ref="G36" si="34">+E36*F36</f>
        <v>0</v>
      </c>
      <c r="H36" s="13"/>
      <c r="I36" s="4">
        <f t="shared" ref="I36" si="35">+G36*H36</f>
        <v>0</v>
      </c>
      <c r="J36" s="12"/>
      <c r="K36" s="12"/>
      <c r="L36" s="12"/>
      <c r="M36" s="12"/>
      <c r="N36" s="22">
        <f t="shared" ref="N36" si="36">+I36-J36</f>
        <v>0</v>
      </c>
      <c r="Q36" s="47"/>
    </row>
    <row r="37" spans="1:17" ht="16.5" thickBot="1" x14ac:dyDescent="0.3">
      <c r="A37" s="177" t="s">
        <v>158</v>
      </c>
      <c r="B37" s="53"/>
      <c r="C37" s="57" t="s">
        <v>43</v>
      </c>
      <c r="D37" s="54"/>
      <c r="E37" s="140">
        <f>+MAX(E30:E36)</f>
        <v>101332</v>
      </c>
      <c r="F37" s="153">
        <f>IF(E37=0,"",G37/E37)</f>
        <v>481.30000394742035</v>
      </c>
      <c r="G37" s="55">
        <f>SUM(G30:G36)</f>
        <v>48771092</v>
      </c>
      <c r="H37" s="153">
        <f>IF(G37=0,"",I37/G37)</f>
        <v>0.15567005963286612</v>
      </c>
      <c r="I37" s="55">
        <f t="shared" ref="I37:N37" si="37">SUM(I30:I36)</f>
        <v>7592198.7999999998</v>
      </c>
      <c r="J37" s="55">
        <f t="shared" si="37"/>
        <v>7592199</v>
      </c>
      <c r="K37" s="55">
        <f t="shared" si="37"/>
        <v>0</v>
      </c>
      <c r="L37" s="55">
        <f t="shared" si="37"/>
        <v>0</v>
      </c>
      <c r="M37" s="55">
        <f t="shared" si="37"/>
        <v>-0.1999999999825377</v>
      </c>
      <c r="N37" s="56">
        <f t="shared" si="37"/>
        <v>-0.1999999999825377</v>
      </c>
      <c r="Q37" s="48"/>
    </row>
    <row r="38" spans="1:17" ht="25.5" customHeight="1" thickBot="1" x14ac:dyDescent="0.3">
      <c r="A38" s="58"/>
      <c r="B38" s="59"/>
      <c r="C38" s="60" t="s">
        <v>44</v>
      </c>
      <c r="D38" s="61"/>
      <c r="E38" s="121">
        <f>+SUM($E$15+$E$28+$E$37)</f>
        <v>121210</v>
      </c>
      <c r="F38" s="121">
        <f>IF(E38=0,"",G38/E38)</f>
        <v>406.29482715947529</v>
      </c>
      <c r="G38" s="121">
        <f>+G15+G28+G37</f>
        <v>49246996</v>
      </c>
      <c r="H38" s="116">
        <f>IF(G38=0,"",I38/G38)</f>
        <v>0.19326475550143199</v>
      </c>
      <c r="I38" s="121">
        <f t="shared" ref="I38:N38" si="38">+I15+I28+I37</f>
        <v>9517708.6411199998</v>
      </c>
      <c r="J38" s="121">
        <f t="shared" si="38"/>
        <v>9517695</v>
      </c>
      <c r="K38" s="121">
        <f t="shared" si="38"/>
        <v>0</v>
      </c>
      <c r="L38" s="121">
        <f t="shared" si="38"/>
        <v>0</v>
      </c>
      <c r="M38" s="121">
        <f t="shared" si="38"/>
        <v>13.64112000003297</v>
      </c>
      <c r="N38" s="131">
        <f t="shared" si="38"/>
        <v>13.64112000003297</v>
      </c>
      <c r="Q38" s="14"/>
    </row>
    <row r="39" spans="1:17" ht="15.75" thickBot="1" x14ac:dyDescent="0.3">
      <c r="C39" s="14"/>
      <c r="Q39" s="14"/>
    </row>
    <row r="40" spans="1:17" ht="50.25" customHeight="1" x14ac:dyDescent="0.25">
      <c r="C40" s="14"/>
      <c r="D40" s="69" t="str">
        <f>+A3</f>
        <v>Program Rule</v>
      </c>
      <c r="E40" s="70" t="str">
        <f t="shared" ref="E40:N40" si="39">+E3</f>
        <v>Estimated # Record-keepers</v>
      </c>
      <c r="F40" s="70" t="str">
        <f t="shared" si="39"/>
        <v>Records Per Recordkeeper</v>
      </c>
      <c r="G40" s="70" t="str">
        <f t="shared" si="39"/>
        <v>Total Annual Records</v>
      </c>
      <c r="H40" s="70" t="str">
        <f t="shared" si="39"/>
        <v>Estimated Avg. # of Hours Per Record</v>
      </c>
      <c r="I40" s="70" t="str">
        <f t="shared" si="39"/>
        <v xml:space="preserve">Estimated Total Hours            </v>
      </c>
      <c r="J40" s="70" t="str">
        <f t="shared" si="39"/>
        <v>Current OMB Approved Burden Hrs</v>
      </c>
      <c r="K40" s="70" t="str">
        <f t="shared" si="39"/>
        <v>Due to Authorizing Statute</v>
      </c>
      <c r="L40" s="70" t="str">
        <f t="shared" si="39"/>
        <v>Due to Program Change - Rule</v>
      </c>
      <c r="M40" s="70" t="str">
        <f t="shared" si="39"/>
        <v>Due to an Adjustment</v>
      </c>
      <c r="N40" s="71" t="str">
        <f t="shared" si="39"/>
        <v>Total Difference</v>
      </c>
      <c r="Q40" s="14"/>
    </row>
    <row r="41" spans="1:17" x14ac:dyDescent="0.25">
      <c r="C41" s="14"/>
      <c r="D41" s="77" t="str">
        <f>""</f>
        <v/>
      </c>
      <c r="E41" s="175">
        <f>+$E$38</f>
        <v>121210</v>
      </c>
      <c r="F41" s="148">
        <f>IF(E41=0,"",G41/E41)</f>
        <v>404.20409207161123</v>
      </c>
      <c r="G41" s="123">
        <f t="shared" ref="G41:G55" si="40">+SUMIF($A$5:$A$37,D41,($G$5:$G$37))</f>
        <v>48993578</v>
      </c>
      <c r="H41" s="148">
        <f>IF(G41=0,"",I41/G41)</f>
        <v>0.17645832112935289</v>
      </c>
      <c r="I41" s="123">
        <f t="shared" ref="I41:I55" si="41">+SUMIF($A$5:$A$37,D41,($I$5:$I$37))</f>
        <v>8645324.5199999996</v>
      </c>
      <c r="J41" s="123">
        <f t="shared" ref="J41:J55" si="42">+SUMIF($A$5:$A$37,D41,($J$5:$J$37))</f>
        <v>8645325</v>
      </c>
      <c r="K41" s="123">
        <f>+SUMIF($A$5:$A$37,$D$41,($K$5:$K$37))</f>
        <v>0</v>
      </c>
      <c r="L41" s="123">
        <f>+SUMIF($A$5:$A$37,$D$41,($L$5:$L$37))</f>
        <v>0</v>
      </c>
      <c r="M41" s="123">
        <f>+SUMIF($A$5:$A$37,$D$41,($M$5:$M$37))</f>
        <v>-0.47999999997409759</v>
      </c>
      <c r="N41" s="277" t="s">
        <v>165</v>
      </c>
      <c r="Q41" s="14"/>
    </row>
    <row r="42" spans="1:17" x14ac:dyDescent="0.25">
      <c r="C42" s="14"/>
      <c r="D42" s="77" t="str">
        <f t="shared" ref="D42:D55" si="43">+Q5</f>
        <v>Paid Lunch Revenue</v>
      </c>
      <c r="E42" s="175">
        <f t="shared" ref="E42:E55" si="44">+SUMIF($A$5:$A$37,D42,($E$5:$E$37))</f>
        <v>39700</v>
      </c>
      <c r="F42" s="280">
        <f t="shared" ref="F42:F53" si="45">IF(E42=0,"",G42/E42)</f>
        <v>1.4979345088161209</v>
      </c>
      <c r="G42" s="276">
        <f t="shared" si="40"/>
        <v>59468</v>
      </c>
      <c r="H42" s="280">
        <f t="shared" ref="H42:H53" si="46">IF(G42=0,"",I42/G42)</f>
        <v>5.0665029932064298</v>
      </c>
      <c r="I42" s="276">
        <f t="shared" si="41"/>
        <v>301294.8</v>
      </c>
      <c r="J42" s="276">
        <f t="shared" si="42"/>
        <v>301295</v>
      </c>
      <c r="K42" s="123"/>
      <c r="L42" s="123"/>
      <c r="M42" s="123"/>
      <c r="N42" s="277">
        <f t="shared" ref="N42:N55" si="47">+SUMIF($A$5:$A$37,D42,($N$5:$N$37))</f>
        <v>-0.1999999999998181</v>
      </c>
      <c r="Q42" s="14"/>
    </row>
    <row r="43" spans="1:17" x14ac:dyDescent="0.25">
      <c r="D43" s="278" t="str">
        <f t="shared" si="43"/>
        <v>Nutrition Standards</v>
      </c>
      <c r="E43" s="175">
        <f t="shared" si="44"/>
        <v>0</v>
      </c>
      <c r="F43" s="148" t="str">
        <f t="shared" si="45"/>
        <v/>
      </c>
      <c r="G43" s="65">
        <f t="shared" si="40"/>
        <v>0</v>
      </c>
      <c r="H43" s="148" t="str">
        <f t="shared" si="46"/>
        <v/>
      </c>
      <c r="I43" s="65">
        <f t="shared" si="41"/>
        <v>0</v>
      </c>
      <c r="J43" s="65">
        <f t="shared" si="42"/>
        <v>0</v>
      </c>
      <c r="K43" s="65"/>
      <c r="L43" s="65"/>
      <c r="M43" s="65"/>
      <c r="N43" s="66">
        <f t="shared" si="47"/>
        <v>0</v>
      </c>
    </row>
    <row r="44" spans="1:17" x14ac:dyDescent="0.25">
      <c r="D44" s="278" t="str">
        <f t="shared" si="43"/>
        <v>Six Cents Certification</v>
      </c>
      <c r="E44" s="175">
        <f t="shared" si="44"/>
        <v>19822</v>
      </c>
      <c r="F44" s="148">
        <f t="shared" si="45"/>
        <v>1</v>
      </c>
      <c r="G44" s="65">
        <f t="shared" si="40"/>
        <v>19822</v>
      </c>
      <c r="H44" s="148">
        <f t="shared" si="46"/>
        <v>0.25000958530925232</v>
      </c>
      <c r="I44" s="65">
        <f t="shared" si="41"/>
        <v>4955.6899999999996</v>
      </c>
      <c r="J44" s="65">
        <f t="shared" si="42"/>
        <v>4956</v>
      </c>
      <c r="K44" s="65"/>
      <c r="L44" s="65"/>
      <c r="M44" s="65"/>
      <c r="N44" s="66">
        <f t="shared" si="47"/>
        <v>-0.31000000000040018</v>
      </c>
    </row>
    <row r="45" spans="1:17" x14ac:dyDescent="0.25">
      <c r="D45" s="278">
        <f t="shared" si="43"/>
        <v>0</v>
      </c>
      <c r="E45" s="175">
        <f t="shared" si="44"/>
        <v>0</v>
      </c>
      <c r="F45" s="148" t="str">
        <f t="shared" si="45"/>
        <v/>
      </c>
      <c r="G45" s="65">
        <f t="shared" si="40"/>
        <v>0</v>
      </c>
      <c r="H45" s="148" t="str">
        <f t="shared" si="46"/>
        <v/>
      </c>
      <c r="I45" s="65">
        <f t="shared" si="41"/>
        <v>0</v>
      </c>
      <c r="J45" s="65">
        <f t="shared" si="42"/>
        <v>0</v>
      </c>
      <c r="K45" s="65"/>
      <c r="L45" s="65"/>
      <c r="M45" s="65"/>
      <c r="N45" s="66">
        <f t="shared" si="47"/>
        <v>0</v>
      </c>
    </row>
    <row r="46" spans="1:17" x14ac:dyDescent="0.25">
      <c r="D46" s="278" t="str">
        <f t="shared" si="43"/>
        <v>Competitive Foods</v>
      </c>
      <c r="E46" s="175">
        <f t="shared" si="44"/>
        <v>121210</v>
      </c>
      <c r="F46" s="148">
        <f t="shared" si="45"/>
        <v>1.0540549459615542</v>
      </c>
      <c r="G46" s="65">
        <f t="shared" si="40"/>
        <v>127762</v>
      </c>
      <c r="H46" s="148">
        <f t="shared" si="46"/>
        <v>3.5124528420030994</v>
      </c>
      <c r="I46" s="65">
        <f t="shared" si="41"/>
        <v>448758</v>
      </c>
      <c r="J46" s="65">
        <f t="shared" si="42"/>
        <v>448758</v>
      </c>
      <c r="K46" s="65"/>
      <c r="L46" s="65"/>
      <c r="M46" s="65"/>
      <c r="N46" s="66">
        <f t="shared" si="47"/>
        <v>0</v>
      </c>
    </row>
    <row r="47" spans="1:17" x14ac:dyDescent="0.25">
      <c r="D47" s="278" t="str">
        <f t="shared" si="43"/>
        <v>Professional Standards</v>
      </c>
      <c r="E47" s="175">
        <f t="shared" si="44"/>
        <v>19878</v>
      </c>
      <c r="F47" s="148">
        <f t="shared" si="45"/>
        <v>1</v>
      </c>
      <c r="G47" s="65">
        <f t="shared" si="40"/>
        <v>19878</v>
      </c>
      <c r="H47" s="148">
        <f t="shared" si="46"/>
        <v>0.24999949693128079</v>
      </c>
      <c r="I47" s="65">
        <f t="shared" si="41"/>
        <v>4969.49</v>
      </c>
      <c r="J47" s="65">
        <f t="shared" si="42"/>
        <v>4969</v>
      </c>
      <c r="K47" s="65"/>
      <c r="L47" s="65"/>
      <c r="M47" s="65"/>
      <c r="N47" s="66">
        <f t="shared" si="47"/>
        <v>0.48999999999978172</v>
      </c>
    </row>
    <row r="48" spans="1:17" x14ac:dyDescent="0.25">
      <c r="D48" s="278" t="str">
        <f t="shared" si="43"/>
        <v>Local Wellness Policy</v>
      </c>
      <c r="E48" s="175">
        <f t="shared" si="44"/>
        <v>0</v>
      </c>
      <c r="F48" s="148" t="str">
        <f t="shared" si="45"/>
        <v/>
      </c>
      <c r="G48" s="65">
        <f t="shared" si="40"/>
        <v>0</v>
      </c>
      <c r="H48" s="148" t="str">
        <f t="shared" si="46"/>
        <v/>
      </c>
      <c r="I48" s="65">
        <f t="shared" si="41"/>
        <v>0</v>
      </c>
      <c r="J48" s="65">
        <f t="shared" si="42"/>
        <v>0</v>
      </c>
      <c r="K48" s="65"/>
      <c r="L48" s="65"/>
      <c r="M48" s="65"/>
      <c r="N48" s="66">
        <f t="shared" si="47"/>
        <v>0</v>
      </c>
    </row>
    <row r="49" spans="4:14" x14ac:dyDescent="0.25">
      <c r="D49" s="77" t="str">
        <f t="shared" si="43"/>
        <v>Admin Review</v>
      </c>
      <c r="E49" s="175">
        <f t="shared" si="44"/>
        <v>56</v>
      </c>
      <c r="F49" s="148">
        <f t="shared" si="45"/>
        <v>118</v>
      </c>
      <c r="G49" s="65">
        <f t="shared" si="40"/>
        <v>6608</v>
      </c>
      <c r="H49" s="148">
        <f t="shared" si="46"/>
        <v>8.0021400000000007</v>
      </c>
      <c r="I49" s="65">
        <f t="shared" si="41"/>
        <v>52878.141120000008</v>
      </c>
      <c r="J49" s="65">
        <f t="shared" si="42"/>
        <v>52864</v>
      </c>
      <c r="K49" s="65"/>
      <c r="L49" s="65"/>
      <c r="M49" s="65"/>
      <c r="N49" s="66">
        <f t="shared" si="47"/>
        <v>14.141120000007504</v>
      </c>
    </row>
    <row r="50" spans="4:14" x14ac:dyDescent="0.25">
      <c r="D50" s="77">
        <f t="shared" si="43"/>
        <v>0</v>
      </c>
      <c r="E50" s="175">
        <f t="shared" si="44"/>
        <v>0</v>
      </c>
      <c r="F50" s="148" t="str">
        <f t="shared" si="45"/>
        <v/>
      </c>
      <c r="G50" s="65">
        <f t="shared" si="40"/>
        <v>0</v>
      </c>
      <c r="H50" s="148" t="str">
        <f t="shared" si="46"/>
        <v/>
      </c>
      <c r="I50" s="65">
        <f t="shared" si="41"/>
        <v>0</v>
      </c>
      <c r="J50" s="65">
        <f t="shared" si="42"/>
        <v>0</v>
      </c>
      <c r="K50" s="65"/>
      <c r="L50" s="65"/>
      <c r="M50" s="65"/>
      <c r="N50" s="66">
        <f t="shared" si="47"/>
        <v>0</v>
      </c>
    </row>
    <row r="51" spans="4:14" x14ac:dyDescent="0.25">
      <c r="D51" s="77">
        <f t="shared" si="43"/>
        <v>0</v>
      </c>
      <c r="E51" s="175">
        <f t="shared" si="44"/>
        <v>0</v>
      </c>
      <c r="F51" s="148" t="str">
        <f t="shared" si="45"/>
        <v/>
      </c>
      <c r="G51" s="65">
        <f t="shared" si="40"/>
        <v>0</v>
      </c>
      <c r="H51" s="148" t="str">
        <f t="shared" si="46"/>
        <v/>
      </c>
      <c r="I51" s="65">
        <f t="shared" si="41"/>
        <v>0</v>
      </c>
      <c r="J51" s="65">
        <f t="shared" si="42"/>
        <v>0</v>
      </c>
      <c r="K51" s="65"/>
      <c r="L51" s="65"/>
      <c r="M51" s="65"/>
      <c r="N51" s="66">
        <f t="shared" si="47"/>
        <v>0</v>
      </c>
    </row>
    <row r="52" spans="4:14" x14ac:dyDescent="0.25">
      <c r="D52" s="77" t="str">
        <f t="shared" si="43"/>
        <v>FNS-10</v>
      </c>
      <c r="E52" s="175">
        <f t="shared" si="44"/>
        <v>56</v>
      </c>
      <c r="F52" s="148">
        <f t="shared" si="45"/>
        <v>354</v>
      </c>
      <c r="G52" s="65">
        <f t="shared" si="40"/>
        <v>19824</v>
      </c>
      <c r="H52" s="148">
        <f t="shared" si="46"/>
        <v>3</v>
      </c>
      <c r="I52" s="65">
        <f t="shared" si="41"/>
        <v>59472</v>
      </c>
      <c r="J52" s="65">
        <f t="shared" si="42"/>
        <v>59472</v>
      </c>
      <c r="K52" s="65"/>
      <c r="L52" s="65"/>
      <c r="M52" s="65"/>
      <c r="N52" s="66">
        <f t="shared" si="47"/>
        <v>0</v>
      </c>
    </row>
    <row r="53" spans="4:14" x14ac:dyDescent="0.25">
      <c r="D53" s="77" t="str">
        <f t="shared" si="43"/>
        <v>FNS-13</v>
      </c>
      <c r="E53" s="175">
        <f t="shared" si="44"/>
        <v>56</v>
      </c>
      <c r="F53" s="148">
        <f t="shared" si="45"/>
        <v>1</v>
      </c>
      <c r="G53" s="65">
        <f t="shared" si="40"/>
        <v>56</v>
      </c>
      <c r="H53" s="148">
        <f t="shared" si="46"/>
        <v>1</v>
      </c>
      <c r="I53" s="65">
        <f t="shared" si="41"/>
        <v>56</v>
      </c>
      <c r="J53" s="65">
        <f t="shared" si="42"/>
        <v>56</v>
      </c>
      <c r="K53" s="65"/>
      <c r="L53" s="65"/>
      <c r="M53" s="65"/>
      <c r="N53" s="66">
        <f t="shared" si="47"/>
        <v>0</v>
      </c>
    </row>
    <row r="54" spans="4:14" s="274" customFormat="1" x14ac:dyDescent="0.25">
      <c r="D54" s="278" t="str">
        <f t="shared" si="43"/>
        <v>FNS-640</v>
      </c>
      <c r="E54" s="175">
        <f t="shared" si="44"/>
        <v>0</v>
      </c>
      <c r="F54" s="280" t="str">
        <f>IF(E54=0,"",G54/E54)</f>
        <v/>
      </c>
      <c r="G54" s="276">
        <f t="shared" si="40"/>
        <v>0</v>
      </c>
      <c r="H54" s="280" t="str">
        <f t="shared" ref="H54" si="48">IF(G54=0,"",I54/G54)</f>
        <v/>
      </c>
      <c r="I54" s="276">
        <f t="shared" si="41"/>
        <v>0</v>
      </c>
      <c r="J54" s="276">
        <f t="shared" si="42"/>
        <v>0</v>
      </c>
      <c r="K54" s="276"/>
      <c r="L54" s="276"/>
      <c r="M54" s="276"/>
      <c r="N54" s="277">
        <f t="shared" si="47"/>
        <v>0</v>
      </c>
    </row>
    <row r="55" spans="4:14" s="274" customFormat="1" x14ac:dyDescent="0.25">
      <c r="D55" s="278">
        <f t="shared" si="43"/>
        <v>0</v>
      </c>
      <c r="E55" s="175">
        <f t="shared" si="44"/>
        <v>0</v>
      </c>
      <c r="F55" s="280" t="str">
        <f>IF(E55=0,"",G55/E55)</f>
        <v/>
      </c>
      <c r="G55" s="276">
        <f t="shared" si="40"/>
        <v>0</v>
      </c>
      <c r="H55" s="280" t="str">
        <f t="shared" ref="H55" si="49">IF(G55=0,"",I55/G55)</f>
        <v/>
      </c>
      <c r="I55" s="276">
        <f t="shared" si="41"/>
        <v>0</v>
      </c>
      <c r="J55" s="276">
        <f t="shared" si="42"/>
        <v>0</v>
      </c>
      <c r="K55" s="276"/>
      <c r="L55" s="276"/>
      <c r="M55" s="276"/>
      <c r="N55" s="277">
        <f t="shared" si="47"/>
        <v>0</v>
      </c>
    </row>
    <row r="56" spans="4:14" x14ac:dyDescent="0.25">
      <c r="D56" s="78" t="s">
        <v>36</v>
      </c>
      <c r="E56" s="149">
        <f>E38</f>
        <v>121210</v>
      </c>
      <c r="F56" s="150">
        <f>IF(E56=0,"",G56/E56)</f>
        <v>406.29482715947529</v>
      </c>
      <c r="G56" s="151">
        <f t="shared" ref="G56:N56" si="50">SUM(G41:G55)</f>
        <v>49246996</v>
      </c>
      <c r="H56" s="150">
        <f t="shared" si="50"/>
        <v>21.257563238579415</v>
      </c>
      <c r="I56" s="151">
        <f t="shared" si="50"/>
        <v>9517708.6411199998</v>
      </c>
      <c r="J56" s="151">
        <f t="shared" si="50"/>
        <v>9517695</v>
      </c>
      <c r="K56" s="151">
        <f t="shared" si="50"/>
        <v>0</v>
      </c>
      <c r="L56" s="151">
        <f t="shared" si="50"/>
        <v>0</v>
      </c>
      <c r="M56" s="151">
        <f t="shared" si="50"/>
        <v>-0.47999999997409759</v>
      </c>
      <c r="N56" s="151">
        <f t="shared" si="50"/>
        <v>14.121120000007068</v>
      </c>
    </row>
  </sheetData>
  <sheetProtection selectLockedCells="1"/>
  <autoFilter ref="A3:N38"/>
  <dataConsolidate/>
  <mergeCells count="4">
    <mergeCell ref="A1:N1"/>
    <mergeCell ref="A4:N4"/>
    <mergeCell ref="A16:N16"/>
    <mergeCell ref="A29:N29"/>
  </mergeCells>
  <dataValidations disablePrompts="1" count="2">
    <dataValidation type="list" allowBlank="1" showInputMessage="1" showErrorMessage="1" sqref="A6:A7">
      <formula1>$Q$13:$Q$30</formula1>
    </dataValidation>
    <dataValidation type="list" allowBlank="1" showInputMessage="1" showErrorMessage="1" sqref="A17:A27 A5 A8:A14 A30:A36">
      <formula1>$Q$5:$Q$13</formula1>
    </dataValidation>
  </dataValidations>
  <printOptions horizontalCentered="1"/>
  <pageMargins left="0.7" right="0.7" top="0.75" bottom="0.75" header="0.3" footer="0.3"/>
  <pageSetup scale="40" orientation="landscape" r:id="rId1"/>
  <headerFooter>
    <oddHeader>&amp;COMB Control #0584-0006
&amp;"-,Bold"&amp;12 7 CFR Part 210 - National School Lunch Program</oddHeader>
  </headerFooter>
  <ignoredErrors>
    <ignoredError sqref="G41 G38:H38 F38 H15 H28 H37" formula="1"/>
    <ignoredError sqref="M6:M14 M17 M31:M34 M19:M25 M27 M30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37"/>
  <sheetViews>
    <sheetView zoomScale="75" zoomScaleNormal="75" workbookViewId="0">
      <pane ySplit="3" topLeftCell="A13" activePane="bottomLeft" state="frozen"/>
      <selection pane="bottomLeft" activeCell="M10" sqref="M10"/>
    </sheetView>
  </sheetViews>
  <sheetFormatPr defaultRowHeight="15" outlineLevelCol="1" x14ac:dyDescent="0.25"/>
  <cols>
    <col min="1" max="1" width="11.28515625" customWidth="1"/>
    <col min="2" max="2" width="13.710937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3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1" customWidth="1" outlineLevel="1"/>
    <col min="14" max="14" width="13" customWidth="1"/>
    <col min="15" max="15" width="16.42578125" hidden="1" customWidth="1" outlineLevel="1"/>
    <col min="16" max="16" width="9.140625" collapsed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 x14ac:dyDescent="0.45">
      <c r="A1" s="301" t="s">
        <v>31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3"/>
    </row>
    <row r="2" spans="1:17" ht="24" customHeight="1" thickBot="1" x14ac:dyDescent="0.35">
      <c r="A2" s="16"/>
      <c r="B2" s="17"/>
      <c r="C2" s="17"/>
      <c r="D2" s="18"/>
      <c r="E2" s="19" t="s">
        <v>13</v>
      </c>
      <c r="F2" s="19" t="s">
        <v>14</v>
      </c>
      <c r="G2" s="19" t="s">
        <v>15</v>
      </c>
      <c r="H2" s="19" t="s">
        <v>16</v>
      </c>
      <c r="I2" s="19" t="s">
        <v>17</v>
      </c>
      <c r="J2" s="19" t="s">
        <v>18</v>
      </c>
      <c r="K2" s="19"/>
      <c r="L2" s="19"/>
      <c r="M2" s="19"/>
      <c r="N2" s="20" t="s">
        <v>19</v>
      </c>
      <c r="O2" s="3"/>
      <c r="P2" s="2"/>
    </row>
    <row r="3" spans="1:17" ht="69.599999999999994" thickBot="1" x14ac:dyDescent="0.35">
      <c r="A3" s="23" t="s">
        <v>54</v>
      </c>
      <c r="B3" s="24" t="s">
        <v>0</v>
      </c>
      <c r="C3" s="24" t="s">
        <v>1</v>
      </c>
      <c r="D3" s="24" t="s">
        <v>2</v>
      </c>
      <c r="E3" s="24" t="s">
        <v>21</v>
      </c>
      <c r="F3" s="24" t="s">
        <v>27</v>
      </c>
      <c r="G3" s="24" t="s">
        <v>5</v>
      </c>
      <c r="H3" s="24" t="s">
        <v>24</v>
      </c>
      <c r="I3" s="24" t="s">
        <v>7</v>
      </c>
      <c r="J3" s="24" t="s">
        <v>45</v>
      </c>
      <c r="K3" s="24" t="s">
        <v>53</v>
      </c>
      <c r="L3" s="24" t="s">
        <v>55</v>
      </c>
      <c r="M3" s="24" t="s">
        <v>8</v>
      </c>
      <c r="N3" s="25" t="s">
        <v>9</v>
      </c>
      <c r="O3" s="15" t="s">
        <v>10</v>
      </c>
      <c r="P3" s="1"/>
      <c r="Q3" s="46" t="s">
        <v>26</v>
      </c>
    </row>
    <row r="4" spans="1:17" ht="18" x14ac:dyDescent="0.3">
      <c r="A4" s="304" t="s">
        <v>35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6"/>
      <c r="O4" s="52"/>
      <c r="P4" s="1"/>
      <c r="Q4" s="46"/>
    </row>
    <row r="5" spans="1:17" ht="60" x14ac:dyDescent="0.25">
      <c r="A5" s="237" t="s">
        <v>148</v>
      </c>
      <c r="B5" s="238" t="s">
        <v>119</v>
      </c>
      <c r="C5" s="238" t="s">
        <v>99</v>
      </c>
      <c r="D5" s="239"/>
      <c r="E5" s="240">
        <v>56</v>
      </c>
      <c r="F5" s="240">
        <v>0</v>
      </c>
      <c r="G5" s="241">
        <f t="shared" ref="G5:G9" si="0">+E5*F5</f>
        <v>0</v>
      </c>
      <c r="H5" s="242">
        <v>0.2</v>
      </c>
      <c r="I5" s="241">
        <f t="shared" ref="I5:I9" si="1">+G5*H5</f>
        <v>0</v>
      </c>
      <c r="J5" s="243">
        <v>11</v>
      </c>
      <c r="K5" s="244"/>
      <c r="L5" s="245"/>
      <c r="M5" s="246">
        <v>-11</v>
      </c>
      <c r="N5" s="247">
        <f t="shared" ref="N5" si="2">+I5-J5</f>
        <v>-11</v>
      </c>
      <c r="Q5" s="49"/>
    </row>
    <row r="6" spans="1:17" ht="60" x14ac:dyDescent="0.25">
      <c r="A6" s="106"/>
      <c r="B6" s="95" t="s">
        <v>159</v>
      </c>
      <c r="C6" s="168" t="s">
        <v>160</v>
      </c>
      <c r="D6" s="93"/>
      <c r="E6" s="132">
        <v>56</v>
      </c>
      <c r="F6" s="132">
        <v>118</v>
      </c>
      <c r="G6" s="4">
        <f t="shared" si="0"/>
        <v>6608</v>
      </c>
      <c r="H6" s="136">
        <v>8</v>
      </c>
      <c r="I6" s="4">
        <f t="shared" si="1"/>
        <v>52864</v>
      </c>
      <c r="J6" s="96">
        <v>52864</v>
      </c>
      <c r="K6" s="100"/>
      <c r="L6" s="166"/>
      <c r="M6" s="166">
        <f>N6</f>
        <v>0</v>
      </c>
      <c r="N6" s="114">
        <f t="shared" ref="N6:N9" si="3">+I6-J6</f>
        <v>0</v>
      </c>
      <c r="Q6" s="49"/>
    </row>
    <row r="7" spans="1:17" ht="60" x14ac:dyDescent="0.25">
      <c r="A7" s="106"/>
      <c r="B7" s="169" t="s">
        <v>71</v>
      </c>
      <c r="C7" s="163" t="s">
        <v>138</v>
      </c>
      <c r="D7" s="165"/>
      <c r="E7" s="87">
        <v>56</v>
      </c>
      <c r="F7" s="87">
        <v>1</v>
      </c>
      <c r="G7" s="4">
        <f>+E7*F7</f>
        <v>56</v>
      </c>
      <c r="H7" s="171">
        <v>2</v>
      </c>
      <c r="I7" s="4">
        <f>+G7*H7</f>
        <v>112</v>
      </c>
      <c r="J7" s="173">
        <v>112</v>
      </c>
      <c r="K7" s="100"/>
      <c r="L7" s="166"/>
      <c r="M7" s="166">
        <f>N7</f>
        <v>0</v>
      </c>
      <c r="N7" s="114">
        <f t="shared" si="3"/>
        <v>0</v>
      </c>
      <c r="Q7" s="49" t="s">
        <v>148</v>
      </c>
    </row>
    <row r="8" spans="1:17" ht="43.15" x14ac:dyDescent="0.3">
      <c r="A8" s="106"/>
      <c r="B8" s="97" t="s">
        <v>143</v>
      </c>
      <c r="C8" s="168" t="s">
        <v>100</v>
      </c>
      <c r="D8" s="93" t="s">
        <v>84</v>
      </c>
      <c r="E8" s="132">
        <v>56</v>
      </c>
      <c r="F8" s="132">
        <v>1</v>
      </c>
      <c r="G8" s="4">
        <f t="shared" si="0"/>
        <v>56</v>
      </c>
      <c r="H8" s="136">
        <v>2.5</v>
      </c>
      <c r="I8" s="4">
        <f t="shared" si="1"/>
        <v>140</v>
      </c>
      <c r="J8" s="96">
        <v>56</v>
      </c>
      <c r="K8" s="100"/>
      <c r="L8" s="166">
        <f>+I8-J8</f>
        <v>84</v>
      </c>
      <c r="M8" s="167"/>
      <c r="N8" s="114">
        <f t="shared" si="3"/>
        <v>84</v>
      </c>
      <c r="Q8" s="49" t="s">
        <v>70</v>
      </c>
    </row>
    <row r="9" spans="1:17" ht="28.9" x14ac:dyDescent="0.3">
      <c r="A9" s="106"/>
      <c r="B9" s="95" t="s">
        <v>142</v>
      </c>
      <c r="C9" s="168" t="s">
        <v>105</v>
      </c>
      <c r="D9" s="93"/>
      <c r="E9" s="132">
        <v>56</v>
      </c>
      <c r="F9" s="132">
        <v>1</v>
      </c>
      <c r="G9" s="4">
        <f t="shared" si="0"/>
        <v>56</v>
      </c>
      <c r="H9" s="136">
        <v>1.5</v>
      </c>
      <c r="I9" s="4">
        <f t="shared" si="1"/>
        <v>84</v>
      </c>
      <c r="J9" s="96">
        <v>84</v>
      </c>
      <c r="K9" s="100"/>
      <c r="L9" s="166"/>
      <c r="M9" s="167"/>
      <c r="N9" s="114">
        <f t="shared" si="3"/>
        <v>0</v>
      </c>
      <c r="Q9" s="49"/>
    </row>
    <row r="10" spans="1:17" ht="105" x14ac:dyDescent="0.25">
      <c r="A10" s="106"/>
      <c r="B10" s="261" t="s">
        <v>157</v>
      </c>
      <c r="C10" s="168" t="s">
        <v>122</v>
      </c>
      <c r="D10" s="168" t="s">
        <v>121</v>
      </c>
      <c r="E10" s="132"/>
      <c r="F10" s="132"/>
      <c r="G10" s="4"/>
      <c r="H10" s="136"/>
      <c r="I10" s="4"/>
      <c r="J10" s="94"/>
      <c r="K10" s="100"/>
      <c r="L10" s="262"/>
      <c r="M10" s="262"/>
      <c r="N10" s="263"/>
      <c r="Q10" s="49"/>
    </row>
    <row r="11" spans="1:17" ht="15.75" x14ac:dyDescent="0.25">
      <c r="A11" s="104" t="s">
        <v>158</v>
      </c>
      <c r="B11" s="105"/>
      <c r="C11" s="103" t="s">
        <v>34</v>
      </c>
      <c r="D11" s="108"/>
      <c r="E11" s="133">
        <f>+MAX(E5:E9)</f>
        <v>56</v>
      </c>
      <c r="F11" s="134">
        <f>IF(E11=0,"",G11/E11)</f>
        <v>121</v>
      </c>
      <c r="G11" s="133">
        <f>SUM(G5:G9)</f>
        <v>6776</v>
      </c>
      <c r="H11" s="134">
        <f>IF(G11=0,"",I11/G11)</f>
        <v>7.8512396694214877</v>
      </c>
      <c r="I11" s="133">
        <f t="shared" ref="I11:N11" si="4">SUM(I5:I9)</f>
        <v>53200</v>
      </c>
      <c r="J11" s="133">
        <f t="shared" si="4"/>
        <v>53127</v>
      </c>
      <c r="K11" s="135">
        <f t="shared" si="4"/>
        <v>0</v>
      </c>
      <c r="L11" s="135">
        <f t="shared" si="4"/>
        <v>84</v>
      </c>
      <c r="M11" s="135">
        <f t="shared" si="4"/>
        <v>-11</v>
      </c>
      <c r="N11" s="142">
        <f t="shared" si="4"/>
        <v>73</v>
      </c>
      <c r="Q11" s="47"/>
    </row>
    <row r="12" spans="1:17" ht="18.75" customHeight="1" x14ac:dyDescent="0.3">
      <c r="A12" s="304" t="s">
        <v>62</v>
      </c>
      <c r="B12" s="305"/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6"/>
      <c r="O12" s="52"/>
      <c r="P12" s="1"/>
      <c r="Q12" s="47"/>
    </row>
    <row r="13" spans="1:17" ht="57.6" x14ac:dyDescent="0.3">
      <c r="A13" s="21"/>
      <c r="B13" s="95" t="s">
        <v>123</v>
      </c>
      <c r="C13" s="168" t="s">
        <v>124</v>
      </c>
      <c r="D13" s="93"/>
      <c r="E13" s="94">
        <v>19822</v>
      </c>
      <c r="F13" s="113">
        <v>1.25</v>
      </c>
      <c r="G13" s="110">
        <f t="shared" ref="G13:G23" si="5">+E13*F13</f>
        <v>24777.5</v>
      </c>
      <c r="H13" s="143">
        <v>0.25</v>
      </c>
      <c r="I13" s="110">
        <f t="shared" ref="I13:I22" si="6">+G13*H13</f>
        <v>6194.375</v>
      </c>
      <c r="J13" s="94">
        <v>6194</v>
      </c>
      <c r="K13" s="111"/>
      <c r="L13" s="111"/>
      <c r="M13" s="111">
        <f t="shared" ref="M13:M19" si="7">N13</f>
        <v>0.375</v>
      </c>
      <c r="N13" s="114">
        <f t="shared" ref="N13:N14" si="8">+I13-J13</f>
        <v>0.375</v>
      </c>
      <c r="Q13" s="47"/>
    </row>
    <row r="14" spans="1:17" ht="14.45" x14ac:dyDescent="0.3">
      <c r="A14" s="21"/>
      <c r="B14" s="95" t="s">
        <v>85</v>
      </c>
      <c r="C14" s="168" t="s">
        <v>86</v>
      </c>
      <c r="D14" s="93"/>
      <c r="E14" s="94">
        <v>482</v>
      </c>
      <c r="F14" s="101">
        <v>2</v>
      </c>
      <c r="G14" s="110">
        <f t="shared" si="5"/>
        <v>964</v>
      </c>
      <c r="H14" s="143">
        <v>0.25</v>
      </c>
      <c r="I14" s="110">
        <f t="shared" si="6"/>
        <v>241</v>
      </c>
      <c r="J14" s="94">
        <v>241</v>
      </c>
      <c r="K14" s="111"/>
      <c r="L14" s="111"/>
      <c r="M14" s="111">
        <f t="shared" si="7"/>
        <v>0</v>
      </c>
      <c r="N14" s="114">
        <f t="shared" si="8"/>
        <v>0</v>
      </c>
      <c r="Q14" s="47"/>
    </row>
    <row r="15" spans="1:17" ht="43.15" x14ac:dyDescent="0.3">
      <c r="A15" s="21"/>
      <c r="B15" s="97" t="s">
        <v>125</v>
      </c>
      <c r="C15" s="168" t="s">
        <v>127</v>
      </c>
      <c r="D15" s="93"/>
      <c r="E15" s="94">
        <v>19822</v>
      </c>
      <c r="F15" s="113">
        <v>10.15</v>
      </c>
      <c r="G15" s="110">
        <f>+E15*F15</f>
        <v>201193.30000000002</v>
      </c>
      <c r="H15" s="143">
        <v>1</v>
      </c>
      <c r="I15" s="110">
        <f>+G15*H15</f>
        <v>201193.30000000002</v>
      </c>
      <c r="J15" s="94">
        <v>201193</v>
      </c>
      <c r="K15" s="111"/>
      <c r="L15" s="111"/>
      <c r="M15" s="111">
        <f t="shared" si="7"/>
        <v>0.3000000000174623</v>
      </c>
      <c r="N15" s="114">
        <f>+I15-J15</f>
        <v>0.3000000000174623</v>
      </c>
      <c r="Q15" s="47"/>
    </row>
    <row r="16" spans="1:17" ht="57.6" x14ac:dyDescent="0.3">
      <c r="A16" s="21"/>
      <c r="B16" s="97" t="s">
        <v>126</v>
      </c>
      <c r="C16" s="168" t="s">
        <v>128</v>
      </c>
      <c r="D16" s="93"/>
      <c r="E16" s="94">
        <v>19822</v>
      </c>
      <c r="F16" s="101">
        <v>1</v>
      </c>
      <c r="G16" s="110">
        <f t="shared" ref="G16:G19" si="9">+E16*F16</f>
        <v>19822</v>
      </c>
      <c r="H16" s="170">
        <v>0.25</v>
      </c>
      <c r="I16" s="110">
        <f>+G16*H16+0.001</f>
        <v>4955.5010000000002</v>
      </c>
      <c r="J16" s="94">
        <v>4956</v>
      </c>
      <c r="K16" s="111"/>
      <c r="L16" s="111"/>
      <c r="M16" s="111">
        <f t="shared" si="7"/>
        <v>-0.49899999999979627</v>
      </c>
      <c r="N16" s="114">
        <f t="shared" ref="N16:N19" si="10">+I16-J16</f>
        <v>-0.49899999999979627</v>
      </c>
      <c r="Q16" s="47"/>
    </row>
    <row r="17" spans="1:17" ht="45" x14ac:dyDescent="0.25">
      <c r="A17" s="21"/>
      <c r="B17" s="97" t="s">
        <v>161</v>
      </c>
      <c r="C17" s="168" t="s">
        <v>120</v>
      </c>
      <c r="D17" s="93"/>
      <c r="E17" s="94">
        <v>6607</v>
      </c>
      <c r="F17" s="101">
        <v>1</v>
      </c>
      <c r="G17" s="110">
        <f t="shared" si="9"/>
        <v>6607</v>
      </c>
      <c r="H17" s="170">
        <v>8</v>
      </c>
      <c r="I17" s="110">
        <f t="shared" ref="I17:I18" si="11">+G17*H17</f>
        <v>52856</v>
      </c>
      <c r="J17" s="94">
        <v>52856</v>
      </c>
      <c r="K17" s="111"/>
      <c r="L17" s="111"/>
      <c r="M17" s="111">
        <f t="shared" si="7"/>
        <v>0</v>
      </c>
      <c r="N17" s="114">
        <f t="shared" si="10"/>
        <v>0</v>
      </c>
      <c r="Q17" s="47"/>
    </row>
    <row r="18" spans="1:17" ht="30" x14ac:dyDescent="0.25">
      <c r="A18" s="21"/>
      <c r="B18" s="95" t="s">
        <v>87</v>
      </c>
      <c r="C18" s="168" t="s">
        <v>130</v>
      </c>
      <c r="D18" s="93"/>
      <c r="E18" s="94">
        <v>19822</v>
      </c>
      <c r="F18" s="101">
        <v>1</v>
      </c>
      <c r="G18" s="110">
        <f t="shared" si="9"/>
        <v>19822</v>
      </c>
      <c r="H18" s="170">
        <v>0.5</v>
      </c>
      <c r="I18" s="110">
        <f t="shared" si="11"/>
        <v>9911</v>
      </c>
      <c r="J18" s="94">
        <v>9911</v>
      </c>
      <c r="K18" s="111"/>
      <c r="L18" s="111"/>
      <c r="M18" s="111">
        <f t="shared" si="7"/>
        <v>0</v>
      </c>
      <c r="N18" s="114">
        <f t="shared" si="10"/>
        <v>0</v>
      </c>
      <c r="Q18" s="47"/>
    </row>
    <row r="19" spans="1:17" ht="45" x14ac:dyDescent="0.25">
      <c r="A19" s="21" t="s">
        <v>70</v>
      </c>
      <c r="B19" s="97" t="s">
        <v>106</v>
      </c>
      <c r="C19" s="97" t="s">
        <v>129</v>
      </c>
      <c r="D19" s="93"/>
      <c r="E19" s="94">
        <v>19822</v>
      </c>
      <c r="F19" s="101">
        <v>1</v>
      </c>
      <c r="G19" s="110">
        <f t="shared" si="9"/>
        <v>19822</v>
      </c>
      <c r="H19" s="143">
        <v>0.25</v>
      </c>
      <c r="I19" s="110">
        <f>+G19*H19+0.001</f>
        <v>4955.5010000000002</v>
      </c>
      <c r="J19" s="94">
        <v>4956</v>
      </c>
      <c r="K19" s="111"/>
      <c r="L19" s="111"/>
      <c r="M19" s="111">
        <f t="shared" si="7"/>
        <v>-0.49899999999979627</v>
      </c>
      <c r="N19" s="114">
        <f t="shared" si="10"/>
        <v>-0.49899999999979627</v>
      </c>
      <c r="Q19" s="47"/>
    </row>
    <row r="20" spans="1:17" x14ac:dyDescent="0.25">
      <c r="A20" s="21"/>
      <c r="B20" s="97"/>
      <c r="C20" s="97"/>
      <c r="D20" s="93"/>
      <c r="E20" s="94"/>
      <c r="F20" s="101"/>
      <c r="G20" s="110"/>
      <c r="H20" s="143"/>
      <c r="I20" s="110"/>
      <c r="J20" s="94"/>
      <c r="K20" s="111"/>
      <c r="L20" s="111"/>
      <c r="M20" s="111"/>
      <c r="N20" s="114"/>
      <c r="Q20" s="47"/>
    </row>
    <row r="21" spans="1:17" ht="60" hidden="1" x14ac:dyDescent="0.25">
      <c r="A21" s="21" t="s">
        <v>56</v>
      </c>
      <c r="B21" s="92" t="s">
        <v>57</v>
      </c>
      <c r="C21" s="91" t="s">
        <v>59</v>
      </c>
      <c r="D21" s="93"/>
      <c r="E21" s="94">
        <v>19822</v>
      </c>
      <c r="F21" s="101">
        <v>1</v>
      </c>
      <c r="G21" s="110">
        <f t="shared" ref="G21" si="12">+E21*F21</f>
        <v>19822</v>
      </c>
      <c r="H21" s="143">
        <v>5</v>
      </c>
      <c r="I21" s="110">
        <f t="shared" ref="I21" si="13">+G21*H21</f>
        <v>99110</v>
      </c>
      <c r="J21" s="94"/>
      <c r="K21" s="111"/>
      <c r="L21" s="111"/>
      <c r="M21" s="111"/>
      <c r="N21" s="114"/>
      <c r="Q21" s="47"/>
    </row>
    <row r="22" spans="1:17" ht="45" hidden="1" x14ac:dyDescent="0.25">
      <c r="A22" s="21" t="s">
        <v>56</v>
      </c>
      <c r="B22" s="91" t="s">
        <v>60</v>
      </c>
      <c r="C22" s="91" t="s">
        <v>64</v>
      </c>
      <c r="D22" s="95"/>
      <c r="E22" s="94">
        <v>19822</v>
      </c>
      <c r="F22" s="101">
        <v>1</v>
      </c>
      <c r="G22" s="110">
        <f>+E22*F22</f>
        <v>19822</v>
      </c>
      <c r="H22" s="143">
        <v>1</v>
      </c>
      <c r="I22" s="110">
        <f t="shared" si="6"/>
        <v>19822</v>
      </c>
      <c r="J22" s="115"/>
      <c r="K22" s="111"/>
      <c r="L22" s="111"/>
      <c r="M22" s="111"/>
      <c r="N22" s="114"/>
      <c r="Q22" s="47"/>
    </row>
    <row r="23" spans="1:17" ht="60" hidden="1" x14ac:dyDescent="0.25">
      <c r="A23" s="106" t="s">
        <v>56</v>
      </c>
      <c r="B23" s="97" t="s">
        <v>61</v>
      </c>
      <c r="C23" s="97" t="s">
        <v>65</v>
      </c>
      <c r="D23" s="95"/>
      <c r="E23" s="94">
        <v>6607</v>
      </c>
      <c r="F23" s="109">
        <v>1</v>
      </c>
      <c r="G23" s="110">
        <f t="shared" si="5"/>
        <v>6607</v>
      </c>
      <c r="H23" s="113">
        <v>5</v>
      </c>
      <c r="I23" s="110">
        <f>+G23*H23</f>
        <v>33035</v>
      </c>
      <c r="J23" s="94"/>
      <c r="K23" s="111"/>
      <c r="L23" s="111"/>
      <c r="M23" s="111"/>
      <c r="N23" s="114"/>
      <c r="Q23" s="47"/>
    </row>
    <row r="24" spans="1:17" ht="15.75" x14ac:dyDescent="0.25">
      <c r="A24" s="104" t="s">
        <v>158</v>
      </c>
      <c r="B24" s="105"/>
      <c r="C24" s="103" t="s">
        <v>33</v>
      </c>
      <c r="D24" s="102"/>
      <c r="E24" s="112">
        <f>+MAX(E13:E20)</f>
        <v>19822</v>
      </c>
      <c r="F24" s="155">
        <f>IF(E24=0,"",G24/E24)</f>
        <v>14.781949349207952</v>
      </c>
      <c r="G24" s="112">
        <f>SUM(G13:G20)</f>
        <v>293007.80000000005</v>
      </c>
      <c r="H24" s="134">
        <f>IF(G24=0,"",I24/G24)</f>
        <v>0.9566526112956717</v>
      </c>
      <c r="I24" s="112">
        <f>SUM(I13:I20)</f>
        <v>280306.67699999997</v>
      </c>
      <c r="J24" s="112">
        <f>SUM(J13:J23)</f>
        <v>280307</v>
      </c>
      <c r="K24" s="112">
        <f>SUM(K13:K23)</f>
        <v>0</v>
      </c>
      <c r="L24" s="112">
        <f>SUM(L13:L23)</f>
        <v>0</v>
      </c>
      <c r="M24" s="112">
        <f>SUM(M13:M23)</f>
        <v>-0.32299999998213025</v>
      </c>
      <c r="N24" s="130">
        <f>SUM(N13:N23)</f>
        <v>-0.32299999998213025</v>
      </c>
      <c r="Q24" s="47"/>
    </row>
    <row r="25" spans="1:17" ht="18.75" x14ac:dyDescent="0.25">
      <c r="A25" s="304" t="s">
        <v>52</v>
      </c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6"/>
      <c r="O25" s="52"/>
      <c r="P25" s="1"/>
      <c r="Q25" s="47"/>
    </row>
    <row r="26" spans="1:17" ht="25.5" x14ac:dyDescent="0.25">
      <c r="A26" s="106"/>
      <c r="B26" s="164" t="s">
        <v>79</v>
      </c>
      <c r="C26" s="10" t="s">
        <v>137</v>
      </c>
      <c r="D26" s="11"/>
      <c r="E26" s="12">
        <v>101332</v>
      </c>
      <c r="F26" s="12">
        <v>2</v>
      </c>
      <c r="G26" s="4">
        <f t="shared" ref="G26" si="14">+E26*F26</f>
        <v>202664</v>
      </c>
      <c r="H26" s="113">
        <v>0.1</v>
      </c>
      <c r="I26" s="4">
        <f t="shared" ref="I26" si="15">+G26*H26</f>
        <v>20266.400000000001</v>
      </c>
      <c r="J26" s="173">
        <v>20266</v>
      </c>
      <c r="K26" s="111"/>
      <c r="L26" s="111"/>
      <c r="M26" s="111">
        <f>N26</f>
        <v>0.40000000000145519</v>
      </c>
      <c r="N26" s="114">
        <f>+I26-J26</f>
        <v>0.40000000000145519</v>
      </c>
      <c r="Q26" s="47"/>
    </row>
    <row r="27" spans="1:17" ht="16.5" thickBot="1" x14ac:dyDescent="0.3">
      <c r="A27" s="104" t="s">
        <v>158</v>
      </c>
      <c r="B27" s="105"/>
      <c r="C27" s="103" t="s">
        <v>41</v>
      </c>
      <c r="D27" s="102"/>
      <c r="E27" s="68">
        <f>+MAX(E26:E26)</f>
        <v>101332</v>
      </c>
      <c r="F27" s="155">
        <f>IF(E27=0,"",G27/E27)</f>
        <v>2</v>
      </c>
      <c r="G27" s="68">
        <f>SUM(G26:G26)</f>
        <v>202664</v>
      </c>
      <c r="H27" s="134">
        <f>IF(G27=0,"",I27/G27)</f>
        <v>0.1</v>
      </c>
      <c r="I27" s="68">
        <f t="shared" ref="I27:N27" si="16">SUM(I26:I26)</f>
        <v>20266.400000000001</v>
      </c>
      <c r="J27" s="68">
        <f t="shared" si="16"/>
        <v>20266</v>
      </c>
      <c r="K27" s="68">
        <f t="shared" si="16"/>
        <v>0</v>
      </c>
      <c r="L27" s="68">
        <f t="shared" si="16"/>
        <v>0</v>
      </c>
      <c r="M27" s="68">
        <f t="shared" si="16"/>
        <v>0.40000000000145519</v>
      </c>
      <c r="N27" s="107">
        <f t="shared" si="16"/>
        <v>0.40000000000145519</v>
      </c>
      <c r="Q27" s="48"/>
    </row>
    <row r="28" spans="1:17" ht="25.5" customHeight="1" thickBot="1" x14ac:dyDescent="0.3">
      <c r="A28" s="117"/>
      <c r="B28" s="118"/>
      <c r="C28" s="119" t="s">
        <v>42</v>
      </c>
      <c r="D28" s="120"/>
      <c r="E28" s="121">
        <f>+E11+E24+E27</f>
        <v>121210</v>
      </c>
      <c r="F28" s="122">
        <f>IF(E28=0,"",G28/E28)</f>
        <v>4.1452668921706133</v>
      </c>
      <c r="G28" s="156">
        <f>+G11+G24+G27</f>
        <v>502447.80000000005</v>
      </c>
      <c r="H28" s="122">
        <f>I28/G28</f>
        <v>0.70409916612233148</v>
      </c>
      <c r="I28" s="121">
        <f t="shared" ref="I28:N28" si="17">+I11+I24+I27</f>
        <v>353773.07699999999</v>
      </c>
      <c r="J28" s="121">
        <f t="shared" si="17"/>
        <v>353700</v>
      </c>
      <c r="K28" s="121">
        <f t="shared" si="17"/>
        <v>0</v>
      </c>
      <c r="L28" s="121">
        <f t="shared" si="17"/>
        <v>84</v>
      </c>
      <c r="M28" s="121">
        <f t="shared" si="17"/>
        <v>-10.922999999980675</v>
      </c>
      <c r="N28" s="131">
        <f t="shared" si="17"/>
        <v>73.077000000019325</v>
      </c>
      <c r="Q28" s="14"/>
    </row>
    <row r="29" spans="1:17" ht="15.75" thickBot="1" x14ac:dyDescent="0.3">
      <c r="C29" s="14"/>
      <c r="Q29" s="14"/>
    </row>
    <row r="30" spans="1:17" ht="50.25" customHeight="1" x14ac:dyDescent="0.25">
      <c r="C30" s="14"/>
      <c r="D30" s="62" t="str">
        <f>+A3</f>
        <v>Program Rule</v>
      </c>
      <c r="E30" s="63" t="str">
        <f t="shared" ref="E30:N30" si="18">+E3</f>
        <v>Estimated # Respondents</v>
      </c>
      <c r="F30" s="63" t="str">
        <f t="shared" si="18"/>
        <v>Responses per Respondents</v>
      </c>
      <c r="G30" s="63" t="str">
        <f t="shared" si="18"/>
        <v>Total Annual Records</v>
      </c>
      <c r="H30" s="63" t="str">
        <f t="shared" si="18"/>
        <v>Estimated Avg. # of Hours Per Response</v>
      </c>
      <c r="I30" s="63" t="str">
        <f t="shared" si="18"/>
        <v xml:space="preserve">Estimated Total Hours            </v>
      </c>
      <c r="J30" s="63" t="str">
        <f t="shared" si="18"/>
        <v>Current OMB Approved Burden Hrs</v>
      </c>
      <c r="K30" s="63" t="str">
        <f t="shared" si="18"/>
        <v>Due to Authorizing Statute</v>
      </c>
      <c r="L30" s="63" t="str">
        <f t="shared" si="18"/>
        <v>Due to Program Change - Direct Certification Rule</v>
      </c>
      <c r="M30" s="63" t="str">
        <f t="shared" si="18"/>
        <v>Due to an Adjustment</v>
      </c>
      <c r="N30" s="64" t="str">
        <f t="shared" si="18"/>
        <v>Total Difference</v>
      </c>
      <c r="Q30" s="14"/>
    </row>
    <row r="31" spans="1:17" ht="14.45" hidden="1" x14ac:dyDescent="0.3">
      <c r="C31" s="14"/>
      <c r="D31" s="77" t="e">
        <f>+#REF!</f>
        <v>#REF!</v>
      </c>
      <c r="E31" s="123">
        <f>+SUM($E$11+$E$24+$E$27)</f>
        <v>121210</v>
      </c>
      <c r="F31" s="125">
        <f t="shared" ref="F31:F36" si="19">IF(E31=0,"",G31/E31)</f>
        <v>0</v>
      </c>
      <c r="G31" s="123">
        <f t="shared" ref="G31:G36" si="20">+SUMIF($A$5:$A$27,D31,($G$5:$G$27))</f>
        <v>0</v>
      </c>
      <c r="H31" s="125" t="str">
        <f t="shared" ref="H31:H36" si="21">IF(G31=0,"",I31/G31)</f>
        <v/>
      </c>
      <c r="I31" s="123">
        <f t="shared" ref="I31:I36" si="22">+SUMIF($A$5:$A$27,D31,($I$5:$I$27))</f>
        <v>0</v>
      </c>
      <c r="J31" s="126">
        <f t="shared" ref="J31:J36" si="23">+SUMIF($A$5:$A$27,D31,($J$5:$J$27))</f>
        <v>0</v>
      </c>
      <c r="K31" s="65">
        <f>+SUMIF($A$5:$A$27,$D$31,($K$5:$K$27))</f>
        <v>0</v>
      </c>
      <c r="L31" s="65">
        <f>+SUMIF($A$5:$A$27,$D$31,($L$5:$L$27))</f>
        <v>0</v>
      </c>
      <c r="M31" s="123">
        <f>+SUMIF($A$5:$A$27,$D$31,($M$5:$M$27))</f>
        <v>0</v>
      </c>
      <c r="N31" s="124">
        <f t="shared" ref="N31:N36" si="24">+SUMIF($A$5:$A$27,D31,($N$5:$N$27))</f>
        <v>0</v>
      </c>
      <c r="Q31" s="14"/>
    </row>
    <row r="32" spans="1:17" ht="14.45" hidden="1" x14ac:dyDescent="0.3">
      <c r="C32" s="14"/>
      <c r="D32" s="77" t="e">
        <f>+#REF!</f>
        <v>#REF!</v>
      </c>
      <c r="E32" s="65">
        <f>+SUMIF($A$5:$A$27,D32,($E$5:$E$27))</f>
        <v>0</v>
      </c>
      <c r="F32" s="125" t="str">
        <f t="shared" si="19"/>
        <v/>
      </c>
      <c r="G32" s="65">
        <f t="shared" si="20"/>
        <v>0</v>
      </c>
      <c r="H32" s="125" t="str">
        <f t="shared" si="21"/>
        <v/>
      </c>
      <c r="I32" s="65">
        <f t="shared" si="22"/>
        <v>0</v>
      </c>
      <c r="J32" s="65">
        <f t="shared" si="23"/>
        <v>0</v>
      </c>
      <c r="K32" s="65">
        <f>+SUMIF($A$5:$A$27,$D$32,($K$5:$K$27))</f>
        <v>0</v>
      </c>
      <c r="L32" s="65">
        <f>+SUMIF($A$5:$A$27,$D$32,($L$5:$L$27))</f>
        <v>0</v>
      </c>
      <c r="M32" s="123">
        <f>+SUMIF($A$5:$A$27,$D$32,($M$5:$M$27))</f>
        <v>0</v>
      </c>
      <c r="N32" s="66">
        <f t="shared" si="24"/>
        <v>0</v>
      </c>
      <c r="Q32" s="14"/>
    </row>
    <row r="33" spans="3:17" x14ac:dyDescent="0.25">
      <c r="C33" s="14"/>
      <c r="D33" s="77" t="str">
        <f>""</f>
        <v/>
      </c>
      <c r="E33" s="65">
        <f>+E28</f>
        <v>121210</v>
      </c>
      <c r="F33" s="125">
        <f t="shared" si="19"/>
        <v>3.981732530319281</v>
      </c>
      <c r="G33" s="65">
        <f t="shared" si="20"/>
        <v>482625.80000000005</v>
      </c>
      <c r="H33" s="125">
        <f t="shared" si="21"/>
        <v>0.72274954219190113</v>
      </c>
      <c r="I33" s="65">
        <f t="shared" si="22"/>
        <v>348817.57600000006</v>
      </c>
      <c r="J33" s="65">
        <f t="shared" si="23"/>
        <v>348733</v>
      </c>
      <c r="K33" s="65"/>
      <c r="L33" s="65"/>
      <c r="M33" s="65"/>
      <c r="N33" s="66">
        <f t="shared" si="24"/>
        <v>84.576000000019121</v>
      </c>
      <c r="Q33" s="14"/>
    </row>
    <row r="34" spans="3:17" x14ac:dyDescent="0.25">
      <c r="C34" s="14"/>
      <c r="D34" s="77">
        <f>+Q6</f>
        <v>0</v>
      </c>
      <c r="E34" s="65">
        <f>+SUMIF($A$5:$A$27,D34,($E$5:$E$27))</f>
        <v>0</v>
      </c>
      <c r="F34" s="125" t="str">
        <f t="shared" si="19"/>
        <v/>
      </c>
      <c r="G34" s="65">
        <f t="shared" si="20"/>
        <v>0</v>
      </c>
      <c r="H34" s="125" t="str">
        <f t="shared" si="21"/>
        <v/>
      </c>
      <c r="I34" s="65">
        <f t="shared" si="22"/>
        <v>0</v>
      </c>
      <c r="J34" s="65">
        <f t="shared" si="23"/>
        <v>0</v>
      </c>
      <c r="K34" s="65"/>
      <c r="L34" s="65"/>
      <c r="M34" s="65"/>
      <c r="N34" s="66">
        <f t="shared" si="24"/>
        <v>0</v>
      </c>
      <c r="P34" s="67"/>
      <c r="Q34" s="14"/>
    </row>
    <row r="35" spans="3:17" x14ac:dyDescent="0.25">
      <c r="D35" s="77" t="str">
        <f>+Q7</f>
        <v>Admin Review</v>
      </c>
      <c r="E35" s="65">
        <f>+SUMIF($A$5:$A$27,D35,($E$5:$E$27))</f>
        <v>56</v>
      </c>
      <c r="F35" s="125">
        <f t="shared" si="19"/>
        <v>0</v>
      </c>
      <c r="G35" s="65">
        <f t="shared" si="20"/>
        <v>0</v>
      </c>
      <c r="H35" s="125" t="str">
        <f t="shared" si="21"/>
        <v/>
      </c>
      <c r="I35" s="65">
        <f t="shared" si="22"/>
        <v>0</v>
      </c>
      <c r="J35" s="65">
        <f t="shared" si="23"/>
        <v>11</v>
      </c>
      <c r="K35" s="65"/>
      <c r="L35" s="65"/>
      <c r="M35" s="65"/>
      <c r="N35" s="66">
        <f t="shared" si="24"/>
        <v>-11</v>
      </c>
    </row>
    <row r="36" spans="3:17" x14ac:dyDescent="0.25">
      <c r="D36" s="77" t="str">
        <f>+Q8</f>
        <v>Paid Lunch Revenue</v>
      </c>
      <c r="E36" s="65">
        <f>+SUMIF($A$5:$A$27,D36,($E$5:$E$27))</f>
        <v>19822</v>
      </c>
      <c r="F36" s="125">
        <f t="shared" si="19"/>
        <v>1</v>
      </c>
      <c r="G36" s="65">
        <f t="shared" si="20"/>
        <v>19822</v>
      </c>
      <c r="H36" s="125">
        <f t="shared" si="21"/>
        <v>0.25000005044899609</v>
      </c>
      <c r="I36" s="65">
        <f t="shared" si="22"/>
        <v>4955.5010000000002</v>
      </c>
      <c r="J36" s="65">
        <f t="shared" si="23"/>
        <v>4956</v>
      </c>
      <c r="K36" s="65"/>
      <c r="L36" s="65"/>
      <c r="M36" s="65"/>
      <c r="N36" s="66">
        <f t="shared" si="24"/>
        <v>-0.49899999999979627</v>
      </c>
    </row>
    <row r="37" spans="3:17" x14ac:dyDescent="0.25">
      <c r="D37" s="78" t="s">
        <v>36</v>
      </c>
      <c r="E37" s="129">
        <f>MAX(E31:E36)</f>
        <v>121210</v>
      </c>
      <c r="F37" s="127">
        <f t="shared" ref="F37:N37" si="25">SUM(F31:F36)</f>
        <v>4.981732530319281</v>
      </c>
      <c r="G37" s="128">
        <f t="shared" si="25"/>
        <v>502447.80000000005</v>
      </c>
      <c r="H37" s="127">
        <f t="shared" si="25"/>
        <v>0.97274959264089722</v>
      </c>
      <c r="I37" s="128">
        <f t="shared" si="25"/>
        <v>353773.07700000005</v>
      </c>
      <c r="J37" s="128">
        <f t="shared" si="25"/>
        <v>353700</v>
      </c>
      <c r="K37" s="128">
        <f t="shared" si="25"/>
        <v>0</v>
      </c>
      <c r="L37" s="128">
        <f t="shared" si="25"/>
        <v>0</v>
      </c>
      <c r="M37" s="128">
        <f t="shared" si="25"/>
        <v>0</v>
      </c>
      <c r="N37" s="128">
        <f t="shared" si="25"/>
        <v>73.077000000019325</v>
      </c>
    </row>
  </sheetData>
  <sheetProtection selectLockedCells="1"/>
  <autoFilter ref="A3:N28"/>
  <dataConsolidate/>
  <mergeCells count="4">
    <mergeCell ref="A1:N1"/>
    <mergeCell ref="A4:N4"/>
    <mergeCell ref="A12:N12"/>
    <mergeCell ref="A25:N25"/>
  </mergeCells>
  <dataValidations count="1">
    <dataValidation type="list" allowBlank="1" showInputMessage="1" showErrorMessage="1" sqref="A26:A27 A13:A24 A5:A11">
      <formula1>$Q$5:$Q$25</formula1>
    </dataValidation>
  </dataValidations>
  <printOptions horizontalCentered="1"/>
  <pageMargins left="0.7" right="0.7" top="0.75" bottom="0.75" header="0.3" footer="0.3"/>
  <pageSetup scale="50" orientation="landscape" r:id="rId1"/>
  <headerFooter>
    <oddHeader>&amp;C&amp;"-,Bold"&amp;12OMB Control #0584-0006 
&amp;16 7 CFR Part 210 - National School Lunch Program</oddHeader>
  </headerFooter>
  <ignoredErrors>
    <ignoredError sqref="G31:G33 H27 H24 G34:G35 G36 H28" formula="1"/>
    <ignoredError sqref="M26 M13:M19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25"/>
  <sheetViews>
    <sheetView zoomScale="70" zoomScaleNormal="70" workbookViewId="0">
      <pane ySplit="3" topLeftCell="A4" activePane="bottomLeft" state="frozen"/>
      <selection pane="bottomLeft" sqref="A1:N1"/>
    </sheetView>
  </sheetViews>
  <sheetFormatPr defaultColWidth="8.85546875" defaultRowHeight="15" outlineLevelCol="1" x14ac:dyDescent="0.25"/>
  <cols>
    <col min="1" max="1" width="11.85546875" customWidth="1"/>
    <col min="2" max="2" width="12.28515625" customWidth="1"/>
    <col min="3" max="3" width="42.140625" customWidth="1"/>
    <col min="4" max="4" width="12.85546875" bestFit="1" customWidth="1"/>
    <col min="5" max="5" width="15.7109375" bestFit="1" customWidth="1"/>
    <col min="6" max="6" width="15" customWidth="1"/>
    <col min="7" max="7" width="13.85546875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1" customWidth="1" outlineLevel="1"/>
    <col min="14" max="14" width="13" customWidth="1"/>
    <col min="15" max="15" width="16.42578125" hidden="1" customWidth="1" outlineLevel="1"/>
    <col min="16" max="16" width="8.85546875" collapsed="1"/>
    <col min="17" max="17" width="20.42578125" hidden="1" customWidth="1" outlineLevel="1"/>
    <col min="18" max="18" width="8.85546875" collapsed="1"/>
    <col min="64" max="64" width="8.7109375" customWidth="1"/>
  </cols>
  <sheetData>
    <row r="1" spans="1:17" ht="30.75" customHeight="1" thickBot="1" x14ac:dyDescent="0.4">
      <c r="A1" s="307" t="s">
        <v>144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9"/>
    </row>
    <row r="2" spans="1:17" ht="24" customHeight="1" thickBot="1" x14ac:dyDescent="0.3">
      <c r="A2" s="182"/>
      <c r="B2" s="183"/>
      <c r="C2" s="183"/>
      <c r="D2" s="184"/>
      <c r="E2" s="185" t="s">
        <v>13</v>
      </c>
      <c r="F2" s="185" t="s">
        <v>14</v>
      </c>
      <c r="G2" s="185" t="s">
        <v>15</v>
      </c>
      <c r="H2" s="185" t="s">
        <v>16</v>
      </c>
      <c r="I2" s="185" t="s">
        <v>17</v>
      </c>
      <c r="J2" s="185" t="s">
        <v>18</v>
      </c>
      <c r="K2" s="185"/>
      <c r="L2" s="185"/>
      <c r="M2" s="185"/>
      <c r="N2" s="186" t="s">
        <v>19</v>
      </c>
      <c r="O2" s="187"/>
      <c r="P2" s="188"/>
    </row>
    <row r="3" spans="1:17" ht="51.75" thickBot="1" x14ac:dyDescent="0.3">
      <c r="A3" s="189" t="s">
        <v>54</v>
      </c>
      <c r="B3" s="190" t="s">
        <v>0</v>
      </c>
      <c r="C3" s="190" t="s">
        <v>1</v>
      </c>
      <c r="D3" s="190" t="s">
        <v>2</v>
      </c>
      <c r="E3" s="190" t="s">
        <v>21</v>
      </c>
      <c r="F3" s="190" t="s">
        <v>27</v>
      </c>
      <c r="G3" s="190" t="s">
        <v>5</v>
      </c>
      <c r="H3" s="190" t="s">
        <v>24</v>
      </c>
      <c r="I3" s="190" t="s">
        <v>7</v>
      </c>
      <c r="J3" s="190" t="s">
        <v>45</v>
      </c>
      <c r="K3" s="190" t="s">
        <v>53</v>
      </c>
      <c r="L3" s="190" t="s">
        <v>145</v>
      </c>
      <c r="M3" s="190" t="s">
        <v>8</v>
      </c>
      <c r="N3" s="191" t="s">
        <v>9</v>
      </c>
      <c r="O3" s="15" t="s">
        <v>10</v>
      </c>
      <c r="P3" s="1"/>
      <c r="Q3" s="46" t="s">
        <v>26</v>
      </c>
    </row>
    <row r="4" spans="1:17" ht="18.75" x14ac:dyDescent="0.25">
      <c r="A4" s="304" t="s">
        <v>35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6"/>
      <c r="O4" s="52"/>
      <c r="P4" s="1"/>
      <c r="Q4" s="46"/>
    </row>
    <row r="5" spans="1:17" ht="60" x14ac:dyDescent="0.25">
      <c r="A5" s="248" t="s">
        <v>148</v>
      </c>
      <c r="B5" s="238" t="s">
        <v>149</v>
      </c>
      <c r="C5" s="249" t="s">
        <v>154</v>
      </c>
      <c r="D5" s="250"/>
      <c r="E5" s="251">
        <v>56</v>
      </c>
      <c r="F5" s="252">
        <v>124</v>
      </c>
      <c r="G5" s="253">
        <f t="shared" ref="G5:G7" si="0">+E5*F5</f>
        <v>6944</v>
      </c>
      <c r="H5" s="254">
        <v>0.25</v>
      </c>
      <c r="I5" s="255">
        <f t="shared" ref="I5:I7" si="1">+G5*H5</f>
        <v>1736</v>
      </c>
      <c r="J5" s="256">
        <v>0</v>
      </c>
      <c r="K5" s="257"/>
      <c r="L5" s="258"/>
      <c r="M5" s="259"/>
      <c r="N5" s="260">
        <f t="shared" ref="N5:N11" si="2">+I5-J5</f>
        <v>1736</v>
      </c>
      <c r="Q5" s="49"/>
    </row>
    <row r="6" spans="1:17" x14ac:dyDescent="0.25">
      <c r="A6" s="192"/>
      <c r="B6" s="168"/>
      <c r="C6" s="200"/>
      <c r="D6" s="201"/>
      <c r="E6" s="193"/>
      <c r="F6" s="194"/>
      <c r="G6" s="195">
        <f t="shared" ref="G6" si="3">+E6*F6</f>
        <v>0</v>
      </c>
      <c r="H6" s="196"/>
      <c r="I6" s="197">
        <f t="shared" ref="I6" si="4">+G6*H6</f>
        <v>0</v>
      </c>
      <c r="J6" s="198"/>
      <c r="K6" s="194"/>
      <c r="L6" s="194"/>
      <c r="M6" s="194"/>
      <c r="N6" s="199">
        <f t="shared" ref="N6" si="5">+I6-J6</f>
        <v>0</v>
      </c>
      <c r="Q6" s="49"/>
    </row>
    <row r="7" spans="1:17" x14ac:dyDescent="0.25">
      <c r="A7" s="192"/>
      <c r="B7" s="168"/>
      <c r="C7" s="168"/>
      <c r="D7" s="93"/>
      <c r="E7" s="193"/>
      <c r="F7" s="193"/>
      <c r="G7" s="195">
        <f t="shared" si="0"/>
        <v>0</v>
      </c>
      <c r="H7" s="196"/>
      <c r="I7" s="197">
        <f t="shared" si="1"/>
        <v>0</v>
      </c>
      <c r="J7" s="198"/>
      <c r="K7" s="194"/>
      <c r="L7" s="194"/>
      <c r="M7" s="194"/>
      <c r="N7" s="199">
        <f t="shared" si="2"/>
        <v>0</v>
      </c>
      <c r="Q7" s="49" t="s">
        <v>148</v>
      </c>
    </row>
    <row r="8" spans="1:17" ht="15.75" x14ac:dyDescent="0.25">
      <c r="A8" s="202" t="s">
        <v>158</v>
      </c>
      <c r="B8" s="203"/>
      <c r="C8" s="204" t="s">
        <v>34</v>
      </c>
      <c r="D8" s="205"/>
      <c r="E8" s="206">
        <f>+MAX(E5:E7)</f>
        <v>56</v>
      </c>
      <c r="F8" s="207">
        <f>IF(E8=0,"",G8/E8)</f>
        <v>124</v>
      </c>
      <c r="G8" s="206">
        <f>SUM(G5:G7)</f>
        <v>6944</v>
      </c>
      <c r="H8" s="207">
        <f>IF(G8=0,"",I8/G8)</f>
        <v>0.25</v>
      </c>
      <c r="I8" s="206">
        <f t="shared" ref="I8:N8" si="6">SUM(I5:I7)</f>
        <v>1736</v>
      </c>
      <c r="J8" s="206">
        <f t="shared" si="6"/>
        <v>0</v>
      </c>
      <c r="K8" s="208">
        <f t="shared" si="6"/>
        <v>0</v>
      </c>
      <c r="L8" s="208">
        <f t="shared" si="6"/>
        <v>0</v>
      </c>
      <c r="M8" s="208">
        <f t="shared" si="6"/>
        <v>0</v>
      </c>
      <c r="N8" s="209">
        <f t="shared" si="6"/>
        <v>1736</v>
      </c>
      <c r="Q8" s="49"/>
    </row>
    <row r="9" spans="1:17" ht="18.75" customHeight="1" x14ac:dyDescent="0.25">
      <c r="A9" s="304" t="s">
        <v>146</v>
      </c>
      <c r="B9" s="305"/>
      <c r="C9" s="305"/>
      <c r="D9" s="305"/>
      <c r="E9" s="305"/>
      <c r="F9" s="305"/>
      <c r="G9" s="305"/>
      <c r="H9" s="305"/>
      <c r="I9" s="305"/>
      <c r="J9" s="305"/>
      <c r="K9" s="305"/>
      <c r="L9" s="305"/>
      <c r="M9" s="305"/>
      <c r="N9" s="306"/>
      <c r="O9" s="52"/>
      <c r="P9" s="1"/>
      <c r="Q9" s="49"/>
    </row>
    <row r="10" spans="1:17" x14ac:dyDescent="0.25">
      <c r="A10" s="192"/>
      <c r="B10" s="168"/>
      <c r="C10" s="97"/>
      <c r="D10" s="210"/>
      <c r="E10" s="94"/>
      <c r="F10" s="194"/>
      <c r="G10" s="211">
        <f t="shared" ref="G10:G11" si="7">+E10*F10</f>
        <v>0</v>
      </c>
      <c r="H10" s="212"/>
      <c r="I10" s="211">
        <f>+G10*H10</f>
        <v>0</v>
      </c>
      <c r="J10" s="94"/>
      <c r="K10" s="213"/>
      <c r="L10" s="213"/>
      <c r="M10" s="213"/>
      <c r="N10" s="214">
        <f t="shared" si="2"/>
        <v>0</v>
      </c>
      <c r="O10" s="52"/>
      <c r="P10" s="1"/>
      <c r="Q10" s="49"/>
    </row>
    <row r="11" spans="1:17" x14ac:dyDescent="0.25">
      <c r="A11" s="215"/>
      <c r="B11" s="93"/>
      <c r="C11" s="168"/>
      <c r="D11" s="93"/>
      <c r="E11" s="94"/>
      <c r="F11" s="194"/>
      <c r="G11" s="211">
        <f t="shared" si="7"/>
        <v>0</v>
      </c>
      <c r="H11" s="212"/>
      <c r="I11" s="211">
        <f t="shared" ref="I11" si="8">+G11*H11</f>
        <v>0</v>
      </c>
      <c r="J11" s="94"/>
      <c r="K11" s="213"/>
      <c r="L11" s="213"/>
      <c r="M11" s="213"/>
      <c r="N11" s="214">
        <f t="shared" si="2"/>
        <v>0</v>
      </c>
      <c r="Q11" s="47"/>
    </row>
    <row r="12" spans="1:17" ht="31.5" x14ac:dyDescent="0.25">
      <c r="A12" s="202" t="s">
        <v>158</v>
      </c>
      <c r="B12" s="203"/>
      <c r="C12" s="204" t="s">
        <v>147</v>
      </c>
      <c r="D12" s="216"/>
      <c r="E12" s="217">
        <f>+MAX(E10:E11)</f>
        <v>0</v>
      </c>
      <c r="F12" s="207" t="str">
        <f>IF(E12=0,"",G12/E12)</f>
        <v/>
      </c>
      <c r="G12" s="217">
        <f>SUM(G10:G11)</f>
        <v>0</v>
      </c>
      <c r="H12" s="207" t="str">
        <f>IF(G12=0,"",I12/G12)</f>
        <v/>
      </c>
      <c r="I12" s="217">
        <f t="shared" ref="I12:N12" si="9">SUM(I10:I11)</f>
        <v>0</v>
      </c>
      <c r="J12" s="217">
        <f t="shared" si="9"/>
        <v>0</v>
      </c>
      <c r="K12" s="218">
        <f t="shared" si="9"/>
        <v>0</v>
      </c>
      <c r="L12" s="218">
        <f t="shared" si="9"/>
        <v>0</v>
      </c>
      <c r="M12" s="218">
        <f t="shared" si="9"/>
        <v>0</v>
      </c>
      <c r="N12" s="219">
        <f t="shared" si="9"/>
        <v>0</v>
      </c>
      <c r="Q12" s="47"/>
    </row>
    <row r="13" spans="1:17" ht="18.75" x14ac:dyDescent="0.25">
      <c r="A13" s="304" t="s">
        <v>52</v>
      </c>
      <c r="B13" s="305"/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305"/>
      <c r="N13" s="306"/>
      <c r="O13" s="52"/>
      <c r="P13" s="1"/>
      <c r="Q13" s="47"/>
    </row>
    <row r="14" spans="1:17" ht="15" customHeight="1" x14ac:dyDescent="0.25">
      <c r="A14" s="192"/>
      <c r="B14" s="95"/>
      <c r="C14" s="97"/>
      <c r="D14" s="95"/>
      <c r="E14" s="96"/>
      <c r="F14" s="220"/>
      <c r="G14" s="221"/>
      <c r="H14" s="222"/>
      <c r="I14" s="211"/>
      <c r="J14" s="115"/>
      <c r="K14" s="213"/>
      <c r="L14" s="213"/>
      <c r="M14" s="213"/>
      <c r="N14" s="214"/>
      <c r="Q14" s="47"/>
    </row>
    <row r="15" spans="1:17" ht="16.5" thickBot="1" x14ac:dyDescent="0.3">
      <c r="A15" s="202" t="s">
        <v>158</v>
      </c>
      <c r="B15" s="203"/>
      <c r="C15" s="204" t="s">
        <v>41</v>
      </c>
      <c r="D15" s="216"/>
      <c r="E15" s="223">
        <f>+MAX(E14:E14)</f>
        <v>0</v>
      </c>
      <c r="F15" s="223">
        <f t="shared" ref="F15:N15" si="10">SUM(F14:F14)</f>
        <v>0</v>
      </c>
      <c r="G15" s="223">
        <f t="shared" si="10"/>
        <v>0</v>
      </c>
      <c r="H15" s="224" t="str">
        <f>IF(G15=0,"",I15/G15)</f>
        <v/>
      </c>
      <c r="I15" s="223">
        <f t="shared" si="10"/>
        <v>0</v>
      </c>
      <c r="J15" s="223">
        <f t="shared" si="10"/>
        <v>0</v>
      </c>
      <c r="K15" s="223">
        <f t="shared" si="10"/>
        <v>0</v>
      </c>
      <c r="L15" s="223">
        <f t="shared" si="10"/>
        <v>0</v>
      </c>
      <c r="M15" s="223">
        <f t="shared" si="10"/>
        <v>0</v>
      </c>
      <c r="N15" s="225">
        <f t="shared" si="10"/>
        <v>0</v>
      </c>
      <c r="Q15" s="48"/>
    </row>
    <row r="16" spans="1:17" ht="25.5" customHeight="1" thickBot="1" x14ac:dyDescent="0.3">
      <c r="A16" s="226"/>
      <c r="B16" s="227"/>
      <c r="C16" s="228" t="s">
        <v>42</v>
      </c>
      <c r="D16" s="229"/>
      <c r="E16" s="230">
        <f>+E8+E12+E15</f>
        <v>56</v>
      </c>
      <c r="F16" s="231">
        <f>IF(E16=0,"",G16/E16)</f>
        <v>124</v>
      </c>
      <c r="G16" s="232">
        <f>+G8+G12+G15</f>
        <v>6944</v>
      </c>
      <c r="H16" s="231">
        <f>IF(G16=0,"",I16/G16)</f>
        <v>0.25</v>
      </c>
      <c r="I16" s="230">
        <f t="shared" ref="I16:N16" si="11">+I8+I12+I15</f>
        <v>1736</v>
      </c>
      <c r="J16" s="230">
        <f t="shared" si="11"/>
        <v>0</v>
      </c>
      <c r="K16" s="230">
        <f t="shared" si="11"/>
        <v>0</v>
      </c>
      <c r="L16" s="230">
        <f t="shared" si="11"/>
        <v>0</v>
      </c>
      <c r="M16" s="230">
        <f t="shared" si="11"/>
        <v>0</v>
      </c>
      <c r="N16" s="233">
        <f t="shared" si="11"/>
        <v>1736</v>
      </c>
      <c r="Q16" s="14"/>
    </row>
    <row r="17" spans="3:17" ht="15.75" thickBot="1" x14ac:dyDescent="0.3">
      <c r="C17" s="14"/>
      <c r="Q17" s="14"/>
    </row>
    <row r="18" spans="3:17" ht="50.25" customHeight="1" x14ac:dyDescent="0.25">
      <c r="C18" s="14"/>
      <c r="D18" s="234" t="str">
        <f>+A3</f>
        <v>Program Rule</v>
      </c>
      <c r="E18" s="235" t="str">
        <f t="shared" ref="E18:N18" si="12">+E3</f>
        <v>Estimated # Respondents</v>
      </c>
      <c r="F18" s="235" t="str">
        <f t="shared" si="12"/>
        <v>Responses per Respondents</v>
      </c>
      <c r="G18" s="235" t="str">
        <f t="shared" si="12"/>
        <v>Total Annual Records</v>
      </c>
      <c r="H18" s="235" t="str">
        <f t="shared" si="12"/>
        <v>Estimated Avg. # of Hours Per Response</v>
      </c>
      <c r="I18" s="235" t="str">
        <f t="shared" si="12"/>
        <v xml:space="preserve">Estimated Total Hours            </v>
      </c>
      <c r="J18" s="235" t="str">
        <f t="shared" si="12"/>
        <v>Current OMB Approved Burden Hrs</v>
      </c>
      <c r="K18" s="235" t="str">
        <f t="shared" si="12"/>
        <v>Due to Authorizing Statute</v>
      </c>
      <c r="L18" s="235" t="str">
        <f t="shared" si="12"/>
        <v>Due to Program Change - Final Rule</v>
      </c>
      <c r="M18" s="235" t="str">
        <f t="shared" si="12"/>
        <v>Due to an Adjustment</v>
      </c>
      <c r="N18" s="236" t="str">
        <f t="shared" si="12"/>
        <v>Total Difference</v>
      </c>
      <c r="Q18" s="14"/>
    </row>
    <row r="19" spans="3:17" x14ac:dyDescent="0.25">
      <c r="C19" s="14"/>
      <c r="D19" s="77">
        <f>+Q5</f>
        <v>0</v>
      </c>
      <c r="E19" s="65">
        <f t="shared" ref="E19:E24" si="13">+SUMIF($A$5:$A$15,D19,($E$5:$E$15))</f>
        <v>0</v>
      </c>
      <c r="F19" s="65">
        <f t="shared" ref="F19:F24" si="14">IF(E19&gt;0,G19/E19,0)</f>
        <v>0</v>
      </c>
      <c r="G19" s="123">
        <f t="shared" ref="G19:G24" si="15">+SUMIF($A$5:$A$15,D19,($G$5:$G$15))</f>
        <v>0</v>
      </c>
      <c r="H19" s="125">
        <f t="shared" ref="H19:H24" si="16">IF(G19&gt;0,I19/G19,0)</f>
        <v>0</v>
      </c>
      <c r="I19" s="123">
        <f t="shared" ref="I19:I24" si="17">+SUMIF($A$5:$A$15,D19,($I$5:$I$15))</f>
        <v>0</v>
      </c>
      <c r="J19" s="126">
        <f t="shared" ref="J19:J24" si="18">+SUMIF($A$5:$A$15,D19,($J$5:$J$15))</f>
        <v>0</v>
      </c>
      <c r="K19" s="65">
        <f>+SUMIF($A$5:$A$15,$D$19,($K$5:$K$15))</f>
        <v>0</v>
      </c>
      <c r="L19" s="65">
        <f>+SUMIF($A$5:$A$15,$D$19,($L$5:$L$15))</f>
        <v>0</v>
      </c>
      <c r="M19" s="65">
        <f>+SUMIF($A$5:$A$15,$D$19,($L$5:$L$15))</f>
        <v>0</v>
      </c>
      <c r="N19" s="124">
        <f t="shared" ref="N19:N24" si="19">+SUMIF($A$5:$A$15,D19,($N$5:$N$15))</f>
        <v>0</v>
      </c>
      <c r="Q19" s="14"/>
    </row>
    <row r="20" spans="3:17" x14ac:dyDescent="0.25">
      <c r="C20" s="14"/>
      <c r="D20" s="77" t="str">
        <f>+Q7</f>
        <v>Admin Review</v>
      </c>
      <c r="E20" s="65">
        <f t="shared" si="13"/>
        <v>56</v>
      </c>
      <c r="F20" s="65">
        <f t="shared" si="14"/>
        <v>124</v>
      </c>
      <c r="G20" s="65">
        <f t="shared" si="15"/>
        <v>6944</v>
      </c>
      <c r="H20" s="125">
        <f t="shared" si="16"/>
        <v>0.25</v>
      </c>
      <c r="I20" s="65">
        <f t="shared" si="17"/>
        <v>1736</v>
      </c>
      <c r="J20" s="65">
        <f t="shared" si="18"/>
        <v>0</v>
      </c>
      <c r="K20" s="65">
        <f>+SUMIF($A$5:$A$15,$D$20,($K$5:$K$15))</f>
        <v>0</v>
      </c>
      <c r="L20" s="65">
        <f t="shared" ref="L20:M24" si="20">+SUMIF($A$5:$A$15,$D$20,($L$5:$L$15))</f>
        <v>0</v>
      </c>
      <c r="M20" s="65">
        <f t="shared" si="20"/>
        <v>0</v>
      </c>
      <c r="N20" s="66">
        <f t="shared" si="19"/>
        <v>1736</v>
      </c>
      <c r="Q20" s="14"/>
    </row>
    <row r="21" spans="3:17" x14ac:dyDescent="0.25">
      <c r="C21" s="14"/>
      <c r="D21" s="77">
        <f>+Q8</f>
        <v>0</v>
      </c>
      <c r="E21" s="65">
        <f t="shared" si="13"/>
        <v>0</v>
      </c>
      <c r="F21" s="65">
        <f t="shared" si="14"/>
        <v>0</v>
      </c>
      <c r="G21" s="65">
        <f t="shared" si="15"/>
        <v>0</v>
      </c>
      <c r="H21" s="65">
        <f t="shared" si="16"/>
        <v>0</v>
      </c>
      <c r="I21" s="65">
        <f t="shared" si="17"/>
        <v>0</v>
      </c>
      <c r="J21" s="65">
        <f t="shared" si="18"/>
        <v>0</v>
      </c>
      <c r="K21" s="65">
        <f>+SUMIF($A$5:$A$15,$D$20,($K$5:$K$15))</f>
        <v>0</v>
      </c>
      <c r="L21" s="65">
        <f t="shared" si="20"/>
        <v>0</v>
      </c>
      <c r="M21" s="65">
        <f t="shared" si="20"/>
        <v>0</v>
      </c>
      <c r="N21" s="66">
        <f t="shared" si="19"/>
        <v>0</v>
      </c>
      <c r="Q21" s="14"/>
    </row>
    <row r="22" spans="3:17" x14ac:dyDescent="0.25">
      <c r="C22" s="14"/>
      <c r="D22" s="77">
        <f>+Q9</f>
        <v>0</v>
      </c>
      <c r="E22" s="65">
        <f t="shared" si="13"/>
        <v>0</v>
      </c>
      <c r="F22" s="65">
        <f t="shared" si="14"/>
        <v>0</v>
      </c>
      <c r="G22" s="65">
        <f t="shared" si="15"/>
        <v>0</v>
      </c>
      <c r="H22" s="65">
        <f t="shared" si="16"/>
        <v>0</v>
      </c>
      <c r="I22" s="65">
        <f t="shared" si="17"/>
        <v>0</v>
      </c>
      <c r="J22" s="65">
        <f t="shared" si="18"/>
        <v>0</v>
      </c>
      <c r="K22" s="65">
        <f>+SUMIF($A$5:$A$15,$D$20,($K$5:$K$15))</f>
        <v>0</v>
      </c>
      <c r="L22" s="65">
        <f t="shared" si="20"/>
        <v>0</v>
      </c>
      <c r="M22" s="65">
        <f t="shared" si="20"/>
        <v>0</v>
      </c>
      <c r="N22" s="66">
        <f t="shared" si="19"/>
        <v>0</v>
      </c>
      <c r="P22" s="67"/>
      <c r="Q22" s="14"/>
    </row>
    <row r="23" spans="3:17" x14ac:dyDescent="0.25">
      <c r="C23" s="14"/>
      <c r="D23" s="77">
        <f>+Q10</f>
        <v>0</v>
      </c>
      <c r="E23" s="65">
        <f t="shared" si="13"/>
        <v>0</v>
      </c>
      <c r="F23" s="65">
        <f t="shared" si="14"/>
        <v>0</v>
      </c>
      <c r="G23" s="65">
        <f t="shared" si="15"/>
        <v>0</v>
      </c>
      <c r="H23" s="65">
        <f t="shared" si="16"/>
        <v>0</v>
      </c>
      <c r="I23" s="65">
        <f t="shared" si="17"/>
        <v>0</v>
      </c>
      <c r="J23" s="65">
        <f t="shared" si="18"/>
        <v>0</v>
      </c>
      <c r="K23" s="65">
        <f>+SUMIF($A$5:$A$15,$D$20,($K$5:$K$15))</f>
        <v>0</v>
      </c>
      <c r="L23" s="65">
        <f t="shared" si="20"/>
        <v>0</v>
      </c>
      <c r="M23" s="65">
        <f t="shared" si="20"/>
        <v>0</v>
      </c>
      <c r="N23" s="66">
        <f t="shared" si="19"/>
        <v>0</v>
      </c>
      <c r="Q23" s="14"/>
    </row>
    <row r="24" spans="3:17" x14ac:dyDescent="0.25">
      <c r="D24" s="77" t="str">
        <f>IF(Q11="","-",+Q11)</f>
        <v>-</v>
      </c>
      <c r="E24" s="65">
        <f t="shared" si="13"/>
        <v>0</v>
      </c>
      <c r="F24" s="65">
        <f t="shared" si="14"/>
        <v>0</v>
      </c>
      <c r="G24" s="65">
        <f t="shared" si="15"/>
        <v>0</v>
      </c>
      <c r="H24" s="65">
        <f t="shared" si="16"/>
        <v>0</v>
      </c>
      <c r="I24" s="65">
        <f t="shared" si="17"/>
        <v>0</v>
      </c>
      <c r="J24" s="65">
        <f t="shared" si="18"/>
        <v>0</v>
      </c>
      <c r="K24" s="65">
        <f>+SUMIF($A$5:$A$15,$D$20,($K$5:$K$15))</f>
        <v>0</v>
      </c>
      <c r="L24" s="65">
        <f t="shared" si="20"/>
        <v>0</v>
      </c>
      <c r="M24" s="65">
        <f t="shared" si="20"/>
        <v>0</v>
      </c>
      <c r="N24" s="66">
        <f t="shared" si="19"/>
        <v>0</v>
      </c>
    </row>
    <row r="25" spans="3:17" x14ac:dyDescent="0.25">
      <c r="D25" s="78" t="s">
        <v>36</v>
      </c>
      <c r="E25" s="129">
        <f t="shared" ref="E25:N25" si="21">SUM(E19:E24)</f>
        <v>56</v>
      </c>
      <c r="F25" s="127">
        <f t="shared" si="21"/>
        <v>124</v>
      </c>
      <c r="G25" s="128">
        <f t="shared" si="21"/>
        <v>6944</v>
      </c>
      <c r="H25" s="127">
        <f t="shared" si="21"/>
        <v>0.25</v>
      </c>
      <c r="I25" s="128">
        <f t="shared" si="21"/>
        <v>1736</v>
      </c>
      <c r="J25" s="128">
        <f t="shared" si="21"/>
        <v>0</v>
      </c>
      <c r="K25" s="128">
        <f t="shared" si="21"/>
        <v>0</v>
      </c>
      <c r="L25" s="128">
        <f t="shared" si="21"/>
        <v>0</v>
      </c>
      <c r="M25" s="128">
        <f t="shared" si="21"/>
        <v>0</v>
      </c>
      <c r="N25" s="128">
        <f t="shared" si="21"/>
        <v>1736</v>
      </c>
    </row>
  </sheetData>
  <sheetProtection selectLockedCells="1"/>
  <autoFilter ref="A3:N16"/>
  <dataConsolidate/>
  <mergeCells count="4">
    <mergeCell ref="A1:N1"/>
    <mergeCell ref="A4:N4"/>
    <mergeCell ref="A9:N9"/>
    <mergeCell ref="A13:N13"/>
  </mergeCells>
  <dataValidations count="1">
    <dataValidation type="list" allowBlank="1" showInputMessage="1" showErrorMessage="1" sqref="A14:A15 A5:A8 A10:A12">
      <formula1>$Q$7:$Q$14</formula1>
    </dataValidation>
  </dataValidations>
  <printOptions horizontalCentered="1"/>
  <pageMargins left="0.7" right="0.7" top="0.75" bottom="0.75" header="0.3" footer="0.3"/>
  <pageSetup scale="68" orientation="landscape" r:id="rId1"/>
  <headerFooter>
    <oddHeader>&amp;C&amp;"-,Bold"&amp;12OMB Control #0584-0006 
&amp;16 7 CFR Part 210 - National School Lunch Program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E9"/>
  <sheetViews>
    <sheetView zoomScale="110" zoomScaleNormal="110" workbookViewId="0">
      <selection activeCell="B2" sqref="B2:C2"/>
    </sheetView>
  </sheetViews>
  <sheetFormatPr defaultRowHeight="15" x14ac:dyDescent="0.25"/>
  <cols>
    <col min="1" max="1" width="1.28515625" customWidth="1"/>
    <col min="2" max="2" width="80.5703125" customWidth="1"/>
    <col min="3" max="3" width="11.5703125" customWidth="1"/>
  </cols>
  <sheetData>
    <row r="1" spans="2:5" thickBot="1" x14ac:dyDescent="0.35">
      <c r="C1" s="72"/>
    </row>
    <row r="2" spans="2:5" ht="16.149999999999999" thickBot="1" x14ac:dyDescent="0.35">
      <c r="B2" s="310" t="s">
        <v>51</v>
      </c>
      <c r="C2" s="311"/>
    </row>
    <row r="3" spans="2:5" ht="16.149999999999999" thickBot="1" x14ac:dyDescent="0.35">
      <c r="B3" s="75" t="s">
        <v>37</v>
      </c>
      <c r="C3" s="73">
        <f>+MAX(RecordKeeping!E38,Reporting!E28,PublicNotification!E16)</f>
        <v>121210</v>
      </c>
    </row>
    <row r="4" spans="2:5" ht="16.149999999999999" thickBot="1" x14ac:dyDescent="0.35">
      <c r="B4" s="75" t="s">
        <v>38</v>
      </c>
      <c r="C4" s="76">
        <f>+C5/C3</f>
        <v>410.4973830542034</v>
      </c>
    </row>
    <row r="5" spans="2:5" ht="16.149999999999999" thickBot="1" x14ac:dyDescent="0.35">
      <c r="B5" s="75" t="s">
        <v>39</v>
      </c>
      <c r="C5" s="73">
        <f>+RecordKeeping!G38+Reporting!G28+PublicNotification!G16</f>
        <v>49756387.799999997</v>
      </c>
    </row>
    <row r="6" spans="2:5" ht="16.149999999999999" thickBot="1" x14ac:dyDescent="0.35">
      <c r="B6" s="75" t="s">
        <v>40</v>
      </c>
      <c r="C6" s="74">
        <f>+C7/C5</f>
        <v>0.19843115938814193</v>
      </c>
    </row>
    <row r="7" spans="2:5" ht="16.149999999999999" thickBot="1" x14ac:dyDescent="0.35">
      <c r="B7" s="75" t="s">
        <v>91</v>
      </c>
      <c r="C7" s="73">
        <f>+RecordKeeping!I38+Reporting!I28+PublicNotification!I16</f>
        <v>9873217.7181199994</v>
      </c>
    </row>
    <row r="8" spans="2:5" ht="16.149999999999999" thickBot="1" x14ac:dyDescent="0.35">
      <c r="B8" s="75" t="s">
        <v>63</v>
      </c>
      <c r="C8" s="73">
        <f>+RecordKeeping!J38+Reporting!J28+PublicNotification!J16</f>
        <v>9871395</v>
      </c>
      <c r="E8" s="67" t="s">
        <v>46</v>
      </c>
    </row>
    <row r="9" spans="2:5" ht="16.149999999999999" thickBot="1" x14ac:dyDescent="0.35">
      <c r="B9" s="75" t="s">
        <v>98</v>
      </c>
      <c r="C9" s="73">
        <f>+RecordKeeping!N38+Reporting!N28+PublicNotification!N16</f>
        <v>1822.7181200000523</v>
      </c>
    </row>
  </sheetData>
  <sheetProtection sheet="1" objects="1" scenarios="1"/>
  <mergeCells count="1">
    <mergeCell ref="B2:C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G23"/>
  <sheetViews>
    <sheetView tabSelected="1" workbookViewId="0">
      <selection activeCell="D30" sqref="D30"/>
    </sheetView>
  </sheetViews>
  <sheetFormatPr defaultRowHeight="15" x14ac:dyDescent="0.25"/>
  <cols>
    <col min="1" max="1" width="28.7109375" bestFit="1" customWidth="1"/>
    <col min="2" max="2" width="12.28515625" bestFit="1" customWidth="1"/>
    <col min="3" max="3" width="13.7109375" bestFit="1" customWidth="1"/>
    <col min="4" max="4" width="18.85546875" bestFit="1" customWidth="1"/>
    <col min="5" max="5" width="18.5703125" bestFit="1" customWidth="1"/>
    <col min="6" max="6" width="20.5703125" bestFit="1" customWidth="1"/>
  </cols>
  <sheetData>
    <row r="1" spans="1:7" x14ac:dyDescent="0.3">
      <c r="A1" s="312" t="s">
        <v>93</v>
      </c>
      <c r="B1" s="313"/>
      <c r="C1" s="313"/>
      <c r="D1" s="313"/>
      <c r="E1" s="313"/>
      <c r="F1" s="314"/>
    </row>
    <row r="2" spans="1:7" ht="13.5" customHeight="1" x14ac:dyDescent="0.3">
      <c r="A2" s="29"/>
      <c r="B2" s="30"/>
      <c r="C2" s="30"/>
      <c r="D2" s="30"/>
      <c r="E2" s="30"/>
      <c r="F2" s="31"/>
    </row>
    <row r="3" spans="1:7" ht="48" customHeight="1" x14ac:dyDescent="0.3">
      <c r="A3" s="42" t="s">
        <v>20</v>
      </c>
      <c r="B3" s="42" t="s">
        <v>21</v>
      </c>
      <c r="C3" s="42" t="s">
        <v>22</v>
      </c>
      <c r="D3" s="42" t="s">
        <v>23</v>
      </c>
      <c r="E3" s="42" t="s">
        <v>24</v>
      </c>
      <c r="F3" s="42" t="s">
        <v>25</v>
      </c>
    </row>
    <row r="4" spans="1:7" x14ac:dyDescent="0.3">
      <c r="A4" s="41" t="s">
        <v>12</v>
      </c>
      <c r="B4" s="40"/>
      <c r="C4" s="40"/>
      <c r="D4" s="40"/>
      <c r="E4" s="40"/>
      <c r="F4" s="40"/>
    </row>
    <row r="5" spans="1:7" ht="15.75" customHeight="1" x14ac:dyDescent="0.3">
      <c r="A5" s="32" t="s">
        <v>11</v>
      </c>
      <c r="B5" s="33">
        <f>+RecordKeeping!E15</f>
        <v>56</v>
      </c>
      <c r="C5" s="34">
        <f>+RecordKeeping!F15</f>
        <v>1419</v>
      </c>
      <c r="D5" s="33">
        <f>+RecordKeeping!G15</f>
        <v>79464</v>
      </c>
      <c r="E5" s="178">
        <f>+RecordKeeping!H15</f>
        <v>1.5914746441155745</v>
      </c>
      <c r="F5" s="33">
        <f>+RecordKeeping!I15</f>
        <v>126464.94112000002</v>
      </c>
      <c r="G5" s="35"/>
    </row>
    <row r="6" spans="1:7" ht="19.5" customHeight="1" x14ac:dyDescent="0.3">
      <c r="A6" s="36" t="s">
        <v>28</v>
      </c>
      <c r="B6" s="34">
        <f>+RecordKeeping!E28</f>
        <v>19822</v>
      </c>
      <c r="C6" s="39">
        <f>+RecordKeeping!F28</f>
        <v>20</v>
      </c>
      <c r="D6" s="33">
        <f>+RecordKeeping!G28</f>
        <v>396440</v>
      </c>
      <c r="E6" s="178">
        <f>+RecordKeeping!H28</f>
        <v>4.5380004540409642</v>
      </c>
      <c r="F6" s="33">
        <f>+RecordKeeping!I28</f>
        <v>1799044.9</v>
      </c>
      <c r="G6" s="38"/>
    </row>
    <row r="7" spans="1:7" ht="19.5" customHeight="1" x14ac:dyDescent="0.3">
      <c r="A7" s="36" t="s">
        <v>29</v>
      </c>
      <c r="B7" s="6">
        <f>+RecordKeeping!E37</f>
        <v>101332</v>
      </c>
      <c r="C7" s="37">
        <f>+RecordKeeping!F37</f>
        <v>481.30000394742035</v>
      </c>
      <c r="D7" s="7">
        <f>+RecordKeeping!G37</f>
        <v>48771092</v>
      </c>
      <c r="E7" s="179">
        <f>+RecordKeeping!H37</f>
        <v>0.15567005963286612</v>
      </c>
      <c r="F7" s="7">
        <f>+RecordKeeping!I37</f>
        <v>7592198.7999999998</v>
      </c>
      <c r="G7" s="38"/>
    </row>
    <row r="8" spans="1:7" ht="19.5" customHeight="1" x14ac:dyDescent="0.3">
      <c r="A8" s="45" t="s">
        <v>30</v>
      </c>
      <c r="B8" s="39">
        <f>+RecordKeeping!E38</f>
        <v>121210</v>
      </c>
      <c r="C8" s="39">
        <f>+RecordKeeping!F38</f>
        <v>406.29482715947529</v>
      </c>
      <c r="D8" s="39">
        <f>+RecordKeeping!G38</f>
        <v>49246996</v>
      </c>
      <c r="E8" s="180">
        <f>+RecordKeeping!H38</f>
        <v>0.19326475550143199</v>
      </c>
      <c r="F8" s="39">
        <f>+RecordKeeping!I38</f>
        <v>9517708.6411199998</v>
      </c>
      <c r="G8" s="38"/>
    </row>
    <row r="9" spans="1:7" x14ac:dyDescent="0.3">
      <c r="A9" s="44" t="s">
        <v>31</v>
      </c>
      <c r="B9" s="43"/>
      <c r="C9" s="43"/>
      <c r="D9" s="43"/>
      <c r="E9" s="43"/>
      <c r="F9" s="43"/>
    </row>
    <row r="10" spans="1:7" ht="19.5" customHeight="1" x14ac:dyDescent="0.3">
      <c r="A10" s="50" t="s">
        <v>11</v>
      </c>
      <c r="B10" s="51">
        <f>+Reporting!E11</f>
        <v>56</v>
      </c>
      <c r="C10" s="51">
        <f>+Reporting!F11</f>
        <v>121</v>
      </c>
      <c r="D10" s="51">
        <f>+Reporting!G11</f>
        <v>6776</v>
      </c>
      <c r="E10" s="181">
        <f>+Reporting!H11</f>
        <v>7.8512396694214877</v>
      </c>
      <c r="F10" s="51">
        <f>+Reporting!I11</f>
        <v>53200</v>
      </c>
      <c r="G10" s="38"/>
    </row>
    <row r="11" spans="1:7" ht="19.5" customHeight="1" x14ac:dyDescent="0.3">
      <c r="A11" s="285" t="s">
        <v>28</v>
      </c>
      <c r="B11" s="271">
        <f>+Reporting!E24</f>
        <v>19822</v>
      </c>
      <c r="C11" s="271">
        <f>+Reporting!F24</f>
        <v>14.781949349207952</v>
      </c>
      <c r="D11" s="271">
        <f>+Reporting!G24</f>
        <v>293007.80000000005</v>
      </c>
      <c r="E11" s="295">
        <f>+Reporting!H24</f>
        <v>0.9566526112956717</v>
      </c>
      <c r="F11" s="271">
        <f>+Reporting!I24</f>
        <v>280306.67699999997</v>
      </c>
      <c r="G11" s="38"/>
    </row>
    <row r="12" spans="1:7" ht="15.75" customHeight="1" x14ac:dyDescent="0.3">
      <c r="A12" s="286" t="s">
        <v>29</v>
      </c>
      <c r="B12" s="296">
        <f>+Reporting!E27</f>
        <v>101332</v>
      </c>
      <c r="C12" s="296">
        <f>+Reporting!F27</f>
        <v>2</v>
      </c>
      <c r="D12" s="296">
        <f>+Reporting!G27</f>
        <v>202664</v>
      </c>
      <c r="E12" s="297">
        <f>+Reporting!H27</f>
        <v>0.1</v>
      </c>
      <c r="F12" s="296">
        <f>+Reporting!I27</f>
        <v>20266.400000000001</v>
      </c>
      <c r="G12" s="35"/>
    </row>
    <row r="13" spans="1:7" ht="19.5" customHeight="1" x14ac:dyDescent="0.25">
      <c r="A13" s="291" t="s">
        <v>32</v>
      </c>
      <c r="B13" s="271">
        <f>+Reporting!E28</f>
        <v>121210</v>
      </c>
      <c r="C13" s="271">
        <f>+Reporting!F28</f>
        <v>4.1452668921706133</v>
      </c>
      <c r="D13" s="271">
        <f>+Reporting!G28</f>
        <v>502447.80000000005</v>
      </c>
      <c r="E13" s="294">
        <f>+Reporting!H28</f>
        <v>0.70409916612233148</v>
      </c>
      <c r="F13" s="271">
        <f>+Reporting!I28</f>
        <v>353773.07699999999</v>
      </c>
      <c r="G13" s="38"/>
    </row>
    <row r="14" spans="1:7" ht="19.5" customHeight="1" x14ac:dyDescent="0.25">
      <c r="A14" s="284" t="s">
        <v>144</v>
      </c>
      <c r="B14" s="282"/>
      <c r="C14" s="283"/>
      <c r="D14" s="282"/>
      <c r="E14" s="283"/>
      <c r="F14" s="282"/>
      <c r="G14" s="38"/>
    </row>
    <row r="15" spans="1:7" ht="19.5" customHeight="1" x14ac:dyDescent="0.25">
      <c r="A15" s="289" t="s">
        <v>11</v>
      </c>
      <c r="B15" s="287">
        <f>PublicNotification!E8</f>
        <v>56</v>
      </c>
      <c r="C15" s="287">
        <f>PublicNotification!F8</f>
        <v>124</v>
      </c>
      <c r="D15" s="287">
        <f>PublicNotification!G8</f>
        <v>6944</v>
      </c>
      <c r="E15" s="287">
        <f>PublicNotification!H8</f>
        <v>0.25</v>
      </c>
      <c r="F15" s="287">
        <f>PublicNotification!I8</f>
        <v>1736</v>
      </c>
      <c r="G15" s="38"/>
    </row>
    <row r="16" spans="1:7" ht="19.5" customHeight="1" x14ac:dyDescent="0.25">
      <c r="A16" s="290" t="s">
        <v>150</v>
      </c>
      <c r="B16" s="281">
        <f>PublicNotification!E12</f>
        <v>0</v>
      </c>
      <c r="C16" s="281" t="str">
        <f>PublicNotification!F12</f>
        <v/>
      </c>
      <c r="D16" s="281">
        <f>PublicNotification!G12</f>
        <v>0</v>
      </c>
      <c r="E16" s="281" t="str">
        <f>PublicNotification!H12</f>
        <v/>
      </c>
      <c r="F16" s="281">
        <f>PublicNotification!I12</f>
        <v>0</v>
      </c>
      <c r="G16" s="38"/>
    </row>
    <row r="17" spans="1:7" ht="19.5" customHeight="1" x14ac:dyDescent="0.25">
      <c r="A17" s="289" t="s">
        <v>29</v>
      </c>
      <c r="B17" s="287">
        <f>PublicNotification!E15</f>
        <v>0</v>
      </c>
      <c r="C17" s="287">
        <f>PublicNotification!F15</f>
        <v>0</v>
      </c>
      <c r="D17" s="287">
        <f>PublicNotification!G15</f>
        <v>0</v>
      </c>
      <c r="E17" s="287" t="str">
        <f>PublicNotification!H15</f>
        <v/>
      </c>
      <c r="F17" s="287">
        <f>PublicNotification!I15</f>
        <v>0</v>
      </c>
      <c r="G17" s="38"/>
    </row>
    <row r="18" spans="1:7" s="272" customFormat="1" ht="19.5" customHeight="1" thickBot="1" x14ac:dyDescent="0.3">
      <c r="A18" s="288" t="s">
        <v>151</v>
      </c>
      <c r="B18" s="298">
        <f>PublicNotification!E16</f>
        <v>56</v>
      </c>
      <c r="C18" s="298">
        <f>PublicNotification!F16</f>
        <v>124</v>
      </c>
      <c r="D18" s="298">
        <f>PublicNotification!G16</f>
        <v>6944</v>
      </c>
      <c r="E18" s="298">
        <f>PublicNotification!H16</f>
        <v>0.25</v>
      </c>
      <c r="F18" s="298">
        <f>PublicNotification!I16</f>
        <v>1736</v>
      </c>
      <c r="G18" s="273"/>
    </row>
    <row r="19" spans="1:7" ht="39.6" customHeight="1" thickTop="1" x14ac:dyDescent="0.25">
      <c r="A19" s="157" t="s">
        <v>92</v>
      </c>
      <c r="B19" s="299">
        <f>+MAX(B8,B13,B18)</f>
        <v>121210</v>
      </c>
      <c r="C19" s="300">
        <f>IF(B19=0,"",D19/B19)</f>
        <v>410.4973830542034</v>
      </c>
      <c r="D19" s="299">
        <f>+D8+D13+D18</f>
        <v>49756387.799999997</v>
      </c>
      <c r="E19" s="300">
        <f>IF(D19=0,"",F19/D19)</f>
        <v>0.19843115938814193</v>
      </c>
      <c r="F19" s="299">
        <f>+F8+F13+F18</f>
        <v>9873217.7181199994</v>
      </c>
      <c r="G19" s="35"/>
    </row>
    <row r="20" spans="1:7" x14ac:dyDescent="0.25">
      <c r="A20" s="275"/>
      <c r="B20" s="275"/>
      <c r="C20" s="275"/>
      <c r="D20" s="275"/>
      <c r="E20" s="275"/>
      <c r="F20" s="292"/>
    </row>
    <row r="21" spans="1:7" x14ac:dyDescent="0.25">
      <c r="A21" s="5"/>
      <c r="B21" s="5"/>
      <c r="C21" s="8"/>
      <c r="D21" s="5"/>
      <c r="E21" s="5"/>
      <c r="F21" s="79"/>
      <c r="G21" s="5"/>
    </row>
    <row r="22" spans="1:7" x14ac:dyDescent="0.25">
      <c r="D22" s="9"/>
      <c r="F22" s="315"/>
    </row>
    <row r="23" spans="1:7" x14ac:dyDescent="0.25">
      <c r="F23" s="316"/>
    </row>
  </sheetData>
  <mergeCells count="1">
    <mergeCell ref="A1:F1"/>
  </mergeCells>
  <printOptions horizontalCentered="1"/>
  <pageMargins left="0.7" right="0.7" top="0.75" bottom="0.75" header="0.3" footer="0.3"/>
  <pageSetup scale="84" orientation="portrait" r:id="rId1"/>
  <ignoredErrors>
    <ignoredError sqref="E19 C8" formula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6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1" width="10.140625" bestFit="1" customWidth="1"/>
    <col min="2" max="2" width="18.28515625" customWidth="1"/>
    <col min="3" max="3" width="112.85546875" customWidth="1"/>
  </cols>
  <sheetData>
    <row r="1" spans="1:3" s="84" customFormat="1" ht="14.45" x14ac:dyDescent="0.3">
      <c r="A1" s="82" t="s">
        <v>47</v>
      </c>
      <c r="B1" s="83" t="s">
        <v>49</v>
      </c>
      <c r="C1" s="83" t="s">
        <v>48</v>
      </c>
    </row>
    <row r="2" spans="1:3" ht="14.45" x14ac:dyDescent="0.3">
      <c r="A2" s="85">
        <v>42206</v>
      </c>
      <c r="B2" s="80" t="s">
        <v>50</v>
      </c>
      <c r="C2" s="80" t="s">
        <v>152</v>
      </c>
    </row>
    <row r="3" spans="1:3" ht="14.45" x14ac:dyDescent="0.3">
      <c r="A3" s="85">
        <v>42443</v>
      </c>
      <c r="B3" s="80" t="s">
        <v>50</v>
      </c>
      <c r="C3" s="80" t="s">
        <v>153</v>
      </c>
    </row>
    <row r="4" spans="1:3" ht="14.45" x14ac:dyDescent="0.3">
      <c r="A4" s="85"/>
      <c r="B4" s="80"/>
      <c r="C4" s="80"/>
    </row>
    <row r="5" spans="1:3" ht="14.45" x14ac:dyDescent="0.3">
      <c r="A5" s="85"/>
      <c r="B5" s="80"/>
      <c r="C5" s="80"/>
    </row>
    <row r="6" spans="1:3" ht="14.45" x14ac:dyDescent="0.3">
      <c r="A6" s="85"/>
      <c r="B6" s="80"/>
      <c r="C6" s="80"/>
    </row>
    <row r="7" spans="1:3" ht="14.45" x14ac:dyDescent="0.3">
      <c r="A7" s="85"/>
      <c r="B7" s="80"/>
      <c r="C7" s="80"/>
    </row>
    <row r="8" spans="1:3" ht="14.45" x14ac:dyDescent="0.3">
      <c r="A8" s="85"/>
      <c r="B8" s="80"/>
      <c r="C8" s="80"/>
    </row>
    <row r="9" spans="1:3" ht="14.45" x14ac:dyDescent="0.3">
      <c r="A9" s="85"/>
      <c r="B9" s="80"/>
      <c r="C9" s="80"/>
    </row>
    <row r="10" spans="1:3" ht="14.45" x14ac:dyDescent="0.3">
      <c r="A10" s="85"/>
      <c r="B10" s="80"/>
      <c r="C10" s="80"/>
    </row>
    <row r="11" spans="1:3" ht="14.45" x14ac:dyDescent="0.3">
      <c r="A11" s="85"/>
      <c r="B11" s="80"/>
      <c r="C11" s="80"/>
    </row>
    <row r="12" spans="1:3" ht="14.45" x14ac:dyDescent="0.3">
      <c r="A12" s="85"/>
      <c r="B12" s="80"/>
      <c r="C12" s="80"/>
    </row>
    <row r="13" spans="1:3" ht="14.45" x14ac:dyDescent="0.3">
      <c r="A13" s="85"/>
      <c r="B13" s="80"/>
      <c r="C13" s="80"/>
    </row>
    <row r="14" spans="1:3" ht="14.45" x14ac:dyDescent="0.3">
      <c r="A14" s="85"/>
      <c r="B14" s="80"/>
      <c r="C14" s="80"/>
    </row>
    <row r="15" spans="1:3" ht="14.45" x14ac:dyDescent="0.3">
      <c r="A15" s="85"/>
      <c r="B15" s="80"/>
      <c r="C15" s="80"/>
    </row>
    <row r="16" spans="1:3" ht="14.45" x14ac:dyDescent="0.3">
      <c r="A16" s="85"/>
      <c r="B16" s="80"/>
      <c r="C16" s="80"/>
    </row>
    <row r="17" spans="1:3" ht="14.45" x14ac:dyDescent="0.3">
      <c r="A17" s="85"/>
      <c r="B17" s="80"/>
      <c r="C17" s="80"/>
    </row>
    <row r="18" spans="1:3" ht="14.45" x14ac:dyDescent="0.3">
      <c r="A18" s="85"/>
      <c r="B18" s="80"/>
      <c r="C18" s="80"/>
    </row>
    <row r="19" spans="1:3" ht="14.45" x14ac:dyDescent="0.3">
      <c r="A19" s="85"/>
      <c r="B19" s="80"/>
      <c r="C19" s="80"/>
    </row>
    <row r="20" spans="1:3" ht="14.45" x14ac:dyDescent="0.3">
      <c r="A20" s="85"/>
      <c r="B20" s="80"/>
      <c r="C20" s="80"/>
    </row>
    <row r="21" spans="1:3" ht="14.45" x14ac:dyDescent="0.3">
      <c r="A21" s="85"/>
      <c r="B21" s="80"/>
      <c r="C21" s="80"/>
    </row>
    <row r="22" spans="1:3" ht="14.45" x14ac:dyDescent="0.3">
      <c r="A22" s="85"/>
      <c r="B22" s="80"/>
      <c r="C22" s="80"/>
    </row>
    <row r="23" spans="1:3" ht="14.45" x14ac:dyDescent="0.3">
      <c r="A23" s="85"/>
      <c r="B23" s="80"/>
      <c r="C23" s="80"/>
    </row>
    <row r="24" spans="1:3" ht="14.45" x14ac:dyDescent="0.3">
      <c r="A24" s="85"/>
      <c r="B24" s="80"/>
      <c r="C24" s="80"/>
    </row>
    <row r="25" spans="1:3" ht="14.45" x14ac:dyDescent="0.3">
      <c r="A25" s="85"/>
      <c r="B25" s="80"/>
      <c r="C25" s="80"/>
    </row>
    <row r="26" spans="1:3" ht="14.45" x14ac:dyDescent="0.3">
      <c r="A26" s="85"/>
      <c r="B26" s="80"/>
      <c r="C26" s="80"/>
    </row>
    <row r="27" spans="1:3" ht="14.45" x14ac:dyDescent="0.3">
      <c r="A27" s="85"/>
      <c r="B27" s="80"/>
      <c r="C27" s="80"/>
    </row>
    <row r="28" spans="1:3" ht="14.45" x14ac:dyDescent="0.3">
      <c r="A28" s="85"/>
      <c r="B28" s="80"/>
      <c r="C28" s="80"/>
    </row>
    <row r="29" spans="1:3" ht="14.45" x14ac:dyDescent="0.3">
      <c r="A29" s="85"/>
      <c r="B29" s="80"/>
      <c r="C29" s="80"/>
    </row>
    <row r="30" spans="1:3" x14ac:dyDescent="0.25">
      <c r="A30" s="85"/>
      <c r="B30" s="80"/>
      <c r="C30" s="80"/>
    </row>
    <row r="31" spans="1:3" x14ac:dyDescent="0.25">
      <c r="A31" s="85"/>
      <c r="B31" s="80"/>
      <c r="C31" s="80"/>
    </row>
    <row r="32" spans="1:3" x14ac:dyDescent="0.25">
      <c r="A32" s="85"/>
      <c r="B32" s="80"/>
      <c r="C32" s="80"/>
    </row>
    <row r="33" spans="1:3" x14ac:dyDescent="0.25">
      <c r="A33" s="85"/>
      <c r="B33" s="80"/>
      <c r="C33" s="80"/>
    </row>
    <row r="34" spans="1:3" x14ac:dyDescent="0.25">
      <c r="A34" s="85"/>
      <c r="B34" s="80"/>
      <c r="C34" s="80"/>
    </row>
    <row r="35" spans="1:3" x14ac:dyDescent="0.25">
      <c r="A35" s="85"/>
      <c r="B35" s="80"/>
      <c r="C35" s="80"/>
    </row>
    <row r="36" spans="1:3" x14ac:dyDescent="0.25">
      <c r="A36" s="85"/>
      <c r="B36" s="80"/>
      <c r="C36" s="80"/>
    </row>
    <row r="37" spans="1:3" x14ac:dyDescent="0.25">
      <c r="A37" s="85"/>
      <c r="B37" s="80"/>
      <c r="C37" s="80"/>
    </row>
    <row r="38" spans="1:3" x14ac:dyDescent="0.25">
      <c r="A38" s="85"/>
      <c r="B38" s="80"/>
      <c r="C38" s="80"/>
    </row>
    <row r="39" spans="1:3" x14ac:dyDescent="0.25">
      <c r="A39" s="85"/>
      <c r="B39" s="80"/>
      <c r="C39" s="80"/>
    </row>
    <row r="40" spans="1:3" x14ac:dyDescent="0.25">
      <c r="A40" s="85"/>
      <c r="B40" s="80"/>
      <c r="C40" s="80"/>
    </row>
    <row r="41" spans="1:3" x14ac:dyDescent="0.25">
      <c r="A41" s="85"/>
      <c r="B41" s="80"/>
      <c r="C41" s="80"/>
    </row>
    <row r="42" spans="1:3" x14ac:dyDescent="0.25">
      <c r="A42" s="85"/>
      <c r="B42" s="80"/>
      <c r="C42" s="80"/>
    </row>
    <row r="43" spans="1:3" x14ac:dyDescent="0.25">
      <c r="A43" s="85"/>
      <c r="B43" s="80"/>
      <c r="C43" s="80"/>
    </row>
    <row r="44" spans="1:3" x14ac:dyDescent="0.25">
      <c r="A44" s="85"/>
      <c r="B44" s="80"/>
      <c r="C44" s="80"/>
    </row>
    <row r="45" spans="1:3" x14ac:dyDescent="0.25">
      <c r="A45" s="85"/>
      <c r="B45" s="80"/>
      <c r="C45" s="80"/>
    </row>
    <row r="46" spans="1:3" x14ac:dyDescent="0.25">
      <c r="A46" s="85"/>
      <c r="B46" s="80"/>
      <c r="C46" s="80"/>
    </row>
    <row r="47" spans="1:3" x14ac:dyDescent="0.25">
      <c r="A47" s="85"/>
      <c r="B47" s="80"/>
      <c r="C47" s="80"/>
    </row>
    <row r="48" spans="1:3" x14ac:dyDescent="0.25">
      <c r="A48" s="85"/>
      <c r="B48" s="80"/>
      <c r="C48" s="80"/>
    </row>
    <row r="49" spans="1:3" x14ac:dyDescent="0.25">
      <c r="A49" s="85"/>
      <c r="B49" s="80"/>
      <c r="C49" s="80"/>
    </row>
    <row r="50" spans="1:3" x14ac:dyDescent="0.25">
      <c r="A50" s="85"/>
      <c r="B50" s="80"/>
      <c r="C50" s="80"/>
    </row>
    <row r="51" spans="1:3" x14ac:dyDescent="0.25">
      <c r="A51" s="85"/>
      <c r="B51" s="80"/>
      <c r="C51" s="80"/>
    </row>
    <row r="52" spans="1:3" x14ac:dyDescent="0.25">
      <c r="A52" s="85"/>
      <c r="B52" s="80"/>
      <c r="C52" s="80"/>
    </row>
    <row r="53" spans="1:3" x14ac:dyDescent="0.25">
      <c r="A53" s="85"/>
      <c r="B53" s="80"/>
      <c r="C53" s="80"/>
    </row>
    <row r="54" spans="1:3" x14ac:dyDescent="0.25">
      <c r="A54" s="85"/>
      <c r="B54" s="80"/>
      <c r="C54" s="80"/>
    </row>
    <row r="55" spans="1:3" x14ac:dyDescent="0.25">
      <c r="A55" s="85"/>
      <c r="B55" s="80"/>
      <c r="C55" s="80"/>
    </row>
    <row r="56" spans="1:3" x14ac:dyDescent="0.25">
      <c r="A56" s="85"/>
      <c r="B56" s="80"/>
      <c r="C56" s="80"/>
    </row>
    <row r="57" spans="1:3" x14ac:dyDescent="0.25">
      <c r="A57" s="85"/>
      <c r="B57" s="80"/>
      <c r="C57" s="80"/>
    </row>
    <row r="58" spans="1:3" x14ac:dyDescent="0.25">
      <c r="A58" s="85"/>
      <c r="B58" s="80"/>
      <c r="C58" s="80"/>
    </row>
    <row r="59" spans="1:3" x14ac:dyDescent="0.25">
      <c r="A59" s="85"/>
      <c r="B59" s="80"/>
      <c r="C59" s="80"/>
    </row>
    <row r="60" spans="1:3" x14ac:dyDescent="0.25">
      <c r="A60" s="85"/>
      <c r="B60" s="80"/>
      <c r="C60" s="80"/>
    </row>
    <row r="61" spans="1:3" x14ac:dyDescent="0.25">
      <c r="A61" s="85"/>
      <c r="B61" s="80"/>
      <c r="C61" s="80"/>
    </row>
    <row r="62" spans="1:3" x14ac:dyDescent="0.25">
      <c r="A62" s="85"/>
      <c r="B62" s="80"/>
      <c r="C62" s="80"/>
    </row>
    <row r="63" spans="1:3" x14ac:dyDescent="0.25">
      <c r="A63" s="85"/>
      <c r="B63" s="80"/>
      <c r="C63" s="80"/>
    </row>
    <row r="64" spans="1:3" x14ac:dyDescent="0.25">
      <c r="A64" s="85"/>
      <c r="B64" s="80"/>
      <c r="C64" s="80"/>
    </row>
    <row r="65" spans="1:3" x14ac:dyDescent="0.25">
      <c r="A65" s="85"/>
      <c r="B65" s="80"/>
      <c r="C65" s="80"/>
    </row>
    <row r="66" spans="1:3" x14ac:dyDescent="0.25">
      <c r="A66" s="85"/>
      <c r="B66" s="80"/>
      <c r="C66" s="80"/>
    </row>
    <row r="67" spans="1:3" x14ac:dyDescent="0.25">
      <c r="A67" s="85"/>
      <c r="B67" s="80"/>
      <c r="C67" s="80"/>
    </row>
    <row r="68" spans="1:3" ht="15.75" thickBot="1" x14ac:dyDescent="0.3">
      <c r="A68" s="86"/>
      <c r="B68" s="81"/>
      <c r="C68" s="81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RecordKeeping</vt:lpstr>
      <vt:lpstr>Reporting</vt:lpstr>
      <vt:lpstr>PublicNotification</vt:lpstr>
      <vt:lpstr>60 day Summ</vt:lpstr>
      <vt:lpstr>Burden Summary</vt:lpstr>
      <vt:lpstr>Notes</vt:lpstr>
      <vt:lpstr>'60 day Summ'!Print_Area</vt:lpstr>
      <vt:lpstr>'Burden Summary'!Print_Area</vt:lpstr>
      <vt:lpstr>PublicNotification!Print_Area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sweeks</dc:creator>
  <cp:lastModifiedBy>Lynnette Thomas</cp:lastModifiedBy>
  <cp:lastPrinted>2015-08-22T03:52:25Z</cp:lastPrinted>
  <dcterms:created xsi:type="dcterms:W3CDTF">2011-04-25T16:43:00Z</dcterms:created>
  <dcterms:modified xsi:type="dcterms:W3CDTF">2016-06-21T19:44:14Z</dcterms:modified>
</cp:coreProperties>
</file>