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2980" windowHeight="11640"/>
  </bookViews>
  <sheets>
    <sheet name="Rule Burden" sheetId="1" r:id="rId1"/>
  </sheets>
  <externalReferences>
    <externalReference r:id="rId2"/>
    <externalReference r:id="rId3"/>
  </externalReferences>
  <definedNames>
    <definedName name="_xlnm.Print_Area" localSheetId="0">'Rule Burden'!$A$1:$N$149</definedName>
    <definedName name="_xlnm.Print_Titles" localSheetId="0">'Rule Burden'!$2:$2</definedName>
  </definedNames>
  <calcPr calcId="145621"/>
</workbook>
</file>

<file path=xl/calcChain.xml><?xml version="1.0" encoding="utf-8"?>
<calcChain xmlns="http://schemas.openxmlformats.org/spreadsheetml/2006/main">
  <c r="J63" i="1" l="1"/>
  <c r="J64" i="1"/>
  <c r="J65" i="1"/>
  <c r="J66" i="1"/>
  <c r="J67" i="1"/>
  <c r="J68" i="1"/>
  <c r="J62" i="1"/>
  <c r="J59" i="1"/>
  <c r="J57" i="1"/>
  <c r="J56" i="1"/>
  <c r="J47" i="1"/>
  <c r="J48" i="1"/>
  <c r="J49" i="1"/>
  <c r="J50" i="1"/>
  <c r="J51" i="1"/>
  <c r="J52" i="1"/>
  <c r="J53" i="1"/>
  <c r="J46" i="1"/>
  <c r="J43" i="1"/>
  <c r="J41" i="1"/>
  <c r="J28" i="1"/>
  <c r="J29" i="1"/>
  <c r="J30" i="1"/>
  <c r="J31" i="1"/>
  <c r="J32" i="1"/>
  <c r="J33" i="1"/>
  <c r="J34" i="1"/>
  <c r="J35" i="1"/>
  <c r="J36" i="1"/>
  <c r="J37" i="1"/>
  <c r="J38" i="1"/>
  <c r="J27" i="1"/>
  <c r="J16" i="1"/>
  <c r="J17" i="1"/>
  <c r="J18" i="1"/>
  <c r="J19" i="1"/>
  <c r="J20" i="1"/>
  <c r="J21" i="1"/>
  <c r="J22" i="1"/>
  <c r="J23" i="1"/>
  <c r="J24" i="1"/>
  <c r="J25" i="1"/>
  <c r="J26" i="1"/>
  <c r="J15" i="1"/>
  <c r="J11" i="1"/>
  <c r="J10" i="1"/>
  <c r="J8" i="1"/>
  <c r="J7" i="1"/>
  <c r="J6" i="1"/>
  <c r="I6" i="1"/>
  <c r="D62" i="1" l="1"/>
  <c r="E62" i="1"/>
  <c r="F62" i="1"/>
  <c r="G62" i="1"/>
  <c r="H62" i="1"/>
  <c r="K62" i="1"/>
  <c r="L62" i="1" l="1"/>
  <c r="M62" i="1"/>
  <c r="C147" i="1"/>
  <c r="D133" i="1"/>
  <c r="K125" i="1"/>
  <c r="J125" i="1"/>
  <c r="I125" i="1"/>
  <c r="H125" i="1"/>
  <c r="M125" i="1" s="1"/>
  <c r="G125" i="1"/>
  <c r="F125" i="1"/>
  <c r="E125" i="1"/>
  <c r="D125" i="1"/>
  <c r="K124" i="1"/>
  <c r="J124" i="1"/>
  <c r="I124" i="1"/>
  <c r="H124" i="1"/>
  <c r="M124" i="1" s="1"/>
  <c r="G124" i="1"/>
  <c r="F124" i="1"/>
  <c r="E124" i="1"/>
  <c r="D124" i="1"/>
  <c r="K123" i="1"/>
  <c r="J123" i="1"/>
  <c r="I123" i="1"/>
  <c r="H123" i="1"/>
  <c r="M123" i="1" s="1"/>
  <c r="G123" i="1"/>
  <c r="F123" i="1"/>
  <c r="E123" i="1"/>
  <c r="D123" i="1"/>
  <c r="K122" i="1"/>
  <c r="J122" i="1"/>
  <c r="I122" i="1"/>
  <c r="H122" i="1"/>
  <c r="M122" i="1" s="1"/>
  <c r="G122" i="1"/>
  <c r="F122" i="1"/>
  <c r="E122" i="1"/>
  <c r="D122" i="1"/>
  <c r="K120" i="1"/>
  <c r="J120" i="1"/>
  <c r="I120" i="1"/>
  <c r="H120" i="1"/>
  <c r="M120" i="1" s="1"/>
  <c r="G120" i="1"/>
  <c r="F120" i="1"/>
  <c r="E120" i="1"/>
  <c r="D120" i="1"/>
  <c r="K119" i="1"/>
  <c r="H119" i="1"/>
  <c r="K118" i="1"/>
  <c r="J118" i="1"/>
  <c r="I118" i="1"/>
  <c r="H118" i="1"/>
  <c r="M118" i="1" s="1"/>
  <c r="G118" i="1"/>
  <c r="F118" i="1"/>
  <c r="E118" i="1"/>
  <c r="D118" i="1"/>
  <c r="K117" i="1"/>
  <c r="J117" i="1"/>
  <c r="I117" i="1"/>
  <c r="H117" i="1"/>
  <c r="M117" i="1" s="1"/>
  <c r="G117" i="1"/>
  <c r="F117" i="1"/>
  <c r="E117" i="1"/>
  <c r="D117" i="1"/>
  <c r="K114" i="1"/>
  <c r="J114" i="1"/>
  <c r="I114" i="1"/>
  <c r="H114" i="1"/>
  <c r="M114" i="1" s="1"/>
  <c r="G114" i="1"/>
  <c r="F114" i="1"/>
  <c r="E114" i="1"/>
  <c r="D114" i="1"/>
  <c r="K113" i="1"/>
  <c r="J113" i="1"/>
  <c r="I113" i="1"/>
  <c r="H113" i="1"/>
  <c r="M113" i="1" s="1"/>
  <c r="G113" i="1"/>
  <c r="F113" i="1"/>
  <c r="E113" i="1"/>
  <c r="D113" i="1"/>
  <c r="K112" i="1"/>
  <c r="J112" i="1"/>
  <c r="I112" i="1"/>
  <c r="H112" i="1"/>
  <c r="M112" i="1" s="1"/>
  <c r="G112" i="1"/>
  <c r="F112" i="1"/>
  <c r="E112" i="1"/>
  <c r="D112" i="1"/>
  <c r="K111" i="1"/>
  <c r="J111" i="1"/>
  <c r="I111" i="1"/>
  <c r="H111" i="1"/>
  <c r="M111" i="1" s="1"/>
  <c r="G111" i="1"/>
  <c r="F111" i="1"/>
  <c r="E111" i="1"/>
  <c r="D111" i="1"/>
  <c r="K110" i="1"/>
  <c r="J110" i="1"/>
  <c r="I110" i="1"/>
  <c r="H110" i="1"/>
  <c r="M110" i="1" s="1"/>
  <c r="G110" i="1"/>
  <c r="F110" i="1"/>
  <c r="E110" i="1"/>
  <c r="D110" i="1"/>
  <c r="K109" i="1"/>
  <c r="J109" i="1"/>
  <c r="I109" i="1"/>
  <c r="H109" i="1"/>
  <c r="M109" i="1" s="1"/>
  <c r="G109" i="1"/>
  <c r="F109" i="1"/>
  <c r="E109" i="1"/>
  <c r="D109" i="1"/>
  <c r="K108" i="1"/>
  <c r="J108" i="1"/>
  <c r="I108" i="1"/>
  <c r="H108" i="1"/>
  <c r="M108" i="1" s="1"/>
  <c r="G108" i="1"/>
  <c r="F108" i="1"/>
  <c r="E108" i="1"/>
  <c r="D108" i="1"/>
  <c r="K106" i="1"/>
  <c r="K105" i="1"/>
  <c r="J105" i="1"/>
  <c r="I105" i="1"/>
  <c r="H105" i="1"/>
  <c r="G105" i="1"/>
  <c r="F105" i="1"/>
  <c r="E105" i="1"/>
  <c r="D105" i="1"/>
  <c r="D127" i="1" s="1"/>
  <c r="D132" i="1" s="1"/>
  <c r="K103" i="1"/>
  <c r="J103" i="1"/>
  <c r="I103" i="1"/>
  <c r="H103" i="1"/>
  <c r="G103" i="1"/>
  <c r="F103" i="1"/>
  <c r="E103" i="1"/>
  <c r="D103" i="1"/>
  <c r="D99" i="1" s="1"/>
  <c r="F99" i="1" s="1"/>
  <c r="H99" i="1" s="1"/>
  <c r="J101" i="1"/>
  <c r="F101" i="1"/>
  <c r="H101" i="1" s="1"/>
  <c r="L101" i="1" s="1"/>
  <c r="F100" i="1"/>
  <c r="H100" i="1" s="1"/>
  <c r="L100" i="1" s="1"/>
  <c r="K97" i="1"/>
  <c r="J97" i="1"/>
  <c r="H97" i="1"/>
  <c r="M97" i="1" s="1"/>
  <c r="G97" i="1"/>
  <c r="F97" i="1"/>
  <c r="E97" i="1"/>
  <c r="D97" i="1"/>
  <c r="K96" i="1"/>
  <c r="J96" i="1"/>
  <c r="I96" i="1"/>
  <c r="H96" i="1"/>
  <c r="G96" i="1"/>
  <c r="F96" i="1"/>
  <c r="E96" i="1"/>
  <c r="D96" i="1"/>
  <c r="K95" i="1"/>
  <c r="J95" i="1"/>
  <c r="I95" i="1"/>
  <c r="H95" i="1"/>
  <c r="G95" i="1"/>
  <c r="F95" i="1"/>
  <c r="E95" i="1"/>
  <c r="D95" i="1"/>
  <c r="K94" i="1"/>
  <c r="J94" i="1"/>
  <c r="I94" i="1"/>
  <c r="H94" i="1"/>
  <c r="G94" i="1"/>
  <c r="F94" i="1"/>
  <c r="E94" i="1"/>
  <c r="D94" i="1"/>
  <c r="K93" i="1"/>
  <c r="J93" i="1"/>
  <c r="I93" i="1"/>
  <c r="H93" i="1"/>
  <c r="G93" i="1"/>
  <c r="F93" i="1"/>
  <c r="E93" i="1"/>
  <c r="D93" i="1"/>
  <c r="K92" i="1"/>
  <c r="J92" i="1"/>
  <c r="I92" i="1"/>
  <c r="H92" i="1"/>
  <c r="G92" i="1"/>
  <c r="F92" i="1"/>
  <c r="E92" i="1"/>
  <c r="D92" i="1"/>
  <c r="K91" i="1"/>
  <c r="J91" i="1"/>
  <c r="I91" i="1"/>
  <c r="H91" i="1"/>
  <c r="G91" i="1"/>
  <c r="F91" i="1"/>
  <c r="E91" i="1"/>
  <c r="D91" i="1"/>
  <c r="K90" i="1"/>
  <c r="J90" i="1"/>
  <c r="I90" i="1"/>
  <c r="H90" i="1"/>
  <c r="G90" i="1"/>
  <c r="F90" i="1"/>
  <c r="E90" i="1"/>
  <c r="D90" i="1"/>
  <c r="K89" i="1"/>
  <c r="J89" i="1"/>
  <c r="I89" i="1"/>
  <c r="H89" i="1"/>
  <c r="L89" i="1" s="1"/>
  <c r="G89" i="1"/>
  <c r="F89" i="1"/>
  <c r="E89" i="1"/>
  <c r="D89" i="1"/>
  <c r="K88" i="1"/>
  <c r="J88" i="1"/>
  <c r="I88" i="1"/>
  <c r="H88" i="1"/>
  <c r="G88" i="1"/>
  <c r="F88" i="1"/>
  <c r="E88" i="1"/>
  <c r="D88" i="1"/>
  <c r="K87" i="1"/>
  <c r="J87" i="1"/>
  <c r="I87" i="1"/>
  <c r="H87" i="1"/>
  <c r="L87" i="1" s="1"/>
  <c r="G87" i="1"/>
  <c r="F87" i="1"/>
  <c r="E87" i="1"/>
  <c r="D87" i="1"/>
  <c r="K86" i="1"/>
  <c r="J86" i="1"/>
  <c r="I86" i="1"/>
  <c r="H86" i="1"/>
  <c r="G86" i="1"/>
  <c r="F86" i="1"/>
  <c r="E86" i="1"/>
  <c r="D86" i="1"/>
  <c r="K85" i="1"/>
  <c r="J85" i="1"/>
  <c r="I85" i="1"/>
  <c r="H85" i="1"/>
  <c r="L85" i="1" s="1"/>
  <c r="G85" i="1"/>
  <c r="F85" i="1"/>
  <c r="E85" i="1"/>
  <c r="D85" i="1"/>
  <c r="K83" i="1"/>
  <c r="I83" i="1"/>
  <c r="G83" i="1"/>
  <c r="E83" i="1"/>
  <c r="D83" i="1"/>
  <c r="K82" i="1"/>
  <c r="J82" i="1"/>
  <c r="I82" i="1"/>
  <c r="H82" i="1"/>
  <c r="G82" i="1"/>
  <c r="F82" i="1"/>
  <c r="E82" i="1"/>
  <c r="D82" i="1"/>
  <c r="L80" i="1"/>
  <c r="J80" i="1"/>
  <c r="K79" i="1"/>
  <c r="J79" i="1"/>
  <c r="I79" i="1"/>
  <c r="H79" i="1"/>
  <c r="G79" i="1"/>
  <c r="F79" i="1"/>
  <c r="E79" i="1"/>
  <c r="D79" i="1"/>
  <c r="D98" i="1" s="1"/>
  <c r="F98" i="1" s="1"/>
  <c r="H98" i="1" s="1"/>
  <c r="D75" i="1"/>
  <c r="D74" i="1"/>
  <c r="K73" i="1"/>
  <c r="F73" i="1"/>
  <c r="K72" i="1"/>
  <c r="F72" i="1"/>
  <c r="H72" i="1" s="1"/>
  <c r="K69" i="1"/>
  <c r="J69" i="1"/>
  <c r="H69" i="1"/>
  <c r="G69" i="1"/>
  <c r="F69" i="1"/>
  <c r="E69" i="1"/>
  <c r="D69" i="1"/>
  <c r="K68" i="1"/>
  <c r="H68" i="1"/>
  <c r="M68" i="1" s="1"/>
  <c r="G68" i="1"/>
  <c r="F68" i="1"/>
  <c r="E68" i="1"/>
  <c r="D68" i="1"/>
  <c r="K67" i="1"/>
  <c r="H67" i="1"/>
  <c r="G67" i="1"/>
  <c r="F67" i="1"/>
  <c r="E67" i="1"/>
  <c r="D67" i="1"/>
  <c r="K66" i="1"/>
  <c r="H66" i="1"/>
  <c r="M66" i="1" s="1"/>
  <c r="G66" i="1"/>
  <c r="F66" i="1"/>
  <c r="E66" i="1"/>
  <c r="D66" i="1"/>
  <c r="K65" i="1"/>
  <c r="H65" i="1"/>
  <c r="G65" i="1"/>
  <c r="F65" i="1"/>
  <c r="E65" i="1"/>
  <c r="D65" i="1"/>
  <c r="K64" i="1"/>
  <c r="H64" i="1"/>
  <c r="M64" i="1" s="1"/>
  <c r="G64" i="1"/>
  <c r="F64" i="1"/>
  <c r="E64" i="1"/>
  <c r="D64" i="1"/>
  <c r="K63" i="1"/>
  <c r="H63" i="1"/>
  <c r="G63" i="1"/>
  <c r="F63" i="1"/>
  <c r="E63" i="1"/>
  <c r="D63" i="1"/>
  <c r="K59" i="1"/>
  <c r="H59" i="1"/>
  <c r="G59" i="1"/>
  <c r="F59" i="1"/>
  <c r="E59" i="1"/>
  <c r="D59" i="1"/>
  <c r="K58" i="1"/>
  <c r="H58" i="1"/>
  <c r="J58" i="1" s="1"/>
  <c r="K57" i="1"/>
  <c r="H57" i="1"/>
  <c r="G57" i="1"/>
  <c r="F57" i="1"/>
  <c r="E57" i="1"/>
  <c r="D57" i="1"/>
  <c r="K56" i="1"/>
  <c r="H56" i="1"/>
  <c r="G56" i="1"/>
  <c r="F56" i="1"/>
  <c r="E56" i="1"/>
  <c r="D56" i="1"/>
  <c r="F53" i="1"/>
  <c r="H53" i="1" s="1"/>
  <c r="L53" i="1" s="1"/>
  <c r="K52" i="1"/>
  <c r="H52" i="1"/>
  <c r="M52" i="1" s="1"/>
  <c r="G52" i="1"/>
  <c r="F52" i="1"/>
  <c r="E52" i="1"/>
  <c r="D52" i="1"/>
  <c r="K51" i="1"/>
  <c r="H51" i="1"/>
  <c r="M51" i="1" s="1"/>
  <c r="G51" i="1"/>
  <c r="F51" i="1"/>
  <c r="E51" i="1"/>
  <c r="D51" i="1"/>
  <c r="K50" i="1"/>
  <c r="H50" i="1"/>
  <c r="G50" i="1"/>
  <c r="F50" i="1"/>
  <c r="E50" i="1"/>
  <c r="D50" i="1"/>
  <c r="K49" i="1"/>
  <c r="H49" i="1"/>
  <c r="M49" i="1" s="1"/>
  <c r="G49" i="1"/>
  <c r="F49" i="1"/>
  <c r="E49" i="1"/>
  <c r="D49" i="1"/>
  <c r="K48" i="1"/>
  <c r="H48" i="1"/>
  <c r="G48" i="1"/>
  <c r="F48" i="1"/>
  <c r="E48" i="1"/>
  <c r="D48" i="1"/>
  <c r="K47" i="1"/>
  <c r="H47" i="1"/>
  <c r="M47" i="1" s="1"/>
  <c r="G47" i="1"/>
  <c r="F47" i="1"/>
  <c r="E47" i="1"/>
  <c r="D47" i="1"/>
  <c r="K46" i="1"/>
  <c r="H46" i="1"/>
  <c r="G46" i="1"/>
  <c r="F46" i="1"/>
  <c r="E46" i="1"/>
  <c r="D46" i="1"/>
  <c r="K43" i="1"/>
  <c r="H43" i="1"/>
  <c r="L43" i="1" s="1"/>
  <c r="G43" i="1"/>
  <c r="F43" i="1"/>
  <c r="E43" i="1"/>
  <c r="D43" i="1"/>
  <c r="K41" i="1"/>
  <c r="H41" i="1"/>
  <c r="L41" i="1" s="1"/>
  <c r="G41" i="1"/>
  <c r="F41" i="1"/>
  <c r="F30" i="1" s="1"/>
  <c r="E41" i="1"/>
  <c r="D41" i="1"/>
  <c r="F38" i="1"/>
  <c r="H38" i="1" s="1"/>
  <c r="K37" i="1"/>
  <c r="H37" i="1"/>
  <c r="M37" i="1" s="1"/>
  <c r="G37" i="1"/>
  <c r="F37" i="1"/>
  <c r="E37" i="1"/>
  <c r="D37" i="1"/>
  <c r="F36" i="1"/>
  <c r="H36" i="1" s="1"/>
  <c r="H35" i="1"/>
  <c r="F34" i="1"/>
  <c r="H34" i="1" s="1"/>
  <c r="L34" i="1" s="1"/>
  <c r="H33" i="1"/>
  <c r="L33" i="1" s="1"/>
  <c r="F32" i="1"/>
  <c r="H32" i="1" s="1"/>
  <c r="F31" i="1"/>
  <c r="H31" i="1" s="1"/>
  <c r="F28" i="1"/>
  <c r="H28" i="1" s="1"/>
  <c r="K26" i="1"/>
  <c r="H26" i="1"/>
  <c r="G26" i="1"/>
  <c r="F26" i="1"/>
  <c r="E26" i="1"/>
  <c r="D26" i="1"/>
  <c r="K25" i="1"/>
  <c r="H25" i="1"/>
  <c r="G25" i="1"/>
  <c r="F25" i="1"/>
  <c r="E25" i="1"/>
  <c r="D25" i="1"/>
  <c r="K24" i="1"/>
  <c r="H24" i="1"/>
  <c r="G24" i="1"/>
  <c r="F24" i="1"/>
  <c r="E24" i="1"/>
  <c r="D24" i="1"/>
  <c r="K23" i="1"/>
  <c r="H23" i="1"/>
  <c r="G23" i="1"/>
  <c r="F23" i="1"/>
  <c r="E23" i="1"/>
  <c r="D23" i="1"/>
  <c r="K22" i="1"/>
  <c r="H22" i="1"/>
  <c r="G22" i="1"/>
  <c r="F22" i="1"/>
  <c r="E22" i="1"/>
  <c r="D22" i="1"/>
  <c r="K21" i="1"/>
  <c r="H21" i="1"/>
  <c r="G21" i="1"/>
  <c r="F21" i="1"/>
  <c r="E21" i="1"/>
  <c r="D21" i="1"/>
  <c r="K20" i="1"/>
  <c r="H20" i="1"/>
  <c r="G20" i="1"/>
  <c r="F20" i="1"/>
  <c r="E20" i="1"/>
  <c r="D20" i="1"/>
  <c r="K19" i="1"/>
  <c r="H19" i="1"/>
  <c r="G19" i="1"/>
  <c r="F19" i="1"/>
  <c r="E19" i="1"/>
  <c r="D19" i="1"/>
  <c r="K18" i="1"/>
  <c r="H18" i="1"/>
  <c r="G18" i="1"/>
  <c r="F18" i="1"/>
  <c r="E18" i="1"/>
  <c r="D18" i="1"/>
  <c r="K17" i="1"/>
  <c r="H17" i="1"/>
  <c r="G17" i="1"/>
  <c r="F17" i="1"/>
  <c r="E17" i="1"/>
  <c r="D17" i="1"/>
  <c r="K16" i="1"/>
  <c r="H16" i="1"/>
  <c r="G16" i="1"/>
  <c r="F16" i="1"/>
  <c r="E16" i="1"/>
  <c r="D16" i="1"/>
  <c r="K15" i="1"/>
  <c r="H15" i="1"/>
  <c r="G15" i="1"/>
  <c r="F15" i="1"/>
  <c r="E15" i="1"/>
  <c r="D15" i="1"/>
  <c r="K11" i="1"/>
  <c r="F11" i="1"/>
  <c r="H11" i="1" s="1"/>
  <c r="E11" i="1"/>
  <c r="K10" i="1"/>
  <c r="K12" i="1" s="1"/>
  <c r="I10" i="1"/>
  <c r="F10" i="1"/>
  <c r="F8" i="1"/>
  <c r="H8" i="1" s="1"/>
  <c r="H7" i="1"/>
  <c r="F7" i="1"/>
  <c r="K6" i="1"/>
  <c r="H6" i="1"/>
  <c r="G6" i="1"/>
  <c r="F6" i="1"/>
  <c r="F29" i="1" s="1"/>
  <c r="E6" i="1"/>
  <c r="D6" i="1"/>
  <c r="M56" i="1" l="1"/>
  <c r="F58" i="1"/>
  <c r="E58" i="1" s="1"/>
  <c r="L58" i="1"/>
  <c r="L59" i="1"/>
  <c r="L65" i="1"/>
  <c r="L69" i="1"/>
  <c r="F74" i="1"/>
  <c r="F133" i="1" s="1"/>
  <c r="E133" i="1" s="1"/>
  <c r="L48" i="1"/>
  <c r="F83" i="1"/>
  <c r="H83" i="1" s="1"/>
  <c r="M90" i="1"/>
  <c r="M92" i="1"/>
  <c r="M94" i="1"/>
  <c r="L31" i="1"/>
  <c r="H30" i="1"/>
  <c r="E30" i="1"/>
  <c r="L7" i="1"/>
  <c r="M15" i="1"/>
  <c r="M16" i="1"/>
  <c r="M17" i="1"/>
  <c r="M18" i="1"/>
  <c r="M19" i="1"/>
  <c r="M20" i="1"/>
  <c r="M21" i="1"/>
  <c r="M22" i="1"/>
  <c r="M23" i="1"/>
  <c r="M24" i="1"/>
  <c r="M25" i="1"/>
  <c r="M26" i="1"/>
  <c r="L46" i="1"/>
  <c r="L47" i="1"/>
  <c r="L63" i="1"/>
  <c r="L64" i="1"/>
  <c r="H73" i="1"/>
  <c r="J73" i="1" s="1"/>
  <c r="L79" i="1"/>
  <c r="M79" i="1"/>
  <c r="L91" i="1"/>
  <c r="M91" i="1"/>
  <c r="M103" i="1"/>
  <c r="D134" i="1"/>
  <c r="C137" i="1" s="1"/>
  <c r="M105" i="1"/>
  <c r="M6" i="1"/>
  <c r="L49" i="1"/>
  <c r="L56" i="1"/>
  <c r="L66" i="1"/>
  <c r="L73" i="1"/>
  <c r="M85" i="1"/>
  <c r="M86" i="1"/>
  <c r="L93" i="1"/>
  <c r="M93" i="1"/>
  <c r="J100" i="1"/>
  <c r="M89" i="1"/>
  <c r="L36" i="1"/>
  <c r="L50" i="1"/>
  <c r="L57" i="1"/>
  <c r="L67" i="1"/>
  <c r="L68" i="1"/>
  <c r="M87" i="1"/>
  <c r="M88" i="1"/>
  <c r="L95" i="1"/>
  <c r="M95" i="1"/>
  <c r="M96" i="1"/>
  <c r="L97" i="1"/>
  <c r="J98" i="1"/>
  <c r="L98" i="1"/>
  <c r="L99" i="1"/>
  <c r="J99" i="1"/>
  <c r="L11" i="1"/>
  <c r="L15" i="1"/>
  <c r="L19" i="1"/>
  <c r="L23" i="1"/>
  <c r="E29" i="1"/>
  <c r="H29" i="1"/>
  <c r="K70" i="1"/>
  <c r="L72" i="1"/>
  <c r="L74" i="1" s="1"/>
  <c r="K74" i="1"/>
  <c r="L110" i="1"/>
  <c r="L114" i="1"/>
  <c r="L119" i="1"/>
  <c r="F119" i="1"/>
  <c r="E119" i="1" s="1"/>
  <c r="J119" i="1"/>
  <c r="L123" i="1"/>
  <c r="L8" i="1"/>
  <c r="L16" i="1"/>
  <c r="L20" i="1"/>
  <c r="L24" i="1"/>
  <c r="L35" i="1"/>
  <c r="M46" i="1"/>
  <c r="M50" i="1"/>
  <c r="M59" i="1"/>
  <c r="M65" i="1"/>
  <c r="M69" i="1"/>
  <c r="M72" i="1"/>
  <c r="L86" i="1"/>
  <c r="L90" i="1"/>
  <c r="L94" i="1"/>
  <c r="L103" i="1"/>
  <c r="L111" i="1"/>
  <c r="L117" i="1"/>
  <c r="L124" i="1"/>
  <c r="H10" i="1"/>
  <c r="E10" i="1"/>
  <c r="F12" i="1"/>
  <c r="L17" i="1"/>
  <c r="L21" i="1"/>
  <c r="L25" i="1"/>
  <c r="L52" i="1"/>
  <c r="L105" i="1"/>
  <c r="L108" i="1"/>
  <c r="L112" i="1"/>
  <c r="L118" i="1"/>
  <c r="L120" i="1"/>
  <c r="L6" i="1"/>
  <c r="L18" i="1"/>
  <c r="L22" i="1"/>
  <c r="L26" i="1"/>
  <c r="L28" i="1"/>
  <c r="L32" i="1"/>
  <c r="L38" i="1"/>
  <c r="M48" i="1"/>
  <c r="M57" i="1"/>
  <c r="M63" i="1"/>
  <c r="M67" i="1"/>
  <c r="J72" i="1"/>
  <c r="E74" i="1"/>
  <c r="K127" i="1"/>
  <c r="L82" i="1"/>
  <c r="L88" i="1"/>
  <c r="L92" i="1"/>
  <c r="L96" i="1"/>
  <c r="D106" i="1"/>
  <c r="F106" i="1" s="1"/>
  <c r="H106" i="1" s="1"/>
  <c r="L109" i="1"/>
  <c r="L113" i="1"/>
  <c r="L122" i="1"/>
  <c r="L125" i="1"/>
  <c r="M127" i="1" l="1"/>
  <c r="F70" i="1"/>
  <c r="F75" i="1" s="1"/>
  <c r="E75" i="1" s="1"/>
  <c r="M73" i="1"/>
  <c r="L30" i="1"/>
  <c r="M70" i="1"/>
  <c r="M132" i="1" s="1"/>
  <c r="J74" i="1"/>
  <c r="J133" i="1" s="1"/>
  <c r="H74" i="1"/>
  <c r="H133" i="1"/>
  <c r="G133" i="1" s="1"/>
  <c r="G74" i="1"/>
  <c r="L29" i="1"/>
  <c r="J70" i="1"/>
  <c r="L106" i="1"/>
  <c r="J106" i="1"/>
  <c r="H127" i="1"/>
  <c r="L83" i="1"/>
  <c r="J83" i="1"/>
  <c r="H12" i="1"/>
  <c r="L10" i="1"/>
  <c r="L12" i="1" s="1"/>
  <c r="F127" i="1"/>
  <c r="E127" i="1" s="1"/>
  <c r="K133" i="1"/>
  <c r="K75" i="1"/>
  <c r="E70" i="1"/>
  <c r="L133" i="1"/>
  <c r="H70" i="1"/>
  <c r="M74" i="1"/>
  <c r="K132" i="1"/>
  <c r="K134" i="1" s="1"/>
  <c r="C142" i="1" s="1"/>
  <c r="L127" i="1" l="1"/>
  <c r="L70" i="1"/>
  <c r="L132" i="1" s="1"/>
  <c r="L134" i="1" s="1"/>
  <c r="F132" i="1"/>
  <c r="G127" i="1"/>
  <c r="M133" i="1"/>
  <c r="M134" i="1" s="1"/>
  <c r="M75" i="1"/>
  <c r="J75" i="1"/>
  <c r="F134" i="1"/>
  <c r="E132" i="1"/>
  <c r="H132" i="1"/>
  <c r="G70" i="1"/>
  <c r="J127" i="1"/>
  <c r="J132" i="1" s="1"/>
  <c r="J134" i="1" s="1"/>
  <c r="H75" i="1"/>
  <c r="G75" i="1" s="1"/>
  <c r="L75" i="1" l="1"/>
  <c r="E134" i="1"/>
  <c r="C138" i="1" s="1"/>
  <c r="C139" i="1"/>
  <c r="G132" i="1"/>
  <c r="H134" i="1"/>
  <c r="C141" i="1" l="1"/>
  <c r="G134" i="1"/>
  <c r="C140" i="1" s="1"/>
  <c r="C148" i="1" l="1"/>
  <c r="C149" i="1" s="1"/>
  <c r="C143" i="1"/>
</calcChain>
</file>

<file path=xl/comments1.xml><?xml version="1.0" encoding="utf-8"?>
<comments xmlns="http://schemas.openxmlformats.org/spreadsheetml/2006/main">
  <authors>
    <author>Lynnette Thomas</author>
  </authors>
  <commentList>
    <comment ref="G58" authorId="0">
      <text>
        <r>
          <rPr>
            <b/>
            <sz val="9"/>
            <color indexed="81"/>
            <rFont val="Tahoma"/>
            <family val="2"/>
          </rPr>
          <t>Lynnette Thomas:</t>
        </r>
        <r>
          <rPr>
            <sz val="9"/>
            <color indexed="81"/>
            <rFont val="Tahoma"/>
            <family val="2"/>
          </rPr>
          <t xml:space="preserve">
Kept burden time the same</t>
        </r>
      </text>
    </comment>
    <comment ref="H58" authorId="0">
      <text>
        <r>
          <rPr>
            <b/>
            <sz val="9"/>
            <color indexed="81"/>
            <rFont val="Tahoma"/>
            <family val="2"/>
          </rPr>
          <t>Lynnette Thomas:</t>
        </r>
        <r>
          <rPr>
            <sz val="9"/>
            <color indexed="81"/>
            <rFont val="Tahoma"/>
            <family val="2"/>
          </rPr>
          <t xml:space="preserve">
Baseline + NPRM burden</t>
        </r>
      </text>
    </comment>
  </commentList>
</comments>
</file>

<file path=xl/sharedStrings.xml><?xml version="1.0" encoding="utf-8"?>
<sst xmlns="http://schemas.openxmlformats.org/spreadsheetml/2006/main" count="246" uniqueCount="160">
  <si>
    <t xml:space="preserve">Proposed Rule: SNAP Eligibility, Certification and Employment and Training  (OMB #0584-0064)                                            </t>
  </si>
  <si>
    <t>Regulatory Section</t>
  </si>
  <si>
    <t>Burden Activities</t>
  </si>
  <si>
    <t>Title</t>
  </si>
  <si>
    <t xml:space="preserve">Estimated Number of Respondents </t>
  </si>
  <si>
    <t>Annual Reports/ Records filed</t>
  </si>
  <si>
    <t>Total Annual Responses</t>
  </si>
  <si>
    <t xml:space="preserve"> Number of Burden Hours per Response </t>
  </si>
  <si>
    <t>Estimated Total Burden Hours</t>
  </si>
  <si>
    <t>Hourly Cost to Respondent</t>
  </si>
  <si>
    <t>Cost to Respondents</t>
  </si>
  <si>
    <t>Previous Sumbission: Burden Hours</t>
  </si>
  <si>
    <t>Difference Due to Program Changes</t>
  </si>
  <si>
    <t>Difference Due to Adjustments</t>
  </si>
  <si>
    <t>Explanation of Differences</t>
  </si>
  <si>
    <t>Affected Public:  State and Local Agencies</t>
  </si>
  <si>
    <t>STATE AGENCY UPDATED REPORTING BURDEN BASELINE ESTIMATES</t>
  </si>
  <si>
    <t xml:space="preserve">Application to Participate in SNAP </t>
  </si>
  <si>
    <t xml:space="preserve"> </t>
  </si>
  <si>
    <t>1. Application form (19 Minutes)</t>
  </si>
  <si>
    <t>Application form - All initial applications</t>
  </si>
  <si>
    <t>Change of program name: Program forms</t>
  </si>
  <si>
    <t>Program change per rulemaking</t>
  </si>
  <si>
    <t>273.2(b) and (c), 273.12(c) and (d), 273.14(b), and 273.21(h)</t>
  </si>
  <si>
    <t>Telephonic signature</t>
  </si>
  <si>
    <t>273.2(e)(1)</t>
  </si>
  <si>
    <t>2. Interview</t>
  </si>
  <si>
    <t>Interview: Initial interview (Telephone) - 30 minutes</t>
  </si>
  <si>
    <t>Interview: Initial interview (In Person) - (30 minutes)</t>
  </si>
  <si>
    <t>Initial Interview sub-total</t>
  </si>
  <si>
    <t>273.2(f)(1) &amp; (2)</t>
  </si>
  <si>
    <t>3. Verification (21 Minutes)</t>
  </si>
  <si>
    <t xml:space="preserve">Verification:  </t>
  </si>
  <si>
    <t>Income</t>
  </si>
  <si>
    <t>Identity</t>
  </si>
  <si>
    <t>Alien Eligibility</t>
  </si>
  <si>
    <t>Social Security Number</t>
  </si>
  <si>
    <t xml:space="preserve">Medical expenses (if claimed and to receive income deduction) </t>
  </si>
  <si>
    <t>Residency</t>
  </si>
  <si>
    <t>Utility expenses (if the State agency does not utilize a standard utility allowance and the applicant wishes to claim expenses)</t>
  </si>
  <si>
    <t>Hours worked (Able-bodied Adults w/out Dependents)</t>
  </si>
  <si>
    <t>Legal obligation to pay child support and actual child support payments</t>
  </si>
  <si>
    <t>Disability</t>
  </si>
  <si>
    <t>Household composition</t>
  </si>
  <si>
    <t>Questionable Information</t>
  </si>
  <si>
    <t xml:space="preserve">273.9(c) </t>
  </si>
  <si>
    <t>Combat-related pay</t>
  </si>
  <si>
    <t> 0.00</t>
  </si>
  <si>
    <t>State agencies currently exclude combat-related pay per the Consolidated Appropriations Act of 2005 (P.L. 108-447).</t>
  </si>
  <si>
    <t>273.9(d)(4) and 273.10(e)(1)(i)(E)</t>
  </si>
  <si>
    <t>Elimination dependent care cap</t>
  </si>
  <si>
    <t>"</t>
  </si>
  <si>
    <t>Newly certified households w/ dependent care</t>
  </si>
  <si>
    <t>Existing households w/ dependent care</t>
  </si>
  <si>
    <t>273.10(e)(2)(ii)(C)</t>
  </si>
  <si>
    <t>Minimum benefit increase</t>
  </si>
  <si>
    <t xml:space="preserve">273.8(b) </t>
  </si>
  <si>
    <t>Asset indexation</t>
  </si>
  <si>
    <t>273.8(e)(2)(i)</t>
  </si>
  <si>
    <t>Exclusion of retirement accts - Newly certified households</t>
  </si>
  <si>
    <t>Exclusion of retirement accts - New and existing households</t>
  </si>
  <si>
    <t>273.8(e)</t>
  </si>
  <si>
    <t>Exclusion of education accts -Newly certified households</t>
  </si>
  <si>
    <t>Exclusion of education accts - New households</t>
  </si>
  <si>
    <t>273.5(b)(5)</t>
  </si>
  <si>
    <t>Student Work Hours</t>
  </si>
  <si>
    <t xml:space="preserve">272.2(d)(1)(H) and Subpart H in part 273 </t>
  </si>
  <si>
    <t>Transitional benefits alternative</t>
  </si>
  <si>
    <t xml:space="preserve">Application for Recertification </t>
  </si>
  <si>
    <t>273.14b</t>
  </si>
  <si>
    <t>1. Application form (15 Minutes)</t>
  </si>
  <si>
    <t>Application form - All recertification applications</t>
  </si>
  <si>
    <t>273.14(b)(3)</t>
  </si>
  <si>
    <t xml:space="preserve">2. Interview </t>
  </si>
  <si>
    <t>Interview: Recertification interviews (In Person) - (20 minutes)</t>
  </si>
  <si>
    <t>273.2(f)(8)(i)</t>
  </si>
  <si>
    <t xml:space="preserve">Verification: </t>
  </si>
  <si>
    <t>Income (if source changed or amount changed by more than $50)</t>
  </si>
  <si>
    <t>Social Security Number (if Social Security number is new)</t>
  </si>
  <si>
    <t>Medical expenses (unreported and reoccurring expenses that have  changed by more than $25)</t>
  </si>
  <si>
    <t>Legal obligation to pay child support (if there were changes in obligation to pay)</t>
  </si>
  <si>
    <t>Utility expenses (if has changed by more than $25)</t>
  </si>
  <si>
    <t>Other information which has changed may be verified</t>
  </si>
  <si>
    <t xml:space="preserve">Periodic Reports </t>
  </si>
  <si>
    <t>MA,MN</t>
  </si>
  <si>
    <t xml:space="preserve">Monthly Reports </t>
  </si>
  <si>
    <t>273.12(a)(4)</t>
  </si>
  <si>
    <t>CA</t>
  </si>
  <si>
    <t>Quarterly Report</t>
  </si>
  <si>
    <t xml:space="preserve">273.12(a)(5) </t>
  </si>
  <si>
    <t>51SA</t>
  </si>
  <si>
    <t xml:space="preserve">Simplified or Periodic Report - Proposed rule changes to 273.12(d)(6)(iii)(A) &amp; (d)(6)(iii)(B) Expansion of simplified reporting </t>
  </si>
  <si>
    <t>Increased burden due to Elderly / Disabled Households added to SR from expansion of simplified reporting.</t>
  </si>
  <si>
    <t>273.12(a)(1)</t>
  </si>
  <si>
    <t>24 SA</t>
  </si>
  <si>
    <t>Change Report</t>
  </si>
  <si>
    <t>Notices</t>
  </si>
  <si>
    <t xml:space="preserve">273.10(g)(1)(i) &amp; (ii) </t>
  </si>
  <si>
    <t>All Initial and Recertification Applications</t>
  </si>
  <si>
    <t>Notice of Eligibility or Denial</t>
  </si>
  <si>
    <t>273.12(a)(4)(iii) &amp; 273.12(a)(5)(iii)(D)</t>
  </si>
  <si>
    <t>Notice of Missing or Incomplete Report</t>
  </si>
  <si>
    <t>273.2(h)(1)(i)(D) &amp; 273.14(b)(3)(iii)</t>
  </si>
  <si>
    <t>Notice of Missed Interviews</t>
  </si>
  <si>
    <t>273.14(b)(1)</t>
  </si>
  <si>
    <t>Total Participating Households</t>
  </si>
  <si>
    <t>Notice of Expiration</t>
  </si>
  <si>
    <t>273.13(a)</t>
  </si>
  <si>
    <t xml:space="preserve">Notice of Adverse Action </t>
  </si>
  <si>
    <t xml:space="preserve">273.12(a)(4)(v) &amp; 273.13(b) </t>
  </si>
  <si>
    <t>Adequate Notice</t>
  </si>
  <si>
    <t xml:space="preserve">273.12(c)(3)(i) </t>
  </si>
  <si>
    <t>Request for Contact</t>
  </si>
  <si>
    <t>Transitional Benefits Notice</t>
  </si>
  <si>
    <t>State Agency Reporting Subtotal</t>
  </si>
  <si>
    <t>LOCAL AGENCY UPDATED RECORDKEEPING BURDEN BASELINE ESTIMATES</t>
  </si>
  <si>
    <t>272.1(f)</t>
  </si>
  <si>
    <t>Case Files</t>
  </si>
  <si>
    <t>272.4(e)</t>
  </si>
  <si>
    <t>Monitoring Duplicate Participation</t>
  </si>
  <si>
    <t>Local Agency Recordkeeping Subtotal</t>
  </si>
  <si>
    <t>State &amp; Local Agency Reporting &amp; Recordkeeping Subtotal</t>
  </si>
  <si>
    <t>Affected Public:  Households</t>
  </si>
  <si>
    <t>HOUSEHOLD UPDATED BURDEN BASELINE ESTIMATES</t>
  </si>
  <si>
    <t xml:space="preserve">   </t>
  </si>
  <si>
    <t>273.2(b) &amp; (c), 273.12(c) and (d), 273.14(b), and 273.21(h)</t>
  </si>
  <si>
    <t>no burden is estimated for households</t>
  </si>
  <si>
    <t xml:space="preserve">Interview: Initial interview </t>
  </si>
  <si>
    <t>Travel Time</t>
  </si>
  <si>
    <t>Travel associated with in office interview - 80% of applicants will have interview waived. Burden shows travel time for remaining 20%.</t>
  </si>
  <si>
    <t>80% of applicants will have 2 hour burden reduction.  Reduced respondents and responses by 80%. (11,209,223 * 20% = 2,241,845)</t>
  </si>
  <si>
    <t>3. Verification (27 Minutes)</t>
  </si>
  <si>
    <t>Medical expenses (if claimed and to receive income deduction)</t>
  </si>
  <si>
    <t xml:space="preserve">Student Work Hours </t>
  </si>
  <si>
    <t>No change to burden for households</t>
  </si>
  <si>
    <t>Exclusion of education accounts from resources - New Households</t>
  </si>
  <si>
    <t>Application for Recertification of SNAP</t>
  </si>
  <si>
    <t xml:space="preserve">Interview: All recertification interviews </t>
  </si>
  <si>
    <t>80% of applicants will have 2 hour burden reduction.  Reduced respondents and responses by 80%. (14,619,642 * 20% = 2,923,928)</t>
  </si>
  <si>
    <t>Legal obligation to pay child support (if there were  changes in obligation to pay)</t>
  </si>
  <si>
    <t>Periodic Reports</t>
  </si>
  <si>
    <t>Monthly Report</t>
  </si>
  <si>
    <r>
      <rPr>
        <sz val="11"/>
        <color theme="1"/>
        <rFont val="Arial Narrow"/>
        <family val="2"/>
      </rPr>
      <t>Simplified or Periodic Report</t>
    </r>
    <r>
      <rPr>
        <b/>
        <sz val="11"/>
        <color theme="1"/>
        <rFont val="Arial Narrow"/>
        <family val="2"/>
      </rPr>
      <t xml:space="preserve"> - Proposed rule changes to 273.12(d)(6)(iii)(A) &amp; (d)(6)(iii)(B) Expansion of simplified reporting </t>
    </r>
  </si>
  <si>
    <t>Notice of Adverse Action</t>
  </si>
  <si>
    <t>Household Subtotal - Burden Activities with Adjusted Baseline</t>
  </si>
  <si>
    <t xml:space="preserve">TOTAL REPORTING AND RECORDKEEPING BURDEN </t>
  </si>
  <si>
    <t xml:space="preserve"> Estimated Number of Respondents </t>
  </si>
  <si>
    <t>Total Cost to Respondents</t>
  </si>
  <si>
    <t>TOTAL REPORTING BURDEN</t>
  </si>
  <si>
    <t>TOTAL RECORDKEEPING BURDEN</t>
  </si>
  <si>
    <t>TOTAL BURDEN REQUESTED FOR OMB NO. 0584-0064</t>
  </si>
  <si>
    <t>SUMMARY OF BURDEN (OMB #0584-0064)</t>
  </si>
  <si>
    <t>TOTAL NO. RESPONDENTS</t>
  </si>
  <si>
    <t>AVERAGE NO. RESPONSES PER RESPONDENT</t>
  </si>
  <si>
    <t>TOTAL ANNUAL RESPONSES</t>
  </si>
  <si>
    <t>AVERAGE HOURS PER RESPONSE</t>
  </si>
  <si>
    <t>TOTAL ANNUAL BURDEN HOURS REQUESTED</t>
  </si>
  <si>
    <t>CURRENT BURDEN INVENTORY</t>
  </si>
  <si>
    <t>DIFFERENCE</t>
  </si>
  <si>
    <t>Pre-Baseline Revision      BURDEN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</si>
</sst>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0000_);_(* \(#,##0.00000000\);_(* &quot;-&quot;??_);_(@_)"/>
    <numFmt numFmtId="166" formatCode="0.000"/>
    <numFmt numFmtId="167" formatCode="#,##0.00000"/>
    <numFmt numFmtId="168" formatCode="#,##0.0000"/>
    <numFmt numFmtId="169" formatCode="#,##0.000000"/>
    <numFmt numFmtId="170" formatCode="_(* #,##0.0000_);_(* \(#,##0.0000\);_(* &quot;-&quot;??_);_(@_)"/>
    <numFmt numFmtId="171" formatCode="0.0000"/>
    <numFmt numFmtId="172" formatCode="_(* #,##0.000_);_(* \(#,##0.000\);_(* &quot;-&quot;??_);_(@_)"/>
    <numFmt numFmtId="173" formatCode="#,##0.00\ [$€-1];[Red]\-#,##0.00\ [$€-1]"/>
    <numFmt numFmtId="174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2"/>
      <color theme="1"/>
      <name val="Times New Roman"/>
      <family val="1"/>
    </font>
    <font>
      <b/>
      <sz val="11"/>
      <name val="Arial"/>
      <family val="2"/>
    </font>
    <font>
      <b/>
      <i/>
      <sz val="11"/>
      <name val="Arial Narrow"/>
      <family val="2"/>
    </font>
    <font>
      <b/>
      <sz val="11"/>
      <name val="Arial Narrow"/>
      <family val="2"/>
    </font>
    <font>
      <b/>
      <sz val="18"/>
      <color rgb="FF0000FF"/>
      <name val="Arial Narrow"/>
      <family val="2"/>
    </font>
    <font>
      <b/>
      <sz val="14"/>
      <color theme="1"/>
      <name val="Arial Narrow"/>
      <family val="2"/>
    </font>
    <font>
      <b/>
      <i/>
      <sz val="11"/>
      <color theme="1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0"/>
      <name val="Arial Narrow"/>
      <family val="2"/>
    </font>
    <font>
      <b/>
      <sz val="13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</cellStyleXfs>
  <cellXfs count="257">
    <xf numFmtId="0" fontId="0" fillId="0" borderId="0" xfId="0"/>
    <xf numFmtId="0" fontId="0" fillId="0" borderId="0" xfId="0" applyBorder="1"/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44" fontId="2" fillId="0" borderId="5" xfId="2" applyFont="1" applyBorder="1" applyAlignment="1">
      <alignment vertical="top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1" xfId="0" applyFont="1" applyBorder="1"/>
    <xf numFmtId="43" fontId="10" fillId="0" borderId="11" xfId="0" applyNumberFormat="1" applyFont="1" applyBorder="1"/>
    <xf numFmtId="44" fontId="10" fillId="0" borderId="11" xfId="2" applyFont="1" applyBorder="1"/>
    <xf numFmtId="0" fontId="10" fillId="0" borderId="12" xfId="0" applyFont="1" applyBorder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43" fontId="10" fillId="0" borderId="14" xfId="1" applyFont="1" applyBorder="1" applyAlignment="1">
      <alignment wrapText="1"/>
    </xf>
    <xf numFmtId="164" fontId="10" fillId="0" borderId="14" xfId="1" applyNumberFormat="1" applyFont="1" applyBorder="1" applyAlignment="1">
      <alignment wrapText="1"/>
    </xf>
    <xf numFmtId="44" fontId="10" fillId="0" borderId="14" xfId="2" applyFont="1" applyBorder="1" applyAlignment="1">
      <alignment wrapText="1"/>
    </xf>
    <xf numFmtId="4" fontId="10" fillId="0" borderId="14" xfId="0" applyNumberFormat="1" applyFont="1" applyFill="1" applyBorder="1"/>
    <xf numFmtId="4" fontId="10" fillId="0" borderId="15" xfId="0" applyNumberFormat="1" applyFont="1" applyFill="1" applyBorder="1"/>
    <xf numFmtId="0" fontId="2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wrapText="1"/>
    </xf>
    <xf numFmtId="2" fontId="2" fillId="5" borderId="14" xfId="0" applyNumberFormat="1" applyFont="1" applyFill="1" applyBorder="1" applyAlignment="1">
      <alignment wrapText="1"/>
    </xf>
    <xf numFmtId="0" fontId="2" fillId="5" borderId="14" xfId="0" applyFont="1" applyFill="1" applyBorder="1"/>
    <xf numFmtId="2" fontId="2" fillId="5" borderId="14" xfId="0" applyNumberFormat="1" applyFont="1" applyFill="1" applyBorder="1"/>
    <xf numFmtId="44" fontId="2" fillId="5" borderId="14" xfId="2" applyFont="1" applyFill="1" applyBorder="1"/>
    <xf numFmtId="44" fontId="2" fillId="5" borderId="14" xfId="2" applyFont="1" applyFill="1" applyBorder="1" applyAlignment="1">
      <alignment wrapText="1"/>
    </xf>
    <xf numFmtId="4" fontId="2" fillId="5" borderId="14" xfId="0" applyNumberFormat="1" applyFont="1" applyFill="1" applyBorder="1"/>
    <xf numFmtId="4" fontId="2" fillId="5" borderId="15" xfId="0" applyNumberFormat="1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10" fillId="0" borderId="13" xfId="0" applyFont="1" applyFill="1" applyBorder="1" applyAlignment="1">
      <alignment horizontal="center" wrapText="1"/>
    </xf>
    <xf numFmtId="0" fontId="10" fillId="0" borderId="14" xfId="0" applyFont="1" applyFill="1" applyBorder="1" applyAlignment="1">
      <alignment wrapText="1"/>
    </xf>
    <xf numFmtId="0" fontId="2" fillId="0" borderId="16" xfId="0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2" fillId="0" borderId="14" xfId="0" applyFont="1" applyFill="1" applyBorder="1"/>
    <xf numFmtId="44" fontId="10" fillId="0" borderId="14" xfId="2" applyFont="1" applyFill="1" applyBorder="1"/>
    <xf numFmtId="4" fontId="10" fillId="0" borderId="15" xfId="0" applyNumberFormat="1" applyFont="1" applyFill="1" applyBorder="1" applyAlignment="1">
      <alignment wrapText="1"/>
    </xf>
    <xf numFmtId="0" fontId="0" fillId="0" borderId="0" xfId="0" applyFill="1" applyBorder="1"/>
    <xf numFmtId="0" fontId="2" fillId="5" borderId="16" xfId="0" applyFont="1" applyFill="1" applyBorder="1" applyAlignment="1">
      <alignment wrapText="1"/>
    </xf>
    <xf numFmtId="164" fontId="2" fillId="5" borderId="14" xfId="1" applyNumberFormat="1" applyFont="1" applyFill="1" applyBorder="1" applyAlignment="1">
      <alignment wrapText="1"/>
    </xf>
    <xf numFmtId="43" fontId="2" fillId="5" borderId="14" xfId="1" applyFont="1" applyFill="1" applyBorder="1" applyAlignment="1">
      <alignment wrapText="1"/>
    </xf>
    <xf numFmtId="165" fontId="2" fillId="5" borderId="14" xfId="1" applyNumberFormat="1" applyFont="1" applyFill="1" applyBorder="1" applyAlignment="1">
      <alignment wrapText="1"/>
    </xf>
    <xf numFmtId="0" fontId="9" fillId="5" borderId="13" xfId="0" applyFont="1" applyFill="1" applyBorder="1" applyAlignment="1">
      <alignment horizontal="center" wrapText="1"/>
    </xf>
    <xf numFmtId="0" fontId="9" fillId="5" borderId="14" xfId="0" applyFont="1" applyFill="1" applyBorder="1" applyAlignment="1">
      <alignment wrapText="1"/>
    </xf>
    <xf numFmtId="0" fontId="9" fillId="5" borderId="16" xfId="0" applyFont="1" applyFill="1" applyBorder="1" applyAlignment="1">
      <alignment wrapText="1"/>
    </xf>
    <xf numFmtId="4" fontId="9" fillId="5" borderId="14" xfId="0" applyNumberFormat="1" applyFont="1" applyFill="1" applyBorder="1" applyAlignment="1">
      <alignment wrapText="1"/>
    </xf>
    <xf numFmtId="4" fontId="9" fillId="5" borderId="14" xfId="0" applyNumberFormat="1" applyFont="1" applyFill="1" applyBorder="1"/>
    <xf numFmtId="166" fontId="9" fillId="5" borderId="14" xfId="0" applyNumberFormat="1" applyFont="1" applyFill="1" applyBorder="1" applyAlignment="1">
      <alignment wrapText="1"/>
    </xf>
    <xf numFmtId="44" fontId="9" fillId="5" borderId="14" xfId="2" applyFont="1" applyFill="1" applyBorder="1"/>
    <xf numFmtId="4" fontId="9" fillId="5" borderId="15" xfId="0" applyNumberFormat="1" applyFont="1" applyFill="1" applyBorder="1" applyAlignment="1">
      <alignment wrapText="1"/>
    </xf>
    <xf numFmtId="0" fontId="11" fillId="0" borderId="0" xfId="0" applyFont="1" applyBorder="1"/>
    <xf numFmtId="0" fontId="10" fillId="0" borderId="16" xfId="0" applyFont="1" applyBorder="1" applyAlignment="1">
      <alignment wrapText="1"/>
    </xf>
    <xf numFmtId="4" fontId="10" fillId="0" borderId="14" xfId="0" applyNumberFormat="1" applyFont="1" applyBorder="1" applyAlignment="1">
      <alignment wrapText="1"/>
    </xf>
    <xf numFmtId="167" fontId="10" fillId="0" borderId="14" xfId="0" applyNumberFormat="1" applyFont="1" applyFill="1" applyBorder="1"/>
    <xf numFmtId="166" fontId="10" fillId="0" borderId="14" xfId="0" applyNumberFormat="1" applyFont="1" applyFill="1" applyBorder="1" applyAlignment="1">
      <alignment wrapText="1"/>
    </xf>
    <xf numFmtId="168" fontId="10" fillId="0" borderId="14" xfId="0" applyNumberFormat="1" applyFont="1" applyFill="1" applyBorder="1"/>
    <xf numFmtId="0" fontId="10" fillId="0" borderId="14" xfId="0" applyFont="1" applyFill="1" applyBorder="1"/>
    <xf numFmtId="43" fontId="10" fillId="0" borderId="14" xfId="1" applyFont="1" applyFill="1" applyBorder="1"/>
    <xf numFmtId="44" fontId="10" fillId="0" borderId="14" xfId="2" applyFont="1" applyBorder="1"/>
    <xf numFmtId="0" fontId="10" fillId="0" borderId="15" xfId="0" applyFont="1" applyFill="1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10" fillId="0" borderId="14" xfId="0" applyFont="1" applyBorder="1"/>
    <xf numFmtId="0" fontId="12" fillId="0" borderId="13" xfId="0" applyFont="1" applyBorder="1" applyAlignment="1">
      <alignment horizontal="center"/>
    </xf>
    <xf numFmtId="0" fontId="12" fillId="0" borderId="14" xfId="0" applyFont="1" applyBorder="1"/>
    <xf numFmtId="0" fontId="10" fillId="6" borderId="14" xfId="0" applyFont="1" applyFill="1" applyBorder="1" applyAlignment="1">
      <alignment wrapText="1"/>
    </xf>
    <xf numFmtId="4" fontId="10" fillId="6" borderId="14" xfId="0" applyNumberFormat="1" applyFont="1" applyFill="1" applyBorder="1"/>
    <xf numFmtId="0" fontId="13" fillId="5" borderId="13" xfId="0" applyFont="1" applyFill="1" applyBorder="1" applyAlignment="1">
      <alignment horizontal="center"/>
    </xf>
    <xf numFmtId="0" fontId="13" fillId="5" borderId="14" xfId="0" applyFont="1" applyFill="1" applyBorder="1"/>
    <xf numFmtId="0" fontId="2" fillId="5" borderId="14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right" wrapText="1"/>
    </xf>
    <xf numFmtId="2" fontId="2" fillId="5" borderId="14" xfId="0" applyNumberFormat="1" applyFont="1" applyFill="1" applyBorder="1" applyAlignment="1">
      <alignment horizontal="right" wrapText="1"/>
    </xf>
    <xf numFmtId="0" fontId="2" fillId="5" borderId="14" xfId="0" applyFont="1" applyFill="1" applyBorder="1" applyAlignment="1">
      <alignment horizontal="right"/>
    </xf>
    <xf numFmtId="0" fontId="13" fillId="5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left" wrapText="1"/>
    </xf>
    <xf numFmtId="2" fontId="2" fillId="5" borderId="14" xfId="0" applyNumberFormat="1" applyFont="1" applyFill="1" applyBorder="1" applyAlignment="1">
      <alignment horizontal="right"/>
    </xf>
    <xf numFmtId="0" fontId="2" fillId="5" borderId="14" xfId="0" applyFont="1" applyFill="1" applyBorder="1" applyAlignment="1">
      <alignment horizontal="left" wrapText="1" indent="2"/>
    </xf>
    <xf numFmtId="43" fontId="2" fillId="5" borderId="14" xfId="1" applyFont="1" applyFill="1" applyBorder="1" applyAlignment="1">
      <alignment horizontal="right" wrapText="1"/>
    </xf>
    <xf numFmtId="43" fontId="2" fillId="5" borderId="14" xfId="1" applyFont="1" applyFill="1" applyBorder="1" applyAlignment="1">
      <alignment horizontal="right"/>
    </xf>
    <xf numFmtId="43" fontId="2" fillId="5" borderId="14" xfId="0" applyNumberFormat="1" applyFont="1" applyFill="1" applyBorder="1" applyAlignment="1">
      <alignment horizontal="right"/>
    </xf>
    <xf numFmtId="43" fontId="2" fillId="5" borderId="14" xfId="1" applyFont="1" applyFill="1" applyBorder="1"/>
    <xf numFmtId="1" fontId="2" fillId="5" borderId="14" xfId="0" applyNumberFormat="1" applyFont="1" applyFill="1" applyBorder="1" applyAlignment="1">
      <alignment horizontal="right"/>
    </xf>
    <xf numFmtId="0" fontId="6" fillId="5" borderId="14" xfId="0" applyFont="1" applyFill="1" applyBorder="1" applyAlignment="1">
      <alignment wrapText="1"/>
    </xf>
    <xf numFmtId="0" fontId="13" fillId="5" borderId="14" xfId="0" applyFont="1" applyFill="1" applyBorder="1" applyAlignment="1">
      <alignment wrapText="1"/>
    </xf>
    <xf numFmtId="43" fontId="2" fillId="5" borderId="14" xfId="1" applyNumberFormat="1" applyFont="1" applyFill="1" applyBorder="1" applyAlignment="1">
      <alignment wrapText="1"/>
    </xf>
    <xf numFmtId="0" fontId="10" fillId="0" borderId="14" xfId="0" applyFont="1" applyFill="1" applyBorder="1" applyAlignment="1">
      <alignment horizontal="right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wrapText="1"/>
    </xf>
    <xf numFmtId="169" fontId="10" fillId="0" borderId="14" xfId="0" applyNumberFormat="1" applyFont="1" applyFill="1" applyBorder="1"/>
    <xf numFmtId="0" fontId="0" fillId="0" borderId="14" xfId="0" applyFill="1" applyBorder="1"/>
    <xf numFmtId="0" fontId="10" fillId="0" borderId="14" xfId="0" applyFont="1" applyBorder="1" applyAlignment="1">
      <alignment horizontal="center" wrapText="1"/>
    </xf>
    <xf numFmtId="164" fontId="10" fillId="0" borderId="14" xfId="1" applyNumberFormat="1" applyFont="1" applyFill="1" applyBorder="1" applyAlignment="1">
      <alignment wrapText="1"/>
    </xf>
    <xf numFmtId="43" fontId="10" fillId="0" borderId="14" xfId="1" applyFont="1" applyFill="1" applyBorder="1" applyAlignment="1">
      <alignment wrapText="1"/>
    </xf>
    <xf numFmtId="44" fontId="10" fillId="0" borderId="14" xfId="2" applyFont="1" applyFill="1" applyBorder="1" applyAlignment="1">
      <alignment wrapText="1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/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/>
    <xf numFmtId="0" fontId="10" fillId="0" borderId="14" xfId="0" applyFont="1" applyFill="1" applyBorder="1" applyAlignment="1">
      <alignment horizontal="left"/>
    </xf>
    <xf numFmtId="0" fontId="14" fillId="0" borderId="14" xfId="0" applyFont="1" applyFill="1" applyBorder="1" applyAlignment="1"/>
    <xf numFmtId="2" fontId="10" fillId="0" borderId="14" xfId="0" applyNumberFormat="1" applyFont="1" applyFill="1" applyBorder="1"/>
    <xf numFmtId="0" fontId="0" fillId="0" borderId="0" xfId="0" applyFont="1" applyFill="1" applyBorder="1"/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/>
    <xf numFmtId="0" fontId="2" fillId="0" borderId="14" xfId="0" applyFont="1" applyFill="1" applyBorder="1" applyAlignment="1">
      <alignment horizontal="left"/>
    </xf>
    <xf numFmtId="44" fontId="2" fillId="0" borderId="14" xfId="2" applyFont="1" applyFill="1" applyBorder="1"/>
    <xf numFmtId="4" fontId="2" fillId="0" borderId="14" xfId="0" applyNumberFormat="1" applyFont="1" applyFill="1" applyBorder="1"/>
    <xf numFmtId="4" fontId="2" fillId="0" borderId="15" xfId="0" applyNumberFormat="1" applyFont="1" applyFill="1" applyBorder="1" applyAlignment="1">
      <alignment wrapText="1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left" wrapText="1"/>
    </xf>
    <xf numFmtId="170" fontId="10" fillId="0" borderId="14" xfId="1" applyNumberFormat="1" applyFont="1" applyBorder="1" applyAlignment="1">
      <alignment wrapText="1"/>
    </xf>
    <xf numFmtId="0" fontId="9" fillId="7" borderId="17" xfId="0" applyFont="1" applyFill="1" applyBorder="1" applyAlignment="1">
      <alignment horizontal="center"/>
    </xf>
    <xf numFmtId="0" fontId="9" fillId="7" borderId="18" xfId="0" applyFont="1" applyFill="1" applyBorder="1" applyAlignment="1"/>
    <xf numFmtId="0" fontId="2" fillId="7" borderId="18" xfId="0" applyFont="1" applyFill="1" applyBorder="1" applyAlignment="1"/>
    <xf numFmtId="4" fontId="2" fillId="8" borderId="18" xfId="0" applyNumberFormat="1" applyFont="1" applyFill="1" applyBorder="1" applyAlignment="1"/>
    <xf numFmtId="4" fontId="2" fillId="8" borderId="18" xfId="0" applyNumberFormat="1" applyFont="1" applyFill="1" applyBorder="1"/>
    <xf numFmtId="171" fontId="2" fillId="8" borderId="18" xfId="0" applyNumberFormat="1" applyFont="1" applyFill="1" applyBorder="1" applyAlignment="1"/>
    <xf numFmtId="3" fontId="2" fillId="7" borderId="18" xfId="0" applyNumberFormat="1" applyFont="1" applyFill="1" applyBorder="1"/>
    <xf numFmtId="44" fontId="2" fillId="7" borderId="18" xfId="2" applyFont="1" applyFill="1" applyBorder="1"/>
    <xf numFmtId="3" fontId="2" fillId="7" borderId="19" xfId="0" applyNumberFormat="1" applyFont="1" applyFill="1" applyBorder="1"/>
    <xf numFmtId="4" fontId="0" fillId="0" borderId="0" xfId="0" applyNumberFormat="1" applyBorder="1"/>
    <xf numFmtId="0" fontId="16" fillId="0" borderId="14" xfId="4" applyFont="1" applyFill="1" applyBorder="1"/>
    <xf numFmtId="0" fontId="17" fillId="0" borderId="14" xfId="4" applyFont="1" applyFill="1" applyBorder="1"/>
    <xf numFmtId="3" fontId="17" fillId="0" borderId="14" xfId="4" applyNumberFormat="1" applyFont="1" applyFill="1" applyBorder="1"/>
    <xf numFmtId="43" fontId="17" fillId="0" borderId="14" xfId="1" applyFont="1" applyFill="1" applyBorder="1"/>
    <xf numFmtId="4" fontId="17" fillId="0" borderId="14" xfId="4" applyNumberFormat="1" applyFont="1" applyFill="1" applyBorder="1"/>
    <xf numFmtId="0" fontId="18" fillId="0" borderId="15" xfId="4" applyFont="1" applyBorder="1"/>
    <xf numFmtId="0" fontId="10" fillId="0" borderId="17" xfId="0" applyFont="1" applyBorder="1" applyAlignment="1">
      <alignment horizontal="center" wrapText="1"/>
    </xf>
    <xf numFmtId="0" fontId="16" fillId="0" borderId="18" xfId="4" applyFont="1" applyFill="1" applyBorder="1"/>
    <xf numFmtId="0" fontId="17" fillId="0" borderId="18" xfId="4" applyFont="1" applyFill="1" applyBorder="1"/>
    <xf numFmtId="3" fontId="17" fillId="0" borderId="18" xfId="4" applyNumberFormat="1" applyFont="1" applyFill="1" applyBorder="1"/>
    <xf numFmtId="43" fontId="17" fillId="0" borderId="18" xfId="1" applyFont="1" applyFill="1" applyBorder="1"/>
    <xf numFmtId="172" fontId="17" fillId="0" borderId="18" xfId="1" applyNumberFormat="1" applyFont="1" applyFill="1" applyBorder="1"/>
    <xf numFmtId="4" fontId="17" fillId="0" borderId="18" xfId="4" applyNumberFormat="1" applyFont="1" applyFill="1" applyBorder="1"/>
    <xf numFmtId="44" fontId="10" fillId="0" borderId="18" xfId="2" applyFont="1" applyFill="1" applyBorder="1"/>
    <xf numFmtId="4" fontId="10" fillId="0" borderId="18" xfId="0" applyNumberFormat="1" applyFont="1" applyFill="1" applyBorder="1"/>
    <xf numFmtId="0" fontId="18" fillId="0" borderId="19" xfId="4" applyFont="1" applyBorder="1"/>
    <xf numFmtId="0" fontId="9" fillId="7" borderId="7" xfId="0" applyFont="1" applyFill="1" applyBorder="1" applyAlignment="1">
      <alignment horizontal="center"/>
    </xf>
    <xf numFmtId="0" fontId="9" fillId="7" borderId="8" xfId="0" applyFont="1" applyFill="1" applyBorder="1" applyAlignment="1"/>
    <xf numFmtId="3" fontId="2" fillId="7" borderId="8" xfId="0" applyNumberFormat="1" applyFont="1" applyFill="1" applyBorder="1" applyAlignment="1"/>
    <xf numFmtId="4" fontId="2" fillId="8" borderId="8" xfId="0" applyNumberFormat="1" applyFont="1" applyFill="1" applyBorder="1" applyAlignment="1"/>
    <xf numFmtId="4" fontId="2" fillId="7" borderId="8" xfId="0" applyNumberFormat="1" applyFont="1" applyFill="1" applyBorder="1"/>
    <xf numFmtId="44" fontId="2" fillId="7" borderId="8" xfId="2" applyFont="1" applyFill="1" applyBorder="1"/>
    <xf numFmtId="3" fontId="2" fillId="7" borderId="9" xfId="0" applyNumberFormat="1" applyFont="1" applyFill="1" applyBorder="1"/>
    <xf numFmtId="0" fontId="15" fillId="0" borderId="0" xfId="4" applyFont="1" applyBorder="1"/>
    <xf numFmtId="0" fontId="9" fillId="7" borderId="20" xfId="0" applyFont="1" applyFill="1" applyBorder="1" applyAlignment="1"/>
    <xf numFmtId="0" fontId="9" fillId="7" borderId="21" xfId="0" applyFont="1" applyFill="1" applyBorder="1" applyAlignment="1"/>
    <xf numFmtId="3" fontId="2" fillId="7" borderId="21" xfId="0" applyNumberFormat="1" applyFont="1" applyFill="1" applyBorder="1" applyAlignment="1"/>
    <xf numFmtId="3" fontId="2" fillId="7" borderId="21" xfId="0" applyNumberFormat="1" applyFont="1" applyFill="1" applyBorder="1"/>
    <xf numFmtId="4" fontId="2" fillId="7" borderId="21" xfId="0" applyNumberFormat="1" applyFont="1" applyFill="1" applyBorder="1"/>
    <xf numFmtId="44" fontId="2" fillId="7" borderId="21" xfId="2" applyFont="1" applyFill="1" applyBorder="1" applyAlignment="1"/>
    <xf numFmtId="4" fontId="2" fillId="7" borderId="21" xfId="0" applyNumberFormat="1" applyFont="1" applyFill="1" applyBorder="1" applyAlignment="1"/>
    <xf numFmtId="3" fontId="2" fillId="7" borderId="22" xfId="0" applyNumberFormat="1" applyFont="1" applyFill="1" applyBorder="1"/>
    <xf numFmtId="0" fontId="10" fillId="0" borderId="14" xfId="0" applyFont="1" applyBorder="1" applyAlignment="1"/>
    <xf numFmtId="0" fontId="0" fillId="0" borderId="14" xfId="0" applyBorder="1" applyAlignment="1"/>
    <xf numFmtId="0" fontId="10" fillId="0" borderId="14" xfId="0" applyFont="1" applyBorder="1" applyAlignment="1">
      <alignment horizontal="right"/>
    </xf>
    <xf numFmtId="44" fontId="10" fillId="0" borderId="14" xfId="2" applyFont="1" applyBorder="1" applyAlignment="1"/>
    <xf numFmtId="0" fontId="10" fillId="0" borderId="15" xfId="0" applyFont="1" applyBorder="1" applyAlignment="1"/>
    <xf numFmtId="0" fontId="10" fillId="0" borderId="14" xfId="0" applyFont="1" applyBorder="1" applyAlignment="1">
      <alignment vertical="top" wrapText="1"/>
    </xf>
    <xf numFmtId="3" fontId="10" fillId="0" borderId="14" xfId="0" applyNumberFormat="1" applyFont="1" applyBorder="1" applyAlignment="1"/>
    <xf numFmtId="0" fontId="2" fillId="0" borderId="13" xfId="0" applyFont="1" applyFill="1" applyBorder="1" applyAlignment="1">
      <alignment horizontal="center" wrapText="1"/>
    </xf>
    <xf numFmtId="3" fontId="2" fillId="0" borderId="14" xfId="0" applyNumberFormat="1" applyFont="1" applyFill="1" applyBorder="1" applyAlignment="1"/>
    <xf numFmtId="44" fontId="2" fillId="0" borderId="14" xfId="2" applyFont="1" applyFill="1" applyBorder="1" applyAlignment="1"/>
    <xf numFmtId="3" fontId="2" fillId="5" borderId="14" xfId="0" applyNumberFormat="1" applyFont="1" applyFill="1" applyBorder="1" applyAlignment="1"/>
    <xf numFmtId="44" fontId="2" fillId="5" borderId="14" xfId="2" applyFont="1" applyFill="1" applyBorder="1" applyAlignment="1"/>
    <xf numFmtId="0" fontId="10" fillId="0" borderId="15" xfId="0" applyFont="1" applyBorder="1"/>
    <xf numFmtId="0" fontId="11" fillId="0" borderId="0" xfId="0" applyFont="1" applyFill="1" applyBorder="1"/>
    <xf numFmtId="164" fontId="10" fillId="0" borderId="14" xfId="1" applyNumberFormat="1" applyFont="1" applyBorder="1" applyAlignment="1"/>
    <xf numFmtId="43" fontId="10" fillId="0" borderId="14" xfId="1" applyFont="1" applyBorder="1" applyAlignment="1"/>
    <xf numFmtId="0" fontId="10" fillId="0" borderId="13" xfId="0" applyFont="1" applyFill="1" applyBorder="1" applyAlignment="1">
      <alignment horizontal="center" vertical="top" wrapText="1"/>
    </xf>
    <xf numFmtId="0" fontId="10" fillId="0" borderId="14" xfId="0" applyFont="1" applyFill="1" applyBorder="1" applyAlignment="1">
      <alignment vertical="top" wrapText="1"/>
    </xf>
    <xf numFmtId="3" fontId="2" fillId="5" borderId="14" xfId="0" applyNumberFormat="1" applyFont="1" applyFill="1" applyBorder="1" applyAlignment="1">
      <alignment horizontal="right" wrapText="1"/>
    </xf>
    <xf numFmtId="173" fontId="13" fillId="5" borderId="13" xfId="0" applyNumberFormat="1" applyFont="1" applyFill="1" applyBorder="1" applyAlignment="1">
      <alignment horizontal="center" wrapText="1"/>
    </xf>
    <xf numFmtId="0" fontId="9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vertical="top" wrapText="1"/>
    </xf>
    <xf numFmtId="164" fontId="2" fillId="0" borderId="14" xfId="1" applyNumberFormat="1" applyFont="1" applyFill="1" applyBorder="1" applyAlignment="1"/>
    <xf numFmtId="43" fontId="2" fillId="0" borderId="14" xfId="1" applyFont="1" applyFill="1" applyBorder="1" applyAlignment="1"/>
    <xf numFmtId="2" fontId="2" fillId="5" borderId="14" xfId="0" applyNumberFormat="1" applyFont="1" applyFill="1" applyBorder="1" applyAlignment="1"/>
    <xf numFmtId="4" fontId="2" fillId="5" borderId="14" xfId="0" applyNumberFormat="1" applyFont="1" applyFill="1" applyBorder="1" applyAlignment="1"/>
    <xf numFmtId="4" fontId="10" fillId="0" borderId="14" xfId="0" applyNumberFormat="1" applyFont="1" applyFill="1" applyBorder="1" applyAlignment="1"/>
    <xf numFmtId="0" fontId="10" fillId="5" borderId="13" xfId="0" applyFont="1" applyFill="1" applyBorder="1" applyAlignment="1">
      <alignment horizontal="center" wrapText="1"/>
    </xf>
    <xf numFmtId="0" fontId="10" fillId="5" borderId="14" xfId="0" applyFont="1" applyFill="1" applyBorder="1"/>
    <xf numFmtId="0" fontId="0" fillId="0" borderId="14" xfId="0" applyBorder="1" applyAlignment="1">
      <alignment vertical="top"/>
    </xf>
    <xf numFmtId="0" fontId="10" fillId="0" borderId="14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9" fillId="7" borderId="13" xfId="0" applyFont="1" applyFill="1" applyBorder="1" applyAlignment="1">
      <alignment horizontal="center"/>
    </xf>
    <xf numFmtId="0" fontId="9" fillId="7" borderId="14" xfId="0" applyFont="1" applyFill="1" applyBorder="1" applyAlignment="1"/>
    <xf numFmtId="0" fontId="9" fillId="8" borderId="14" xfId="0" applyFont="1" applyFill="1" applyBorder="1" applyAlignment="1"/>
    <xf numFmtId="4" fontId="2" fillId="8" borderId="14" xfId="0" applyNumberFormat="1" applyFont="1" applyFill="1" applyBorder="1" applyAlignment="1"/>
    <xf numFmtId="0" fontId="2" fillId="8" borderId="14" xfId="0" applyFont="1" applyFill="1" applyBorder="1" applyAlignment="1"/>
    <xf numFmtId="171" fontId="2" fillId="8" borderId="14" xfId="0" applyNumberFormat="1" applyFont="1" applyFill="1" applyBorder="1"/>
    <xf numFmtId="4" fontId="2" fillId="7" borderId="14" xfId="0" applyNumberFormat="1" applyFont="1" applyFill="1" applyBorder="1" applyAlignment="1"/>
    <xf numFmtId="44" fontId="2" fillId="7" borderId="14" xfId="2" applyFont="1" applyFill="1" applyBorder="1" applyAlignment="1"/>
    <xf numFmtId="4" fontId="2" fillId="7" borderId="15" xfId="0" applyNumberFormat="1" applyFont="1" applyFill="1" applyBorder="1" applyAlignment="1"/>
    <xf numFmtId="0" fontId="0" fillId="0" borderId="0" xfId="0" applyBorder="1" applyAlignment="1">
      <alignment horizontal="center"/>
    </xf>
    <xf numFmtId="44" fontId="0" fillId="0" borderId="0" xfId="2" applyFont="1" applyBorder="1"/>
    <xf numFmtId="0" fontId="10" fillId="0" borderId="0" xfId="0" applyFont="1" applyBorder="1"/>
    <xf numFmtId="0" fontId="8" fillId="4" borderId="0" xfId="0" applyFont="1" applyFill="1" applyBorder="1" applyAlignment="1">
      <alignment horizontal="center"/>
    </xf>
    <xf numFmtId="44" fontId="8" fillId="4" borderId="0" xfId="2" applyFont="1" applyFill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44" fontId="2" fillId="0" borderId="0" xfId="2" applyFont="1" applyBorder="1" applyAlignment="1">
      <alignment vertical="top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4" fontId="2" fillId="0" borderId="0" xfId="0" applyNumberFormat="1" applyFont="1" applyBorder="1"/>
    <xf numFmtId="4" fontId="2" fillId="0" borderId="0" xfId="0" applyNumberFormat="1" applyFont="1" applyFill="1" applyBorder="1"/>
    <xf numFmtId="171" fontId="2" fillId="0" borderId="0" xfId="0" applyNumberFormat="1" applyFont="1" applyFill="1" applyBorder="1"/>
    <xf numFmtId="44" fontId="2" fillId="0" borderId="0" xfId="2" applyFont="1" applyBorder="1"/>
    <xf numFmtId="3" fontId="2" fillId="0" borderId="0" xfId="0" applyNumberFormat="1" applyFont="1" applyBorder="1"/>
    <xf numFmtId="3" fontId="2" fillId="0" borderId="0" xfId="0" applyNumberFormat="1" applyFont="1" applyFill="1" applyBorder="1"/>
    <xf numFmtId="3" fontId="19" fillId="0" borderId="0" xfId="0" applyNumberFormat="1" applyFont="1" applyBorder="1"/>
    <xf numFmtId="4" fontId="19" fillId="0" borderId="0" xfId="0" applyNumberFormat="1" applyFont="1" applyFill="1" applyBorder="1"/>
    <xf numFmtId="3" fontId="19" fillId="0" borderId="0" xfId="0" applyNumberFormat="1" applyFont="1" applyFill="1" applyBorder="1"/>
    <xf numFmtId="171" fontId="19" fillId="0" borderId="0" xfId="0" applyNumberFormat="1" applyFont="1" applyFill="1" applyBorder="1"/>
    <xf numFmtId="44" fontId="19" fillId="0" borderId="0" xfId="2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indent="5"/>
    </xf>
    <xf numFmtId="0" fontId="0" fillId="0" borderId="0" xfId="0" applyFill="1" applyBorder="1" applyAlignment="1">
      <alignment horizontal="center"/>
    </xf>
    <xf numFmtId="0" fontId="21" fillId="0" borderId="0" xfId="0" applyFont="1" applyFill="1" applyBorder="1" applyAlignment="1">
      <alignment horizontal="center" vertical="top"/>
    </xf>
    <xf numFmtId="0" fontId="21" fillId="0" borderId="13" xfId="0" applyFont="1" applyFill="1" applyBorder="1" applyAlignment="1">
      <alignment horizontal="left"/>
    </xf>
    <xf numFmtId="3" fontId="20" fillId="0" borderId="15" xfId="0" applyNumberFormat="1" applyFont="1" applyFill="1" applyBorder="1" applyAlignment="1"/>
    <xf numFmtId="0" fontId="21" fillId="0" borderId="0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left" wrapText="1"/>
    </xf>
    <xf numFmtId="4" fontId="20" fillId="0" borderId="15" xfId="0" applyNumberFormat="1" applyFont="1" applyFill="1" applyBorder="1" applyAlignment="1"/>
    <xf numFmtId="3" fontId="0" fillId="0" borderId="0" xfId="0" applyNumberFormat="1" applyBorder="1"/>
    <xf numFmtId="171" fontId="20" fillId="0" borderId="15" xfId="0" applyNumberFormat="1" applyFont="1" applyFill="1" applyBorder="1" applyAlignment="1"/>
    <xf numFmtId="43" fontId="0" fillId="0" borderId="0" xfId="1" applyFont="1" applyBorder="1"/>
    <xf numFmtId="44" fontId="10" fillId="0" borderId="0" xfId="0" applyNumberFormat="1" applyFont="1" applyBorder="1"/>
    <xf numFmtId="0" fontId="21" fillId="0" borderId="23" xfId="0" applyFont="1" applyFill="1" applyBorder="1" applyAlignment="1">
      <alignment horizontal="left" wrapText="1"/>
    </xf>
    <xf numFmtId="3" fontId="20" fillId="0" borderId="24" xfId="0" applyNumberFormat="1" applyFont="1" applyFill="1" applyBorder="1" applyAlignment="1"/>
    <xf numFmtId="9" fontId="0" fillId="0" borderId="0" xfId="3" applyFont="1" applyBorder="1"/>
    <xf numFmtId="174" fontId="0" fillId="0" borderId="0" xfId="3" applyNumberFormat="1" applyFont="1" applyBorder="1"/>
    <xf numFmtId="10" fontId="0" fillId="0" borderId="0" xfId="3" applyNumberFormat="1" applyFont="1" applyBorder="1"/>
    <xf numFmtId="0" fontId="2" fillId="0" borderId="0" xfId="0" applyFont="1" applyBorder="1" applyAlignment="1">
      <alignment wrapText="1"/>
    </xf>
    <xf numFmtId="0" fontId="20" fillId="0" borderId="10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left"/>
    </xf>
    <xf numFmtId="0" fontId="8" fillId="4" borderId="10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/>
    </xf>
    <xf numFmtId="44" fontId="0" fillId="0" borderId="0" xfId="0" applyNumberFormat="1" applyBorder="1"/>
  </cellXfs>
  <cellStyles count="7">
    <cellStyle name="Comma" xfId="1" builtinId="3"/>
    <cellStyle name="Currency" xfId="2" builtinId="4"/>
    <cellStyle name="Normal" xfId="0" builtinId="0"/>
    <cellStyle name="Normal 2" xfId="4"/>
    <cellStyle name="Normal 2 2" xfId="5"/>
    <cellStyle name="Normal 2 2 2" xfId="6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0584-0064%20Burden%20Table%20-%20Baseline%20Revision%20&amp;%20Proposed%20Rule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MB%200584-0064%20Baseline%20Revision%20Burden%20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le Burden"/>
      <sheetName val="Baseline Revision"/>
      <sheetName val="Proposed Rule"/>
      <sheetName val="Briefing - Baseline to Prop2"/>
      <sheetName val="Briefing - Baseline to Proposed"/>
      <sheetName val="Briefing - Orig to Baseline"/>
    </sheetNames>
    <sheetDataSet>
      <sheetData sheetId="0">
        <row r="7">
          <cell r="D7">
            <v>44</v>
          </cell>
        </row>
      </sheetData>
      <sheetData sheetId="1">
        <row r="6">
          <cell r="D6">
            <v>53</v>
          </cell>
          <cell r="E6">
            <v>211494.77358490566</v>
          </cell>
          <cell r="F6">
            <v>11209223</v>
          </cell>
          <cell r="G6">
            <v>0.31730000000000003</v>
          </cell>
          <cell r="H6">
            <v>3556686.4579000003</v>
          </cell>
        </row>
        <row r="7">
          <cell r="F7">
            <v>11209223</v>
          </cell>
          <cell r="H7">
            <v>5604611.5</v>
          </cell>
          <cell r="I7">
            <v>10.15</v>
          </cell>
        </row>
        <row r="9">
          <cell r="D9">
            <v>53</v>
          </cell>
          <cell r="E9">
            <v>211494.77358490566</v>
          </cell>
          <cell r="F9">
            <v>11209223</v>
          </cell>
          <cell r="G9">
            <v>5.0099999999999999E-2</v>
          </cell>
          <cell r="H9">
            <v>561582.0723</v>
          </cell>
        </row>
        <row r="10">
          <cell r="D10">
            <v>53</v>
          </cell>
          <cell r="E10">
            <v>211494.77358490566</v>
          </cell>
          <cell r="F10">
            <v>11209223</v>
          </cell>
          <cell r="G10">
            <v>5.0099999999999999E-2</v>
          </cell>
          <cell r="H10">
            <v>561582.0723</v>
          </cell>
        </row>
        <row r="11">
          <cell r="D11">
            <v>53</v>
          </cell>
          <cell r="E11">
            <v>211494.77358490566</v>
          </cell>
          <cell r="F11">
            <v>11209223</v>
          </cell>
          <cell r="G11">
            <v>5.0099999999999999E-2</v>
          </cell>
          <cell r="H11">
            <v>561582.0723</v>
          </cell>
        </row>
        <row r="12">
          <cell r="D12">
            <v>53</v>
          </cell>
          <cell r="E12">
            <v>211494.77358490566</v>
          </cell>
          <cell r="F12">
            <v>11209223</v>
          </cell>
          <cell r="G12">
            <v>5.0099999999999999E-2</v>
          </cell>
          <cell r="H12">
            <v>561582.0723</v>
          </cell>
        </row>
        <row r="13">
          <cell r="D13">
            <v>53</v>
          </cell>
          <cell r="E13">
            <v>13132.08</v>
          </cell>
          <cell r="F13">
            <v>696000.24</v>
          </cell>
          <cell r="G13">
            <v>5.0099999999999999E-2</v>
          </cell>
          <cell r="H13">
            <v>34869.612024000002</v>
          </cell>
        </row>
        <row r="14">
          <cell r="D14">
            <v>53</v>
          </cell>
          <cell r="E14">
            <v>211494.77358490566</v>
          </cell>
          <cell r="F14">
            <v>11209223</v>
          </cell>
          <cell r="G14">
            <v>5.0099999999999999E-2</v>
          </cell>
          <cell r="H14">
            <v>561582.0723</v>
          </cell>
        </row>
        <row r="15">
          <cell r="D15">
            <v>53</v>
          </cell>
          <cell r="E15">
            <v>244509.43400000001</v>
          </cell>
          <cell r="F15">
            <v>12959000.002</v>
          </cell>
          <cell r="G15">
            <v>5.0099999999999999E-2</v>
          </cell>
          <cell r="H15">
            <v>649245.90010019997</v>
          </cell>
        </row>
        <row r="16">
          <cell r="D16">
            <v>53</v>
          </cell>
          <cell r="E16">
            <v>69890.42</v>
          </cell>
          <cell r="F16">
            <v>3704192.26</v>
          </cell>
          <cell r="G16">
            <v>5.0099999999999999E-2</v>
          </cell>
          <cell r="H16">
            <v>185580.03222599998</v>
          </cell>
        </row>
        <row r="17">
          <cell r="D17">
            <v>53</v>
          </cell>
          <cell r="E17">
            <v>6867.9245300000002</v>
          </cell>
          <cell r="F17">
            <v>364000.00008999999</v>
          </cell>
          <cell r="G17">
            <v>5.0099999999999999E-2</v>
          </cell>
          <cell r="H17">
            <v>18236.400004509</v>
          </cell>
        </row>
        <row r="18">
          <cell r="D18">
            <v>53</v>
          </cell>
          <cell r="E18">
            <v>68547.17</v>
          </cell>
          <cell r="F18">
            <v>3633000.01</v>
          </cell>
          <cell r="G18">
            <v>5.0099999999999999E-2</v>
          </cell>
          <cell r="H18">
            <v>182013.30050099999</v>
          </cell>
        </row>
        <row r="19">
          <cell r="D19">
            <v>53</v>
          </cell>
          <cell r="E19">
            <v>211494.77358490566</v>
          </cell>
          <cell r="F19">
            <v>11209223</v>
          </cell>
          <cell r="G19">
            <v>5.0099999999999999E-2</v>
          </cell>
          <cell r="H19">
            <v>561582.0723</v>
          </cell>
        </row>
        <row r="20">
          <cell r="D20">
            <v>53</v>
          </cell>
          <cell r="E20">
            <v>11035.3207</v>
          </cell>
          <cell r="F20">
            <v>584871.99710000004</v>
          </cell>
          <cell r="G20">
            <v>5.0099999999999999E-2</v>
          </cell>
          <cell r="H20">
            <v>29302.087054710002</v>
          </cell>
        </row>
        <row r="21">
          <cell r="D21">
            <v>53</v>
          </cell>
          <cell r="E21">
            <v>2296</v>
          </cell>
          <cell r="F21">
            <v>121688</v>
          </cell>
          <cell r="G21">
            <v>5.0099999999999999E-2</v>
          </cell>
          <cell r="H21">
            <v>6096.5688</v>
          </cell>
        </row>
        <row r="23">
          <cell r="D23">
            <v>53</v>
          </cell>
          <cell r="E23">
            <v>275842.30188679247</v>
          </cell>
          <cell r="F23">
            <v>14619642</v>
          </cell>
          <cell r="G23">
            <v>0.25</v>
          </cell>
          <cell r="H23">
            <v>3654910.5</v>
          </cell>
        </row>
        <row r="25">
          <cell r="D25">
            <v>53</v>
          </cell>
          <cell r="E25">
            <v>275842.30188679247</v>
          </cell>
          <cell r="F25">
            <v>14619642</v>
          </cell>
          <cell r="G25">
            <v>0.33400000000000002</v>
          </cell>
          <cell r="H25">
            <v>4882960.4280000003</v>
          </cell>
        </row>
        <row r="27">
          <cell r="D27">
            <v>53</v>
          </cell>
          <cell r="E27">
            <v>137921.15094339623</v>
          </cell>
          <cell r="F27">
            <v>7309821</v>
          </cell>
          <cell r="G27">
            <v>0.1002</v>
          </cell>
          <cell r="H27">
            <v>732444.06420000002</v>
          </cell>
        </row>
        <row r="28">
          <cell r="D28">
            <v>53</v>
          </cell>
          <cell r="E28">
            <v>2758.4230188679248</v>
          </cell>
          <cell r="F28">
            <v>146196.42000000001</v>
          </cell>
          <cell r="G28">
            <v>0.1002</v>
          </cell>
          <cell r="H28">
            <v>14648.881284000001</v>
          </cell>
        </row>
        <row r="29">
          <cell r="D29">
            <v>53</v>
          </cell>
          <cell r="E29">
            <v>5516.8460377358497</v>
          </cell>
          <cell r="F29">
            <v>292392.84000000003</v>
          </cell>
          <cell r="G29">
            <v>0.1002</v>
          </cell>
          <cell r="H29">
            <v>29297.762568000002</v>
          </cell>
        </row>
        <row r="30">
          <cell r="D30">
            <v>53</v>
          </cell>
          <cell r="E30">
            <v>13792.115094339624</v>
          </cell>
          <cell r="F30">
            <v>730982.10000000009</v>
          </cell>
          <cell r="G30">
            <v>0.1002</v>
          </cell>
          <cell r="H30">
            <v>73244.406420000014</v>
          </cell>
        </row>
        <row r="31">
          <cell r="D31">
            <v>53</v>
          </cell>
          <cell r="E31">
            <v>13792.115094339624</v>
          </cell>
          <cell r="F31">
            <v>730982.10000000009</v>
          </cell>
          <cell r="G31">
            <v>0.1002</v>
          </cell>
          <cell r="H31">
            <v>73244.406420000014</v>
          </cell>
        </row>
        <row r="32">
          <cell r="D32">
            <v>53</v>
          </cell>
          <cell r="E32">
            <v>137921.15094339623</v>
          </cell>
          <cell r="F32">
            <v>7309821</v>
          </cell>
          <cell r="G32">
            <v>0.1002</v>
          </cell>
          <cell r="H32">
            <v>732444.06420000002</v>
          </cell>
        </row>
        <row r="33">
          <cell r="D33">
            <v>53</v>
          </cell>
          <cell r="E33">
            <v>137921.15094339623</v>
          </cell>
          <cell r="F33">
            <v>7309821</v>
          </cell>
          <cell r="G33">
            <v>0.1002</v>
          </cell>
          <cell r="H33">
            <v>732444.06420000002</v>
          </cell>
        </row>
        <row r="35">
          <cell r="D35">
            <v>2</v>
          </cell>
          <cell r="E35">
            <v>364434</v>
          </cell>
          <cell r="F35">
            <v>728868</v>
          </cell>
          <cell r="G35">
            <v>0.1169</v>
          </cell>
          <cell r="H35">
            <v>85204.669200000004</v>
          </cell>
        </row>
        <row r="36">
          <cell r="D36">
            <v>1</v>
          </cell>
          <cell r="E36">
            <v>1733336</v>
          </cell>
          <cell r="F36">
            <v>1733336</v>
          </cell>
          <cell r="G36">
            <v>0.1336</v>
          </cell>
          <cell r="H36">
            <v>231573.68959999998</v>
          </cell>
        </row>
        <row r="37">
          <cell r="H37">
            <v>3463030.8096449994</v>
          </cell>
        </row>
        <row r="38">
          <cell r="D38">
            <v>24</v>
          </cell>
          <cell r="E38">
            <v>134810.67000000001</v>
          </cell>
          <cell r="F38">
            <v>3235456.08</v>
          </cell>
          <cell r="G38">
            <v>0.1837</v>
          </cell>
          <cell r="H38">
            <v>594353.28189600003</v>
          </cell>
        </row>
        <row r="41">
          <cell r="D41">
            <v>53</v>
          </cell>
          <cell r="E41">
            <v>712253.57</v>
          </cell>
          <cell r="F41">
            <v>37749439.210000001</v>
          </cell>
          <cell r="G41">
            <v>3.3399999999999999E-2</v>
          </cell>
          <cell r="H41">
            <v>1260831.2696140001</v>
          </cell>
        </row>
        <row r="42">
          <cell r="D42">
            <v>53</v>
          </cell>
          <cell r="E42">
            <v>1149.8499999999999</v>
          </cell>
          <cell r="F42">
            <v>60942.049999999996</v>
          </cell>
          <cell r="G42">
            <v>3.3399999999999999E-2</v>
          </cell>
          <cell r="H42">
            <v>2035.4644699999999</v>
          </cell>
        </row>
        <row r="43">
          <cell r="D43">
            <v>53</v>
          </cell>
          <cell r="E43">
            <v>44514.17</v>
          </cell>
          <cell r="F43">
            <v>2359251.0099999998</v>
          </cell>
          <cell r="G43">
            <v>1.67E-2</v>
          </cell>
          <cell r="H43">
            <v>39399.491866999997</v>
          </cell>
        </row>
        <row r="44">
          <cell r="D44">
            <v>53</v>
          </cell>
          <cell r="E44">
            <v>416736.06</v>
          </cell>
          <cell r="F44">
            <v>22087011.18</v>
          </cell>
          <cell r="G44">
            <v>3.3399999999999999E-2</v>
          </cell>
          <cell r="H44">
            <v>737706.17341199995</v>
          </cell>
        </row>
        <row r="45">
          <cell r="D45">
            <v>53</v>
          </cell>
          <cell r="E45">
            <v>31227.23</v>
          </cell>
          <cell r="F45">
            <v>1655043.19</v>
          </cell>
          <cell r="G45">
            <v>3.3399999999999999E-2</v>
          </cell>
          <cell r="H45">
            <v>55278.442545999998</v>
          </cell>
        </row>
        <row r="46">
          <cell r="D46">
            <v>53</v>
          </cell>
          <cell r="E46">
            <v>6899.15</v>
          </cell>
          <cell r="F46">
            <v>365654.94999999995</v>
          </cell>
          <cell r="G46">
            <v>3.3399999999999999E-2</v>
          </cell>
          <cell r="H46">
            <v>12212.875329999999</v>
          </cell>
        </row>
        <row r="47">
          <cell r="D47">
            <v>53</v>
          </cell>
          <cell r="E47">
            <v>31227.23</v>
          </cell>
          <cell r="F47">
            <v>1655043.19</v>
          </cell>
          <cell r="G47">
            <v>3.3399999999999999E-2</v>
          </cell>
          <cell r="H47">
            <v>55278.442545999998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0</v>
          </cell>
        </row>
        <row r="51">
          <cell r="H51">
            <v>3815769.1211999995</v>
          </cell>
        </row>
        <row r="52">
          <cell r="H52">
            <v>194066.67704281994</v>
          </cell>
        </row>
        <row r="58">
          <cell r="D58">
            <v>11209223</v>
          </cell>
          <cell r="E58">
            <v>1</v>
          </cell>
          <cell r="F58">
            <v>11209223</v>
          </cell>
          <cell r="G58">
            <v>0.31730000000000003</v>
          </cell>
          <cell r="H58">
            <v>3556686.4579000003</v>
          </cell>
          <cell r="I58">
            <v>7.25</v>
          </cell>
          <cell r="J58">
            <v>25785976.819775</v>
          </cell>
        </row>
        <row r="60">
          <cell r="D60">
            <v>11209223</v>
          </cell>
          <cell r="E60">
            <v>1</v>
          </cell>
          <cell r="F60">
            <v>11209223</v>
          </cell>
          <cell r="G60">
            <v>0.5</v>
          </cell>
          <cell r="H60">
            <v>5604611.5</v>
          </cell>
          <cell r="I60">
            <v>7.25</v>
          </cell>
          <cell r="J60">
            <v>40633433.375</v>
          </cell>
        </row>
        <row r="61">
          <cell r="D61">
            <v>11209223</v>
          </cell>
          <cell r="E61">
            <v>1</v>
          </cell>
          <cell r="G61">
            <v>2</v>
          </cell>
          <cell r="H61">
            <v>22418446</v>
          </cell>
          <cell r="I61">
            <v>7.25</v>
          </cell>
        </row>
        <row r="65">
          <cell r="D65">
            <v>11209223</v>
          </cell>
          <cell r="E65">
            <v>1</v>
          </cell>
          <cell r="F65">
            <v>11209223</v>
          </cell>
          <cell r="G65">
            <v>6.6799999999999998E-2</v>
          </cell>
          <cell r="H65">
            <v>748776.09640000004</v>
          </cell>
          <cell r="I65">
            <v>7.25</v>
          </cell>
          <cell r="J65">
            <v>5428626.6989000002</v>
          </cell>
        </row>
        <row r="66">
          <cell r="D66">
            <v>11209223</v>
          </cell>
          <cell r="E66">
            <v>1</v>
          </cell>
          <cell r="F66">
            <v>11209223</v>
          </cell>
          <cell r="G66">
            <v>6.6799999999999998E-2</v>
          </cell>
          <cell r="H66">
            <v>748776.09640000004</v>
          </cell>
          <cell r="I66">
            <v>7.25</v>
          </cell>
          <cell r="J66">
            <v>5428626.6989000002</v>
          </cell>
        </row>
        <row r="67">
          <cell r="D67">
            <v>11209223</v>
          </cell>
          <cell r="E67">
            <v>1</v>
          </cell>
          <cell r="F67">
            <v>11209223</v>
          </cell>
          <cell r="G67">
            <v>6.6799999999999998E-2</v>
          </cell>
          <cell r="H67">
            <v>748776.09640000004</v>
          </cell>
          <cell r="I67">
            <v>7.25</v>
          </cell>
          <cell r="J67">
            <v>5428626.6989000002</v>
          </cell>
        </row>
        <row r="68">
          <cell r="D68">
            <v>11209223</v>
          </cell>
          <cell r="E68">
            <v>1</v>
          </cell>
          <cell r="F68">
            <v>11209223</v>
          </cell>
          <cell r="G68">
            <v>6.6799999999999998E-2</v>
          </cell>
          <cell r="H68">
            <v>748776.09640000004</v>
          </cell>
          <cell r="I68">
            <v>7.25</v>
          </cell>
          <cell r="J68">
            <v>5428626.6989000002</v>
          </cell>
        </row>
        <row r="69">
          <cell r="D69">
            <v>696000</v>
          </cell>
          <cell r="E69">
            <v>1</v>
          </cell>
          <cell r="F69">
            <v>696000</v>
          </cell>
          <cell r="G69">
            <v>6.6799999999999998E-2</v>
          </cell>
          <cell r="H69">
            <v>46492.799999999996</v>
          </cell>
          <cell r="I69">
            <v>7.25</v>
          </cell>
          <cell r="J69">
            <v>337072.8</v>
          </cell>
        </row>
        <row r="70">
          <cell r="D70">
            <v>11209223</v>
          </cell>
          <cell r="E70">
            <v>1</v>
          </cell>
          <cell r="F70">
            <v>11209223</v>
          </cell>
          <cell r="G70">
            <v>6.6799999999999998E-2</v>
          </cell>
          <cell r="H70">
            <v>748776.09640000004</v>
          </cell>
          <cell r="I70">
            <v>7.25</v>
          </cell>
          <cell r="J70">
            <v>5428626.6989000002</v>
          </cell>
        </row>
        <row r="71">
          <cell r="D71">
            <v>12959000</v>
          </cell>
          <cell r="E71">
            <v>1</v>
          </cell>
          <cell r="F71">
            <v>12959000</v>
          </cell>
          <cell r="G71">
            <v>6.6799999999999998E-2</v>
          </cell>
          <cell r="H71">
            <v>865661.2</v>
          </cell>
          <cell r="I71">
            <v>7.25</v>
          </cell>
          <cell r="J71">
            <v>6276043.6999999993</v>
          </cell>
        </row>
        <row r="72">
          <cell r="D72">
            <v>3704192</v>
          </cell>
          <cell r="E72">
            <v>1</v>
          </cell>
          <cell r="F72">
            <v>3704192</v>
          </cell>
          <cell r="G72">
            <v>6.6799999999999998E-2</v>
          </cell>
          <cell r="H72">
            <v>247440.02559999999</v>
          </cell>
          <cell r="I72">
            <v>7.25</v>
          </cell>
          <cell r="J72">
            <v>1793940.1856</v>
          </cell>
        </row>
        <row r="73">
          <cell r="D73">
            <v>364000</v>
          </cell>
          <cell r="E73">
            <v>1</v>
          </cell>
          <cell r="F73">
            <v>364000</v>
          </cell>
          <cell r="G73">
            <v>6.6799999999999998E-2</v>
          </cell>
          <cell r="H73">
            <v>24315.200000000001</v>
          </cell>
          <cell r="I73">
            <v>7.25</v>
          </cell>
          <cell r="J73">
            <v>176285.2</v>
          </cell>
        </row>
        <row r="74">
          <cell r="D74">
            <v>3633000</v>
          </cell>
          <cell r="E74">
            <v>1</v>
          </cell>
          <cell r="F74">
            <v>3633000</v>
          </cell>
          <cell r="G74">
            <v>6.6799999999999998E-2</v>
          </cell>
          <cell r="H74">
            <v>242684.4</v>
          </cell>
          <cell r="I74">
            <v>7.25</v>
          </cell>
          <cell r="J74">
            <v>1759461.9</v>
          </cell>
        </row>
        <row r="75">
          <cell r="D75">
            <v>11209223</v>
          </cell>
          <cell r="E75">
            <v>1</v>
          </cell>
          <cell r="F75">
            <v>11209223</v>
          </cell>
          <cell r="G75">
            <v>6.6799999999999998E-2</v>
          </cell>
          <cell r="H75">
            <v>748776.09640000004</v>
          </cell>
          <cell r="I75">
            <v>7.25</v>
          </cell>
          <cell r="J75">
            <v>5428626.6989000002</v>
          </cell>
        </row>
        <row r="76">
          <cell r="D76">
            <v>584872</v>
          </cell>
          <cell r="E76">
            <v>1</v>
          </cell>
          <cell r="F76">
            <v>584872</v>
          </cell>
          <cell r="G76">
            <v>6.6799999999999998E-2</v>
          </cell>
          <cell r="H76">
            <v>39069.4496</v>
          </cell>
          <cell r="I76">
            <v>7.25</v>
          </cell>
          <cell r="J76">
            <v>283253.50959999999</v>
          </cell>
        </row>
        <row r="77">
          <cell r="D77">
            <v>121688</v>
          </cell>
          <cell r="E77">
            <v>1</v>
          </cell>
          <cell r="F77">
            <v>121688</v>
          </cell>
          <cell r="G77">
            <v>6.6799999999999998E-2</v>
          </cell>
          <cell r="H77">
            <v>8128.7583999999997</v>
          </cell>
          <cell r="J77">
            <v>58933.498399999997</v>
          </cell>
        </row>
        <row r="79">
          <cell r="D79">
            <v>14619642</v>
          </cell>
          <cell r="E79">
            <v>1</v>
          </cell>
          <cell r="F79">
            <v>14619642</v>
          </cell>
          <cell r="G79">
            <v>0.25</v>
          </cell>
          <cell r="H79">
            <v>3654910.5</v>
          </cell>
          <cell r="I79">
            <v>7.25</v>
          </cell>
          <cell r="J79">
            <v>26498101.125</v>
          </cell>
        </row>
        <row r="82">
          <cell r="D82">
            <v>14619642</v>
          </cell>
          <cell r="E82">
            <v>1</v>
          </cell>
          <cell r="F82">
            <v>14619642</v>
          </cell>
          <cell r="G82">
            <v>0.33400000000000002</v>
          </cell>
          <cell r="H82">
            <v>4882960.4280000003</v>
          </cell>
          <cell r="I82">
            <v>7.25</v>
          </cell>
          <cell r="J82">
            <v>35401463.103</v>
          </cell>
        </row>
        <row r="83">
          <cell r="H83">
            <v>29239284</v>
          </cell>
        </row>
        <row r="86">
          <cell r="D86">
            <v>7309821</v>
          </cell>
          <cell r="E86">
            <v>1</v>
          </cell>
          <cell r="F86">
            <v>7309821</v>
          </cell>
          <cell r="G86">
            <v>0.1002</v>
          </cell>
          <cell r="H86">
            <v>732444.06420000002</v>
          </cell>
          <cell r="I86">
            <v>7.25</v>
          </cell>
          <cell r="J86">
            <v>5310219.46545</v>
          </cell>
        </row>
        <row r="87">
          <cell r="D87">
            <v>146196.42000000001</v>
          </cell>
          <cell r="E87">
            <v>1</v>
          </cell>
          <cell r="F87">
            <v>146196.42000000001</v>
          </cell>
          <cell r="G87">
            <v>0.1002</v>
          </cell>
          <cell r="H87">
            <v>14648.881284000001</v>
          </cell>
          <cell r="I87">
            <v>7.25</v>
          </cell>
          <cell r="J87">
            <v>106204.38930900001</v>
          </cell>
        </row>
        <row r="88">
          <cell r="D88">
            <v>292392.84000000003</v>
          </cell>
          <cell r="E88">
            <v>1</v>
          </cell>
          <cell r="F88">
            <v>292392.84000000003</v>
          </cell>
          <cell r="G88">
            <v>0.1002</v>
          </cell>
          <cell r="H88">
            <v>29297.762568000002</v>
          </cell>
          <cell r="I88">
            <v>7.25</v>
          </cell>
          <cell r="J88">
            <v>212408.77861800001</v>
          </cell>
        </row>
        <row r="89">
          <cell r="D89">
            <v>730982.10000000009</v>
          </cell>
          <cell r="E89">
            <v>1</v>
          </cell>
          <cell r="F89">
            <v>730982.10000000009</v>
          </cell>
          <cell r="G89">
            <v>0.1002</v>
          </cell>
          <cell r="H89">
            <v>73244.406420000014</v>
          </cell>
          <cell r="I89">
            <v>7.25</v>
          </cell>
          <cell r="J89">
            <v>531021.94654500007</v>
          </cell>
        </row>
        <row r="90">
          <cell r="D90">
            <v>730982.10000000009</v>
          </cell>
          <cell r="E90">
            <v>1</v>
          </cell>
          <cell r="F90">
            <v>730982.10000000009</v>
          </cell>
          <cell r="G90">
            <v>0.1002</v>
          </cell>
          <cell r="H90">
            <v>73244.406420000014</v>
          </cell>
          <cell r="I90">
            <v>7.25</v>
          </cell>
          <cell r="J90">
            <v>531021.94654500007</v>
          </cell>
        </row>
        <row r="91">
          <cell r="D91">
            <v>7309821</v>
          </cell>
          <cell r="E91">
            <v>1</v>
          </cell>
          <cell r="F91">
            <v>7309821</v>
          </cell>
          <cell r="G91">
            <v>0.1002</v>
          </cell>
          <cell r="H91">
            <v>732444.06420000002</v>
          </cell>
          <cell r="I91">
            <v>7.25</v>
          </cell>
          <cell r="J91">
            <v>5310219.46545</v>
          </cell>
        </row>
        <row r="92">
          <cell r="D92">
            <v>7309821</v>
          </cell>
          <cell r="E92">
            <v>1</v>
          </cell>
          <cell r="F92">
            <v>7309821</v>
          </cell>
          <cell r="G92">
            <v>0.1002</v>
          </cell>
          <cell r="H92">
            <v>732444.06420000002</v>
          </cell>
          <cell r="I92">
            <v>7.25</v>
          </cell>
          <cell r="J92">
            <v>5310219.46545</v>
          </cell>
        </row>
        <row r="95">
          <cell r="D95">
            <v>728868</v>
          </cell>
          <cell r="E95">
            <v>11</v>
          </cell>
          <cell r="F95">
            <v>8017548</v>
          </cell>
          <cell r="G95">
            <v>0.1169</v>
          </cell>
          <cell r="H95">
            <v>937251.36120000004</v>
          </cell>
          <cell r="I95">
            <v>7.25</v>
          </cell>
          <cell r="J95">
            <v>6795072.3687000005</v>
          </cell>
        </row>
        <row r="96">
          <cell r="D96">
            <v>1733336</v>
          </cell>
          <cell r="E96">
            <v>3</v>
          </cell>
          <cell r="F96">
            <v>5200008</v>
          </cell>
          <cell r="G96">
            <v>0.1336</v>
          </cell>
          <cell r="H96">
            <v>694721.06880000001</v>
          </cell>
          <cell r="I96">
            <v>7.25</v>
          </cell>
          <cell r="J96">
            <v>5036727.7488000002</v>
          </cell>
        </row>
        <row r="97">
          <cell r="H97">
            <v>3148209.852</v>
          </cell>
        </row>
        <row r="98">
          <cell r="D98">
            <v>3235456</v>
          </cell>
          <cell r="E98">
            <v>1</v>
          </cell>
          <cell r="F98">
            <v>3235456</v>
          </cell>
          <cell r="G98">
            <v>0.16700000000000001</v>
          </cell>
          <cell r="H98">
            <v>540321.152</v>
          </cell>
          <cell r="I98">
            <v>7.25</v>
          </cell>
          <cell r="J98">
            <v>3917328.352</v>
          </cell>
        </row>
        <row r="101">
          <cell r="D101">
            <v>2123326</v>
          </cell>
          <cell r="E101">
            <v>1</v>
          </cell>
          <cell r="F101">
            <v>2123326</v>
          </cell>
          <cell r="G101">
            <v>1.67E-2</v>
          </cell>
          <cell r="H101">
            <v>35459.544199999997</v>
          </cell>
          <cell r="I101">
            <v>7.25</v>
          </cell>
          <cell r="J101">
            <v>257081.69544999997</v>
          </cell>
        </row>
        <row r="102">
          <cell r="D102">
            <v>82753</v>
          </cell>
          <cell r="E102">
            <v>1</v>
          </cell>
          <cell r="F102">
            <v>82753</v>
          </cell>
          <cell r="G102">
            <v>1.67E-2</v>
          </cell>
          <cell r="H102">
            <v>1381.9750999999999</v>
          </cell>
          <cell r="I102">
            <v>7.25</v>
          </cell>
          <cell r="J102">
            <v>10019.319474999998</v>
          </cell>
        </row>
        <row r="103">
          <cell r="D103">
            <v>14626</v>
          </cell>
          <cell r="E103">
            <v>1</v>
          </cell>
          <cell r="F103">
            <v>14626</v>
          </cell>
          <cell r="G103">
            <v>1.67E-2</v>
          </cell>
          <cell r="H103">
            <v>244.2542</v>
          </cell>
          <cell r="I103">
            <v>7.25</v>
          </cell>
          <cell r="J103">
            <v>1770.84295</v>
          </cell>
        </row>
        <row r="104">
          <cell r="D104">
            <v>1324034</v>
          </cell>
          <cell r="E104">
            <v>1</v>
          </cell>
          <cell r="F104">
            <v>1324034</v>
          </cell>
          <cell r="G104">
            <v>3.3399999999999999E-2</v>
          </cell>
          <cell r="H104">
            <v>44222.7356</v>
          </cell>
          <cell r="I104">
            <v>7.25</v>
          </cell>
          <cell r="J104">
            <v>320614.83309999999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line Revision"/>
      <sheetName val="Current Burden"/>
    </sheetNames>
    <sheetDataSet>
      <sheetData sheetId="0" refreshError="1"/>
      <sheetData sheetId="1">
        <row r="4">
          <cell r="G4">
            <v>10967909</v>
          </cell>
        </row>
        <row r="56">
          <cell r="I56">
            <v>24897946.678497899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57"/>
  <sheetViews>
    <sheetView tabSelected="1" zoomScale="70" zoomScaleNormal="70" zoomScaleSheetLayoutView="70" zoomScalePageLayoutView="40" workbookViewId="0">
      <selection activeCell="G140" sqref="G140"/>
    </sheetView>
  </sheetViews>
  <sheetFormatPr defaultColWidth="9.140625" defaultRowHeight="16.5" x14ac:dyDescent="0.3"/>
  <cols>
    <col min="1" max="1" width="16.140625" style="199" customWidth="1"/>
    <col min="2" max="2" width="25" style="1" customWidth="1"/>
    <col min="3" max="3" width="28.85546875" style="1" customWidth="1"/>
    <col min="4" max="4" width="20.140625" style="1" customWidth="1"/>
    <col min="5" max="5" width="22.28515625" style="1" customWidth="1"/>
    <col min="6" max="6" width="23.7109375" style="1" customWidth="1"/>
    <col min="7" max="7" width="16.85546875" style="1" customWidth="1"/>
    <col min="8" max="8" width="21.85546875" style="1" customWidth="1"/>
    <col min="9" max="9" width="13.5703125" style="1" customWidth="1"/>
    <col min="10" max="10" width="22.5703125" style="200" customWidth="1"/>
    <col min="11" max="11" width="21.28515625" style="201" customWidth="1"/>
    <col min="12" max="12" width="20.42578125" style="201" customWidth="1"/>
    <col min="13" max="13" width="13.85546875" style="201" customWidth="1"/>
    <col min="14" max="14" width="22.42578125" style="201" customWidth="1"/>
    <col min="15" max="15" width="9.140625" style="1"/>
    <col min="16" max="16" width="9.140625" style="1" customWidth="1"/>
    <col min="17" max="16384" width="9.140625" style="1"/>
  </cols>
  <sheetData>
    <row r="1" spans="1:14" ht="17.25" thickBot="1" x14ac:dyDescent="0.35">
      <c r="A1" s="243" t="s">
        <v>0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5"/>
    </row>
    <row r="2" spans="1:14" ht="50.25" thickBot="1" x14ac:dyDescent="0.3">
      <c r="A2" s="2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6" t="s">
        <v>11</v>
      </c>
      <c r="L2" s="7" t="s">
        <v>12</v>
      </c>
      <c r="M2" s="7" t="s">
        <v>13</v>
      </c>
      <c r="N2" s="8" t="s">
        <v>14</v>
      </c>
    </row>
    <row r="3" spans="1:14" ht="24" thickBot="1" x14ac:dyDescent="0.4">
      <c r="A3" s="246" t="s">
        <v>15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8"/>
    </row>
    <row r="4" spans="1:14" ht="18.75" thickBot="1" x14ac:dyDescent="0.3">
      <c r="A4" s="249" t="s">
        <v>16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1"/>
    </row>
    <row r="5" spans="1:14" ht="33" x14ac:dyDescent="0.3">
      <c r="A5" s="10"/>
      <c r="B5" s="11" t="s">
        <v>17</v>
      </c>
      <c r="C5" s="12" t="s">
        <v>18</v>
      </c>
      <c r="D5" s="12"/>
      <c r="E5" s="12"/>
      <c r="F5" s="13"/>
      <c r="G5" s="12"/>
      <c r="H5" s="14"/>
      <c r="I5" s="14"/>
      <c r="J5" s="15"/>
      <c r="K5" s="13"/>
      <c r="L5" s="13"/>
      <c r="M5" s="13"/>
      <c r="N5" s="16"/>
    </row>
    <row r="6" spans="1:14" ht="33" x14ac:dyDescent="0.3">
      <c r="A6" s="17">
        <v>273.2</v>
      </c>
      <c r="B6" s="18" t="s">
        <v>19</v>
      </c>
      <c r="C6" s="18" t="s">
        <v>20</v>
      </c>
      <c r="D6" s="19">
        <f>'[1]Baseline Revision'!D6</f>
        <v>53</v>
      </c>
      <c r="E6" s="19">
        <f>'[1]Baseline Revision'!E6</f>
        <v>211494.77358490566</v>
      </c>
      <c r="F6" s="20">
        <f>'[1]Baseline Revision'!F6</f>
        <v>11209223</v>
      </c>
      <c r="G6" s="19">
        <f>'[1]Baseline Revision'!G6</f>
        <v>0.31730000000000003</v>
      </c>
      <c r="H6" s="19">
        <f>'[1]Baseline Revision'!H6</f>
        <v>3556686.4579000003</v>
      </c>
      <c r="I6" s="21">
        <f>10.35</f>
        <v>10.35</v>
      </c>
      <c r="J6" s="21">
        <f>+H6*I6</f>
        <v>36811704.839265004</v>
      </c>
      <c r="K6" s="19">
        <f>'[1]Baseline Revision'!H6</f>
        <v>3556686.4579000003</v>
      </c>
      <c r="L6" s="22">
        <f>+H6-K6</f>
        <v>0</v>
      </c>
      <c r="M6" s="22">
        <f>+H6-K6</f>
        <v>0</v>
      </c>
      <c r="N6" s="23"/>
    </row>
    <row r="7" spans="1:14" ht="33" x14ac:dyDescent="0.3">
      <c r="A7" s="24">
        <v>273</v>
      </c>
      <c r="B7" s="25"/>
      <c r="C7" s="25" t="s">
        <v>21</v>
      </c>
      <c r="D7" s="25">
        <v>44</v>
      </c>
      <c r="E7" s="26">
        <v>1</v>
      </c>
      <c r="F7" s="27">
        <f>+D7*E7</f>
        <v>44</v>
      </c>
      <c r="G7" s="26">
        <v>8</v>
      </c>
      <c r="H7" s="28">
        <f>+F7*G7</f>
        <v>352</v>
      </c>
      <c r="I7" s="29">
        <v>10.35</v>
      </c>
      <c r="J7" s="30">
        <f>+H7*I7</f>
        <v>3643.2</v>
      </c>
      <c r="K7" s="31">
        <v>0</v>
      </c>
      <c r="L7" s="31">
        <f>+H7-K7</f>
        <v>352</v>
      </c>
      <c r="M7" s="31">
        <v>0</v>
      </c>
      <c r="N7" s="32" t="s">
        <v>22</v>
      </c>
    </row>
    <row r="8" spans="1:14" ht="66" x14ac:dyDescent="0.3">
      <c r="A8" s="24" t="s">
        <v>23</v>
      </c>
      <c r="B8" s="25"/>
      <c r="C8" s="25" t="s">
        <v>24</v>
      </c>
      <c r="D8" s="25">
        <v>3</v>
      </c>
      <c r="E8" s="26">
        <v>1</v>
      </c>
      <c r="F8" s="27">
        <f>+D8*E8</f>
        <v>3</v>
      </c>
      <c r="G8" s="25">
        <v>120</v>
      </c>
      <c r="H8" s="27">
        <f>+F8*G8</f>
        <v>360</v>
      </c>
      <c r="I8" s="29">
        <v>10.35</v>
      </c>
      <c r="J8" s="30">
        <f>+H8*I8</f>
        <v>3726</v>
      </c>
      <c r="K8" s="31">
        <v>0</v>
      </c>
      <c r="L8" s="31">
        <f>+H8-K8</f>
        <v>360</v>
      </c>
      <c r="M8" s="31">
        <v>0</v>
      </c>
      <c r="N8" s="32" t="s">
        <v>22</v>
      </c>
    </row>
    <row r="9" spans="1:14" s="41" customFormat="1" x14ac:dyDescent="0.3">
      <c r="A9" s="34"/>
      <c r="B9" s="35"/>
      <c r="C9" s="36"/>
      <c r="D9" s="37"/>
      <c r="E9" s="37"/>
      <c r="F9" s="38"/>
      <c r="G9" s="37"/>
      <c r="H9" s="38"/>
      <c r="I9" s="39"/>
      <c r="J9" s="39"/>
      <c r="K9" s="22"/>
      <c r="L9" s="22"/>
      <c r="M9" s="22"/>
      <c r="N9" s="40"/>
    </row>
    <row r="10" spans="1:14" ht="33" x14ac:dyDescent="0.3">
      <c r="A10" s="24" t="s">
        <v>25</v>
      </c>
      <c r="B10" s="25" t="s">
        <v>26</v>
      </c>
      <c r="C10" s="42" t="s">
        <v>27</v>
      </c>
      <c r="D10" s="43">
        <v>40</v>
      </c>
      <c r="E10" s="44">
        <f>+F10/D10</f>
        <v>211494.77358490563</v>
      </c>
      <c r="F10" s="44">
        <f>(('[1]Baseline Revision'!F7/53)*40)</f>
        <v>8459790.9433962256</v>
      </c>
      <c r="G10" s="45">
        <v>0.49999053999999998</v>
      </c>
      <c r="H10" s="44">
        <f>+F10*G10</f>
        <v>4229815.442075788</v>
      </c>
      <c r="I10" s="30">
        <f>'[1]Baseline Revision'!I7</f>
        <v>10.15</v>
      </c>
      <c r="J10" s="30">
        <f>+H10*I10</f>
        <v>42932626.737069249</v>
      </c>
      <c r="K10" s="31">
        <f>(('[1]Baseline Revision'!H7/53)*40)</f>
        <v>4229895.4716981128</v>
      </c>
      <c r="L10" s="31">
        <f>+H10-K10</f>
        <v>-80.029622324742377</v>
      </c>
      <c r="M10" s="31">
        <v>0</v>
      </c>
      <c r="N10" s="32"/>
    </row>
    <row r="11" spans="1:14" ht="33" x14ac:dyDescent="0.3">
      <c r="A11" s="24" t="s">
        <v>25</v>
      </c>
      <c r="B11" s="25"/>
      <c r="C11" s="42" t="s">
        <v>28</v>
      </c>
      <c r="D11" s="25">
        <v>13</v>
      </c>
      <c r="E11" s="44">
        <f>+F11/D11</f>
        <v>211494.77358490566</v>
      </c>
      <c r="F11" s="44">
        <f>(('[1]Baseline Revision'!F7/53)*13)</f>
        <v>2749432.0566037735</v>
      </c>
      <c r="G11" s="44">
        <v>0.5</v>
      </c>
      <c r="H11" s="44">
        <f>+F11*G11</f>
        <v>1374716.0283018867</v>
      </c>
      <c r="I11" s="29">
        <v>10.35</v>
      </c>
      <c r="J11" s="30">
        <f>+H11*I11</f>
        <v>14228310.892924527</v>
      </c>
      <c r="K11" s="31">
        <f>(('[1]Baseline Revision'!H7/53)*13)</f>
        <v>1374716.0283018867</v>
      </c>
      <c r="L11" s="31">
        <f>+H11-K11</f>
        <v>0</v>
      </c>
      <c r="M11" s="31">
        <v>0</v>
      </c>
      <c r="N11" s="32"/>
    </row>
    <row r="12" spans="1:14" s="54" customFormat="1" x14ac:dyDescent="0.3">
      <c r="A12" s="46"/>
      <c r="B12" s="47" t="s">
        <v>29</v>
      </c>
      <c r="C12" s="48"/>
      <c r="D12" s="47">
        <v>53</v>
      </c>
      <c r="E12" s="49"/>
      <c r="F12" s="50">
        <f>SUM(F10:F11)</f>
        <v>11209223</v>
      </c>
      <c r="G12" s="51"/>
      <c r="H12" s="50">
        <f>SUM(H10:H11)</f>
        <v>5604531.4703776743</v>
      </c>
      <c r="I12" s="52"/>
      <c r="J12" s="52"/>
      <c r="K12" s="50">
        <f>SUM(K10:K11)</f>
        <v>5604611.5</v>
      </c>
      <c r="L12" s="50">
        <f>SUM(L10:L11)</f>
        <v>-80.029622324742377</v>
      </c>
      <c r="M12" s="50">
        <v>0</v>
      </c>
      <c r="N12" s="53"/>
    </row>
    <row r="13" spans="1:14" x14ac:dyDescent="0.3">
      <c r="A13" s="17"/>
      <c r="B13" s="18"/>
      <c r="C13" s="55"/>
      <c r="D13" s="18"/>
      <c r="E13" s="56"/>
      <c r="F13" s="57"/>
      <c r="G13" s="58"/>
      <c r="H13" s="59"/>
      <c r="I13" s="39"/>
      <c r="J13" s="39"/>
      <c r="K13" s="22"/>
      <c r="L13" s="59"/>
      <c r="M13" s="22"/>
      <c r="N13" s="40"/>
    </row>
    <row r="14" spans="1:14" x14ac:dyDescent="0.3">
      <c r="A14" s="17" t="s">
        <v>30</v>
      </c>
      <c r="B14" s="18" t="s">
        <v>31</v>
      </c>
      <c r="C14" s="18" t="s">
        <v>32</v>
      </c>
      <c r="D14" s="18"/>
      <c r="E14" s="18"/>
      <c r="F14" s="60"/>
      <c r="G14" s="35"/>
      <c r="H14" s="61"/>
      <c r="I14" s="62"/>
      <c r="J14" s="62"/>
      <c r="K14" s="60"/>
      <c r="L14" s="60"/>
      <c r="M14" s="60"/>
      <c r="N14" s="63"/>
    </row>
    <row r="15" spans="1:14" x14ac:dyDescent="0.3">
      <c r="A15" s="64"/>
      <c r="B15" s="65"/>
      <c r="C15" s="66" t="s">
        <v>33</v>
      </c>
      <c r="D15" s="20">
        <f>'[1]Baseline Revision'!D9</f>
        <v>53</v>
      </c>
      <c r="E15" s="20">
        <f>'[1]Baseline Revision'!E9</f>
        <v>211494.77358490566</v>
      </c>
      <c r="F15" s="20">
        <f>'[1]Baseline Revision'!F9</f>
        <v>11209223</v>
      </c>
      <c r="G15" s="20">
        <f>'[1]Baseline Revision'!G9</f>
        <v>5.0099999999999999E-2</v>
      </c>
      <c r="H15" s="20">
        <f>'[1]Baseline Revision'!H9</f>
        <v>561582.0723</v>
      </c>
      <c r="I15" s="21">
        <v>10.35</v>
      </c>
      <c r="J15" s="21">
        <f>+H15*I15</f>
        <v>5812374.4483049996</v>
      </c>
      <c r="K15" s="22">
        <f>'[1]Baseline Revision'!H9</f>
        <v>561582.0723</v>
      </c>
      <c r="L15" s="22">
        <f>+H15-K15</f>
        <v>0</v>
      </c>
      <c r="M15" s="22">
        <f>+H15-K15</f>
        <v>0</v>
      </c>
      <c r="N15" s="40"/>
    </row>
    <row r="16" spans="1:14" x14ac:dyDescent="0.3">
      <c r="A16" s="67"/>
      <c r="B16" s="68"/>
      <c r="C16" s="66" t="s">
        <v>34</v>
      </c>
      <c r="D16" s="20">
        <f>'[1]Baseline Revision'!D10</f>
        <v>53</v>
      </c>
      <c r="E16" s="20">
        <f>'[1]Baseline Revision'!E10</f>
        <v>211494.77358490566</v>
      </c>
      <c r="F16" s="20">
        <f>'[1]Baseline Revision'!F10</f>
        <v>11209223</v>
      </c>
      <c r="G16" s="20">
        <f>'[1]Baseline Revision'!G10</f>
        <v>5.0099999999999999E-2</v>
      </c>
      <c r="H16" s="20">
        <f>'[1]Baseline Revision'!H10</f>
        <v>561582.0723</v>
      </c>
      <c r="I16" s="21">
        <v>10.35</v>
      </c>
      <c r="J16" s="21">
        <f t="shared" ref="J16:J26" si="0">+H16*I16</f>
        <v>5812374.4483049996</v>
      </c>
      <c r="K16" s="22">
        <f>'[1]Baseline Revision'!H10</f>
        <v>561582.0723</v>
      </c>
      <c r="L16" s="22">
        <f t="shared" ref="L16:L26" si="1">+H16-K16</f>
        <v>0</v>
      </c>
      <c r="M16" s="22">
        <f t="shared" ref="M16:M26" si="2">+H16-K16</f>
        <v>0</v>
      </c>
      <c r="N16" s="40"/>
    </row>
    <row r="17" spans="1:14" x14ac:dyDescent="0.3">
      <c r="A17" s="67"/>
      <c r="B17" s="68"/>
      <c r="C17" s="66" t="s">
        <v>35</v>
      </c>
      <c r="D17" s="20">
        <f>'[1]Baseline Revision'!D11</f>
        <v>53</v>
      </c>
      <c r="E17" s="20">
        <f>'[1]Baseline Revision'!E11</f>
        <v>211494.77358490566</v>
      </c>
      <c r="F17" s="20">
        <f>'[1]Baseline Revision'!F11</f>
        <v>11209223</v>
      </c>
      <c r="G17" s="20">
        <f>'[1]Baseline Revision'!G11</f>
        <v>5.0099999999999999E-2</v>
      </c>
      <c r="H17" s="20">
        <f>'[1]Baseline Revision'!H11</f>
        <v>561582.0723</v>
      </c>
      <c r="I17" s="21">
        <v>10.35</v>
      </c>
      <c r="J17" s="21">
        <f t="shared" si="0"/>
        <v>5812374.4483049996</v>
      </c>
      <c r="K17" s="22">
        <f>'[1]Baseline Revision'!H11</f>
        <v>561582.0723</v>
      </c>
      <c r="L17" s="22">
        <f t="shared" si="1"/>
        <v>0</v>
      </c>
      <c r="M17" s="22">
        <f t="shared" si="2"/>
        <v>0</v>
      </c>
      <c r="N17" s="40"/>
    </row>
    <row r="18" spans="1:14" x14ac:dyDescent="0.3">
      <c r="A18" s="67"/>
      <c r="B18" s="68"/>
      <c r="C18" s="66" t="s">
        <v>36</v>
      </c>
      <c r="D18" s="20">
        <f>'[1]Baseline Revision'!D12</f>
        <v>53</v>
      </c>
      <c r="E18" s="20">
        <f>'[1]Baseline Revision'!E12</f>
        <v>211494.77358490566</v>
      </c>
      <c r="F18" s="20">
        <f>'[1]Baseline Revision'!F12</f>
        <v>11209223</v>
      </c>
      <c r="G18" s="20">
        <f>'[1]Baseline Revision'!G12</f>
        <v>5.0099999999999999E-2</v>
      </c>
      <c r="H18" s="20">
        <f>'[1]Baseline Revision'!H12</f>
        <v>561582.0723</v>
      </c>
      <c r="I18" s="21">
        <v>10.35</v>
      </c>
      <c r="J18" s="21">
        <f t="shared" si="0"/>
        <v>5812374.4483049996</v>
      </c>
      <c r="K18" s="22">
        <f>'[1]Baseline Revision'!H12</f>
        <v>561582.0723</v>
      </c>
      <c r="L18" s="22">
        <f t="shared" si="1"/>
        <v>0</v>
      </c>
      <c r="M18" s="22">
        <f t="shared" si="2"/>
        <v>0</v>
      </c>
      <c r="N18" s="40"/>
    </row>
    <row r="19" spans="1:14" ht="33" x14ac:dyDescent="0.3">
      <c r="A19" s="67"/>
      <c r="B19" s="68"/>
      <c r="C19" s="18" t="s">
        <v>37</v>
      </c>
      <c r="D19" s="20">
        <f>'[1]Baseline Revision'!D13</f>
        <v>53</v>
      </c>
      <c r="E19" s="20">
        <f>'[1]Baseline Revision'!E13</f>
        <v>13132.08</v>
      </c>
      <c r="F19" s="20">
        <f>'[1]Baseline Revision'!F13</f>
        <v>696000.24</v>
      </c>
      <c r="G19" s="20">
        <f>'[1]Baseline Revision'!G13</f>
        <v>5.0099999999999999E-2</v>
      </c>
      <c r="H19" s="20">
        <f>'[1]Baseline Revision'!H13</f>
        <v>34869.612024000002</v>
      </c>
      <c r="I19" s="21">
        <v>10.35</v>
      </c>
      <c r="J19" s="21">
        <f t="shared" si="0"/>
        <v>360900.48444840004</v>
      </c>
      <c r="K19" s="22">
        <f>'[1]Baseline Revision'!H13</f>
        <v>34869.612024000002</v>
      </c>
      <c r="L19" s="22">
        <f t="shared" si="1"/>
        <v>0</v>
      </c>
      <c r="M19" s="22">
        <f t="shared" si="2"/>
        <v>0</v>
      </c>
      <c r="N19" s="40"/>
    </row>
    <row r="20" spans="1:14" x14ac:dyDescent="0.3">
      <c r="A20" s="67"/>
      <c r="B20" s="68"/>
      <c r="C20" s="66" t="s">
        <v>38</v>
      </c>
      <c r="D20" s="20">
        <f>'[1]Baseline Revision'!D14</f>
        <v>53</v>
      </c>
      <c r="E20" s="20">
        <f>'[1]Baseline Revision'!E14</f>
        <v>211494.77358490566</v>
      </c>
      <c r="F20" s="20">
        <f>'[1]Baseline Revision'!F14</f>
        <v>11209223</v>
      </c>
      <c r="G20" s="20">
        <f>'[1]Baseline Revision'!G14</f>
        <v>5.0099999999999999E-2</v>
      </c>
      <c r="H20" s="20">
        <f>'[1]Baseline Revision'!H14</f>
        <v>561582.0723</v>
      </c>
      <c r="I20" s="21">
        <v>10.35</v>
      </c>
      <c r="J20" s="21">
        <f t="shared" si="0"/>
        <v>5812374.4483049996</v>
      </c>
      <c r="K20" s="22">
        <f>'[1]Baseline Revision'!H14</f>
        <v>561582.0723</v>
      </c>
      <c r="L20" s="22">
        <f t="shared" si="1"/>
        <v>0</v>
      </c>
      <c r="M20" s="22">
        <f t="shared" si="2"/>
        <v>0</v>
      </c>
      <c r="N20" s="40"/>
    </row>
    <row r="21" spans="1:14" ht="66" x14ac:dyDescent="0.3">
      <c r="A21" s="67"/>
      <c r="B21" s="68"/>
      <c r="C21" s="18" t="s">
        <v>39</v>
      </c>
      <c r="D21" s="20">
        <f>'[1]Baseline Revision'!D15</f>
        <v>53</v>
      </c>
      <c r="E21" s="20">
        <f>'[1]Baseline Revision'!E15</f>
        <v>244509.43400000001</v>
      </c>
      <c r="F21" s="20">
        <f>'[1]Baseline Revision'!F15</f>
        <v>12959000.002</v>
      </c>
      <c r="G21" s="20">
        <f>'[1]Baseline Revision'!G15</f>
        <v>5.0099999999999999E-2</v>
      </c>
      <c r="H21" s="20">
        <f>'[1]Baseline Revision'!H15</f>
        <v>649245.90010019997</v>
      </c>
      <c r="I21" s="21">
        <v>10.35</v>
      </c>
      <c r="J21" s="21">
        <f t="shared" si="0"/>
        <v>6719695.0660370691</v>
      </c>
      <c r="K21" s="22">
        <f>'[1]Baseline Revision'!H15</f>
        <v>649245.90010019997</v>
      </c>
      <c r="L21" s="22">
        <f t="shared" si="1"/>
        <v>0</v>
      </c>
      <c r="M21" s="22">
        <f t="shared" si="2"/>
        <v>0</v>
      </c>
      <c r="N21" s="40"/>
    </row>
    <row r="22" spans="1:14" ht="33" x14ac:dyDescent="0.3">
      <c r="A22" s="67"/>
      <c r="B22" s="68"/>
      <c r="C22" s="69" t="s">
        <v>40</v>
      </c>
      <c r="D22" s="20">
        <f>'[1]Baseline Revision'!D16</f>
        <v>53</v>
      </c>
      <c r="E22" s="20">
        <f>'[1]Baseline Revision'!E16</f>
        <v>69890.42</v>
      </c>
      <c r="F22" s="20">
        <f>'[1]Baseline Revision'!F16</f>
        <v>3704192.26</v>
      </c>
      <c r="G22" s="20">
        <f>'[1]Baseline Revision'!G16</f>
        <v>5.0099999999999999E-2</v>
      </c>
      <c r="H22" s="20">
        <f>'[1]Baseline Revision'!H16</f>
        <v>185580.03222599998</v>
      </c>
      <c r="I22" s="21">
        <v>10.35</v>
      </c>
      <c r="J22" s="21">
        <f t="shared" si="0"/>
        <v>1920753.3335390997</v>
      </c>
      <c r="K22" s="22">
        <f>'[1]Baseline Revision'!H16</f>
        <v>185580.03222599998</v>
      </c>
      <c r="L22" s="70">
        <f>+K22-H22</f>
        <v>0</v>
      </c>
      <c r="M22" s="22">
        <f t="shared" si="2"/>
        <v>0</v>
      </c>
      <c r="N22" s="40"/>
    </row>
    <row r="23" spans="1:14" ht="49.5" x14ac:dyDescent="0.3">
      <c r="A23" s="67"/>
      <c r="B23" s="68"/>
      <c r="C23" s="18" t="s">
        <v>41</v>
      </c>
      <c r="D23" s="20">
        <f>'[1]Baseline Revision'!D17</f>
        <v>53</v>
      </c>
      <c r="E23" s="20">
        <f>'[1]Baseline Revision'!E17</f>
        <v>6867.9245300000002</v>
      </c>
      <c r="F23" s="20">
        <f>'[1]Baseline Revision'!F17</f>
        <v>364000.00008999999</v>
      </c>
      <c r="G23" s="20">
        <f>'[1]Baseline Revision'!G17</f>
        <v>5.0099999999999999E-2</v>
      </c>
      <c r="H23" s="20">
        <f>'[1]Baseline Revision'!H17</f>
        <v>18236.400004509</v>
      </c>
      <c r="I23" s="21">
        <v>10.35</v>
      </c>
      <c r="J23" s="21">
        <f t="shared" si="0"/>
        <v>188746.74004666813</v>
      </c>
      <c r="K23" s="22">
        <f>'[1]Baseline Revision'!H17</f>
        <v>18236.400004509</v>
      </c>
      <c r="L23" s="22">
        <f t="shared" si="1"/>
        <v>0</v>
      </c>
      <c r="M23" s="22">
        <f t="shared" si="2"/>
        <v>0</v>
      </c>
      <c r="N23" s="40"/>
    </row>
    <row r="24" spans="1:14" x14ac:dyDescent="0.3">
      <c r="A24" s="67"/>
      <c r="B24" s="68"/>
      <c r="C24" s="66" t="s">
        <v>42</v>
      </c>
      <c r="D24" s="20">
        <f>'[1]Baseline Revision'!D18</f>
        <v>53</v>
      </c>
      <c r="E24" s="20">
        <f>'[1]Baseline Revision'!E18</f>
        <v>68547.17</v>
      </c>
      <c r="F24" s="20">
        <f>'[1]Baseline Revision'!F18</f>
        <v>3633000.01</v>
      </c>
      <c r="G24" s="20">
        <f>'[1]Baseline Revision'!G18</f>
        <v>5.0099999999999999E-2</v>
      </c>
      <c r="H24" s="20">
        <f>'[1]Baseline Revision'!H18</f>
        <v>182013.30050099999</v>
      </c>
      <c r="I24" s="21">
        <v>10.35</v>
      </c>
      <c r="J24" s="21">
        <f t="shared" si="0"/>
        <v>1883837.6601853499</v>
      </c>
      <c r="K24" s="22">
        <f>'[1]Baseline Revision'!H18</f>
        <v>182013.30050099999</v>
      </c>
      <c r="L24" s="22">
        <f t="shared" si="1"/>
        <v>0</v>
      </c>
      <c r="M24" s="22">
        <f t="shared" si="2"/>
        <v>0</v>
      </c>
      <c r="N24" s="40"/>
    </row>
    <row r="25" spans="1:14" x14ac:dyDescent="0.3">
      <c r="A25" s="67"/>
      <c r="B25" s="68"/>
      <c r="C25" s="66" t="s">
        <v>43</v>
      </c>
      <c r="D25" s="20">
        <f>'[1]Baseline Revision'!D19</f>
        <v>53</v>
      </c>
      <c r="E25" s="20">
        <f>'[1]Baseline Revision'!E19</f>
        <v>211494.77358490566</v>
      </c>
      <c r="F25" s="20">
        <f>'[1]Baseline Revision'!F19</f>
        <v>11209223</v>
      </c>
      <c r="G25" s="20">
        <f>'[1]Baseline Revision'!G19</f>
        <v>5.0099999999999999E-2</v>
      </c>
      <c r="H25" s="20">
        <f>'[1]Baseline Revision'!H19</f>
        <v>561582.0723</v>
      </c>
      <c r="I25" s="21">
        <v>10.35</v>
      </c>
      <c r="J25" s="21">
        <f t="shared" si="0"/>
        <v>5812374.4483049996</v>
      </c>
      <c r="K25" s="22">
        <f>'[1]Baseline Revision'!H19</f>
        <v>561582.0723</v>
      </c>
      <c r="L25" s="22">
        <f t="shared" si="1"/>
        <v>0</v>
      </c>
      <c r="M25" s="22">
        <f t="shared" si="2"/>
        <v>0</v>
      </c>
      <c r="N25" s="40"/>
    </row>
    <row r="26" spans="1:14" x14ac:dyDescent="0.3">
      <c r="A26" s="67"/>
      <c r="B26" s="68"/>
      <c r="C26" s="66" t="s">
        <v>44</v>
      </c>
      <c r="D26" s="20">
        <f>'[1]Baseline Revision'!D20</f>
        <v>53</v>
      </c>
      <c r="E26" s="20">
        <f>'[1]Baseline Revision'!E20</f>
        <v>11035.3207</v>
      </c>
      <c r="F26" s="20">
        <f>'[1]Baseline Revision'!F20</f>
        <v>584871.99710000004</v>
      </c>
      <c r="G26" s="20">
        <f>'[1]Baseline Revision'!G20</f>
        <v>5.0099999999999999E-2</v>
      </c>
      <c r="H26" s="20">
        <f>'[1]Baseline Revision'!H20</f>
        <v>29302.087054710002</v>
      </c>
      <c r="I26" s="21">
        <v>10.35</v>
      </c>
      <c r="J26" s="21">
        <f t="shared" si="0"/>
        <v>303276.60101624852</v>
      </c>
      <c r="K26" s="22">
        <f>'[1]Baseline Revision'!H20</f>
        <v>29302.087054710002</v>
      </c>
      <c r="L26" s="22">
        <f t="shared" si="1"/>
        <v>0</v>
      </c>
      <c r="M26" s="22">
        <f t="shared" si="2"/>
        <v>0</v>
      </c>
      <c r="N26" s="40"/>
    </row>
    <row r="27" spans="1:14" ht="99" x14ac:dyDescent="0.3">
      <c r="A27" s="71" t="s">
        <v>45</v>
      </c>
      <c r="B27" s="72"/>
      <c r="C27" s="73" t="s">
        <v>46</v>
      </c>
      <c r="D27" s="74">
        <v>53</v>
      </c>
      <c r="E27" s="75" t="s">
        <v>47</v>
      </c>
      <c r="F27" s="76">
        <v>0</v>
      </c>
      <c r="G27" s="74" t="s">
        <v>47</v>
      </c>
      <c r="H27" s="76">
        <v>0</v>
      </c>
      <c r="I27" s="29">
        <v>10.35</v>
      </c>
      <c r="J27" s="30">
        <f>+H27*I27</f>
        <v>0</v>
      </c>
      <c r="K27" s="31">
        <v>0</v>
      </c>
      <c r="L27" s="31">
        <v>0</v>
      </c>
      <c r="M27" s="31">
        <v>0</v>
      </c>
      <c r="N27" s="32" t="s">
        <v>48</v>
      </c>
    </row>
    <row r="28" spans="1:14" ht="33" x14ac:dyDescent="0.3">
      <c r="A28" s="77" t="s">
        <v>49</v>
      </c>
      <c r="B28" s="72"/>
      <c r="C28" s="78" t="s">
        <v>50</v>
      </c>
      <c r="D28" s="74">
        <v>53</v>
      </c>
      <c r="E28" s="75">
        <v>1</v>
      </c>
      <c r="F28" s="76">
        <f>+D28*E28</f>
        <v>53</v>
      </c>
      <c r="G28" s="75">
        <v>8</v>
      </c>
      <c r="H28" s="79">
        <f>+F28*G28</f>
        <v>424</v>
      </c>
      <c r="I28" s="29">
        <v>10.35</v>
      </c>
      <c r="J28" s="30">
        <f t="shared" ref="J28:J38" si="3">+H28*I28</f>
        <v>4388.3999999999996</v>
      </c>
      <c r="K28" s="31">
        <v>0</v>
      </c>
      <c r="L28" s="31">
        <f>+H28-K28</f>
        <v>424</v>
      </c>
      <c r="M28" s="31">
        <v>0</v>
      </c>
      <c r="N28" s="32"/>
    </row>
    <row r="29" spans="1:14" ht="33" x14ac:dyDescent="0.3">
      <c r="A29" s="77" t="s">
        <v>51</v>
      </c>
      <c r="B29" s="72"/>
      <c r="C29" s="80" t="s">
        <v>52</v>
      </c>
      <c r="D29" s="74">
        <v>53</v>
      </c>
      <c r="E29" s="81">
        <f>+F29/D29</f>
        <v>9517.2648113207542</v>
      </c>
      <c r="F29" s="82">
        <f>+F6*0.045</f>
        <v>504415.03499999997</v>
      </c>
      <c r="G29" s="75">
        <v>8.3333333333333329E-2</v>
      </c>
      <c r="H29" s="82">
        <f>+F29*G29</f>
        <v>42034.586249999993</v>
      </c>
      <c r="I29" s="29">
        <v>10.35</v>
      </c>
      <c r="J29" s="30">
        <f t="shared" si="3"/>
        <v>435057.96768749988</v>
      </c>
      <c r="K29" s="31">
        <v>0</v>
      </c>
      <c r="L29" s="31">
        <f t="shared" ref="L29:L30" si="4">+H29-K29</f>
        <v>42034.586249999993</v>
      </c>
      <c r="M29" s="31">
        <v>0</v>
      </c>
      <c r="N29" s="32"/>
    </row>
    <row r="30" spans="1:14" ht="33" x14ac:dyDescent="0.3">
      <c r="A30" s="77" t="s">
        <v>51</v>
      </c>
      <c r="B30" s="72"/>
      <c r="C30" s="80" t="s">
        <v>53</v>
      </c>
      <c r="D30" s="74">
        <v>53</v>
      </c>
      <c r="E30" s="81">
        <f>+F30/D30</f>
        <v>12412.90358490566</v>
      </c>
      <c r="F30" s="82">
        <f>+F41*0.045</f>
        <v>657883.89</v>
      </c>
      <c r="G30" s="75">
        <v>3.3333333333333333E-2</v>
      </c>
      <c r="H30" s="82">
        <f>+F30*G30</f>
        <v>21929.463</v>
      </c>
      <c r="I30" s="29">
        <v>10.35</v>
      </c>
      <c r="J30" s="30">
        <f t="shared" si="3"/>
        <v>226969.94204999998</v>
      </c>
      <c r="K30" s="31">
        <v>0</v>
      </c>
      <c r="L30" s="31">
        <f t="shared" si="4"/>
        <v>21929.463</v>
      </c>
      <c r="M30" s="31">
        <v>0</v>
      </c>
      <c r="N30" s="32"/>
    </row>
    <row r="31" spans="1:14" ht="32.25" customHeight="1" x14ac:dyDescent="0.3">
      <c r="A31" s="77" t="s">
        <v>54</v>
      </c>
      <c r="B31" s="72"/>
      <c r="C31" s="78" t="s">
        <v>55</v>
      </c>
      <c r="D31" s="74">
        <v>53</v>
      </c>
      <c r="E31" s="75">
        <v>1</v>
      </c>
      <c r="F31" s="83">
        <f>+D31*E31</f>
        <v>53</v>
      </c>
      <c r="G31" s="75">
        <v>0.5</v>
      </c>
      <c r="H31" s="79">
        <f>+G31*F31</f>
        <v>26.5</v>
      </c>
      <c r="I31" s="29">
        <v>10.35</v>
      </c>
      <c r="J31" s="30">
        <f t="shared" si="3"/>
        <v>274.27499999999998</v>
      </c>
      <c r="K31" s="31">
        <v>0</v>
      </c>
      <c r="L31" s="84">
        <f>+H31-K31</f>
        <v>26.5</v>
      </c>
      <c r="M31" s="31">
        <v>0</v>
      </c>
      <c r="N31" s="32"/>
    </row>
    <row r="32" spans="1:14" x14ac:dyDescent="0.3">
      <c r="A32" s="77" t="s">
        <v>56</v>
      </c>
      <c r="B32" s="72"/>
      <c r="C32" s="25" t="s">
        <v>57</v>
      </c>
      <c r="D32" s="25">
        <v>53</v>
      </c>
      <c r="E32" s="26">
        <v>16.98</v>
      </c>
      <c r="F32" s="85">
        <f>+D32*E32</f>
        <v>899.94</v>
      </c>
      <c r="G32" s="25">
        <v>1.67E-2</v>
      </c>
      <c r="H32" s="79">
        <f>+F32*G32</f>
        <v>15.028998</v>
      </c>
      <c r="I32" s="29">
        <v>10.35</v>
      </c>
      <c r="J32" s="30">
        <f t="shared" si="3"/>
        <v>155.55012929999998</v>
      </c>
      <c r="K32" s="31">
        <v>0</v>
      </c>
      <c r="L32" s="31">
        <f>+H32-K32</f>
        <v>15.028998</v>
      </c>
      <c r="M32" s="31">
        <v>0</v>
      </c>
      <c r="N32" s="32"/>
    </row>
    <row r="33" spans="1:14" ht="33" x14ac:dyDescent="0.3">
      <c r="A33" s="77" t="s">
        <v>58</v>
      </c>
      <c r="B33" s="72"/>
      <c r="C33" s="86" t="s">
        <v>59</v>
      </c>
      <c r="D33" s="25">
        <v>0</v>
      </c>
      <c r="E33" s="26">
        <v>0</v>
      </c>
      <c r="F33" s="82">
        <v>0</v>
      </c>
      <c r="G33" s="25">
        <v>0</v>
      </c>
      <c r="H33" s="79">
        <f t="shared" ref="H33:H38" si="5">+F33*G33</f>
        <v>0</v>
      </c>
      <c r="I33" s="29">
        <v>10.35</v>
      </c>
      <c r="J33" s="30">
        <f t="shared" si="3"/>
        <v>0</v>
      </c>
      <c r="K33" s="31">
        <v>0</v>
      </c>
      <c r="L33" s="31">
        <f t="shared" ref="L33:L38" si="6">+H33-K33</f>
        <v>0</v>
      </c>
      <c r="M33" s="31">
        <v>0</v>
      </c>
      <c r="N33" s="32"/>
    </row>
    <row r="34" spans="1:14" ht="33" x14ac:dyDescent="0.3">
      <c r="A34" s="77" t="s">
        <v>58</v>
      </c>
      <c r="B34" s="72"/>
      <c r="C34" s="86" t="s">
        <v>60</v>
      </c>
      <c r="D34" s="25">
        <v>0</v>
      </c>
      <c r="E34" s="26">
        <v>0</v>
      </c>
      <c r="F34" s="82">
        <f t="shared" ref="F34" si="7">+D34*E34</f>
        <v>0</v>
      </c>
      <c r="G34" s="25">
        <v>0</v>
      </c>
      <c r="H34" s="79">
        <f t="shared" si="5"/>
        <v>0</v>
      </c>
      <c r="I34" s="29">
        <v>10.35</v>
      </c>
      <c r="J34" s="30">
        <f t="shared" si="3"/>
        <v>0</v>
      </c>
      <c r="K34" s="31">
        <v>0</v>
      </c>
      <c r="L34" s="31">
        <f t="shared" si="6"/>
        <v>0</v>
      </c>
      <c r="M34" s="31">
        <v>0</v>
      </c>
      <c r="N34" s="32"/>
    </row>
    <row r="35" spans="1:14" ht="33" x14ac:dyDescent="0.3">
      <c r="A35" s="77" t="s">
        <v>61</v>
      </c>
      <c r="B35" s="72"/>
      <c r="C35" s="86" t="s">
        <v>62</v>
      </c>
      <c r="D35" s="25">
        <v>0</v>
      </c>
      <c r="E35" s="26">
        <v>0</v>
      </c>
      <c r="F35" s="82">
        <v>0</v>
      </c>
      <c r="G35" s="25">
        <v>0</v>
      </c>
      <c r="H35" s="79">
        <f t="shared" si="5"/>
        <v>0</v>
      </c>
      <c r="I35" s="29">
        <v>10.35</v>
      </c>
      <c r="J35" s="30">
        <f t="shared" si="3"/>
        <v>0</v>
      </c>
      <c r="K35" s="31">
        <v>0</v>
      </c>
      <c r="L35" s="31">
        <f t="shared" si="6"/>
        <v>0</v>
      </c>
      <c r="M35" s="31">
        <v>0</v>
      </c>
      <c r="N35" s="32"/>
    </row>
    <row r="36" spans="1:14" ht="33" x14ac:dyDescent="0.3">
      <c r="A36" s="77" t="s">
        <v>61</v>
      </c>
      <c r="B36" s="72"/>
      <c r="C36" s="86" t="s">
        <v>63</v>
      </c>
      <c r="D36" s="25">
        <v>0</v>
      </c>
      <c r="E36" s="26">
        <v>0</v>
      </c>
      <c r="F36" s="76">
        <f t="shared" ref="F36" si="8">+D36*E36</f>
        <v>0</v>
      </c>
      <c r="G36" s="25">
        <v>0</v>
      </c>
      <c r="H36" s="79">
        <f t="shared" si="5"/>
        <v>0</v>
      </c>
      <c r="I36" s="29">
        <v>10.35</v>
      </c>
      <c r="J36" s="30">
        <f t="shared" si="3"/>
        <v>0</v>
      </c>
      <c r="K36" s="31">
        <v>0</v>
      </c>
      <c r="L36" s="31">
        <f t="shared" si="6"/>
        <v>0</v>
      </c>
      <c r="M36" s="31">
        <v>0</v>
      </c>
      <c r="N36" s="32"/>
    </row>
    <row r="37" spans="1:14" x14ac:dyDescent="0.3">
      <c r="A37" s="24" t="s">
        <v>64</v>
      </c>
      <c r="B37" s="87"/>
      <c r="C37" s="25" t="s">
        <v>65</v>
      </c>
      <c r="D37" s="43">
        <f>'[1]Baseline Revision'!D21</f>
        <v>53</v>
      </c>
      <c r="E37" s="43">
        <f>'[1]Baseline Revision'!E21</f>
        <v>2296</v>
      </c>
      <c r="F37" s="43">
        <f>'[1]Baseline Revision'!F21</f>
        <v>121688</v>
      </c>
      <c r="G37" s="88">
        <f>'[1]Baseline Revision'!G21</f>
        <v>5.0099999999999999E-2</v>
      </c>
      <c r="H37" s="43">
        <f>'[1]Baseline Revision'!H21</f>
        <v>6096.5688</v>
      </c>
      <c r="I37" s="29">
        <v>10.35</v>
      </c>
      <c r="J37" s="30">
        <f t="shared" si="3"/>
        <v>63099.487079999999</v>
      </c>
      <c r="K37" s="31">
        <f>'[1]Baseline Revision'!H21</f>
        <v>6096.5688</v>
      </c>
      <c r="L37" s="31">
        <v>0</v>
      </c>
      <c r="M37" s="31">
        <f>+H37-K37</f>
        <v>0</v>
      </c>
      <c r="N37" s="32"/>
    </row>
    <row r="38" spans="1:14" ht="48" x14ac:dyDescent="0.3">
      <c r="A38" s="77" t="s">
        <v>66</v>
      </c>
      <c r="B38" s="72"/>
      <c r="C38" s="25" t="s">
        <v>67</v>
      </c>
      <c r="D38" s="25">
        <v>0</v>
      </c>
      <c r="E38" s="26">
        <v>0</v>
      </c>
      <c r="F38" s="76">
        <f t="shared" ref="F38" si="9">+D38*E38</f>
        <v>0</v>
      </c>
      <c r="G38" s="25">
        <v>0</v>
      </c>
      <c r="H38" s="79">
        <f t="shared" si="5"/>
        <v>0</v>
      </c>
      <c r="I38" s="29">
        <v>10.35</v>
      </c>
      <c r="J38" s="30">
        <f t="shared" si="3"/>
        <v>0</v>
      </c>
      <c r="K38" s="31">
        <v>0</v>
      </c>
      <c r="L38" s="31">
        <f t="shared" si="6"/>
        <v>0</v>
      </c>
      <c r="M38" s="31">
        <v>0</v>
      </c>
      <c r="N38" s="32"/>
    </row>
    <row r="39" spans="1:14" x14ac:dyDescent="0.3">
      <c r="A39" s="67"/>
      <c r="B39" s="68"/>
      <c r="C39" s="66"/>
      <c r="D39" s="19"/>
      <c r="E39" s="18"/>
      <c r="F39" s="22"/>
      <c r="G39" s="89"/>
      <c r="H39" s="22"/>
      <c r="I39" s="39"/>
      <c r="J39" s="39"/>
      <c r="K39" s="22"/>
      <c r="L39" s="22"/>
      <c r="M39" s="22"/>
      <c r="N39" s="40"/>
    </row>
    <row r="40" spans="1:14" ht="33" x14ac:dyDescent="0.3">
      <c r="A40" s="90"/>
      <c r="B40" s="91" t="s">
        <v>68</v>
      </c>
      <c r="C40" s="18"/>
      <c r="D40" s="18"/>
      <c r="E40" s="18"/>
      <c r="F40" s="60"/>
      <c r="G40" s="35"/>
      <c r="H40" s="60"/>
      <c r="I40" s="39"/>
      <c r="J40" s="62"/>
      <c r="K40" s="22"/>
      <c r="L40" s="60"/>
      <c r="M40" s="60"/>
      <c r="N40" s="63"/>
    </row>
    <row r="41" spans="1:14" ht="33" x14ac:dyDescent="0.3">
      <c r="A41" s="17" t="s">
        <v>69</v>
      </c>
      <c r="B41" s="18" t="s">
        <v>70</v>
      </c>
      <c r="C41" s="18" t="s">
        <v>71</v>
      </c>
      <c r="D41" s="18">
        <f>'[1]Baseline Revision'!D23</f>
        <v>53</v>
      </c>
      <c r="E41" s="19">
        <f>'[1]Baseline Revision'!E23</f>
        <v>275842.30188679247</v>
      </c>
      <c r="F41" s="19">
        <f>'[1]Baseline Revision'!F23</f>
        <v>14619642</v>
      </c>
      <c r="G41" s="18">
        <f>'[1]Baseline Revision'!G23</f>
        <v>0.25</v>
      </c>
      <c r="H41" s="19">
        <f>'[1]Baseline Revision'!H23</f>
        <v>3654910.5</v>
      </c>
      <c r="I41" s="21">
        <v>10.35</v>
      </c>
      <c r="J41" s="19">
        <f>+H41*I41</f>
        <v>37828323.674999997</v>
      </c>
      <c r="K41" s="22">
        <f>'[1]Baseline Revision'!H23</f>
        <v>3654910.5</v>
      </c>
      <c r="L41" s="22">
        <f>+H41-K41</f>
        <v>0</v>
      </c>
      <c r="M41" s="22">
        <v>0</v>
      </c>
      <c r="N41" s="40"/>
    </row>
    <row r="42" spans="1:14" x14ac:dyDescent="0.3">
      <c r="A42" s="17"/>
      <c r="B42" s="18"/>
      <c r="C42" s="18"/>
      <c r="D42" s="18"/>
      <c r="E42" s="56"/>
      <c r="F42" s="22"/>
      <c r="G42" s="35"/>
      <c r="H42" s="22"/>
      <c r="I42" s="39"/>
      <c r="J42" s="39"/>
      <c r="K42" s="22"/>
      <c r="L42" s="22"/>
      <c r="M42" s="22"/>
      <c r="N42" s="40"/>
    </row>
    <row r="43" spans="1:14" ht="118.5" customHeight="1" x14ac:dyDescent="0.3">
      <c r="A43" s="34" t="s">
        <v>72</v>
      </c>
      <c r="B43" s="35" t="s">
        <v>73</v>
      </c>
      <c r="C43" s="35" t="s">
        <v>74</v>
      </c>
      <c r="D43" s="35">
        <f>'[1]Baseline Revision'!D25</f>
        <v>53</v>
      </c>
      <c r="E43" s="35">
        <f>'[1]Baseline Revision'!E25</f>
        <v>275842.30188679247</v>
      </c>
      <c r="F43" s="35">
        <f>'[1]Baseline Revision'!F25</f>
        <v>14619642</v>
      </c>
      <c r="G43" s="35">
        <f>'[1]Baseline Revision'!G25</f>
        <v>0.33400000000000002</v>
      </c>
      <c r="H43" s="35">
        <f>'[1]Baseline Revision'!H25</f>
        <v>4882960.4280000003</v>
      </c>
      <c r="I43" s="35">
        <v>10.35</v>
      </c>
      <c r="J43" s="19">
        <f>+H43*I43</f>
        <v>50538640.429800004</v>
      </c>
      <c r="K43" s="22">
        <f>'[1]Baseline Revision'!H25</f>
        <v>4882960.4280000003</v>
      </c>
      <c r="L43" s="22">
        <f>+H43-K43</f>
        <v>0</v>
      </c>
      <c r="M43" s="22">
        <v>0</v>
      </c>
      <c r="N43" s="40"/>
    </row>
    <row r="44" spans="1:14" x14ac:dyDescent="0.3">
      <c r="A44" s="17"/>
      <c r="B44" s="18"/>
      <c r="C44" s="18"/>
      <c r="D44" s="18"/>
      <c r="E44" s="56"/>
      <c r="F44" s="92"/>
      <c r="G44" s="35"/>
      <c r="H44" s="22"/>
      <c r="I44" s="39"/>
      <c r="J44" s="39"/>
      <c r="K44" s="22"/>
      <c r="L44" s="22"/>
      <c r="M44" s="22"/>
      <c r="N44" s="40"/>
    </row>
    <row r="45" spans="1:14" x14ac:dyDescent="0.3">
      <c r="A45" s="17" t="s">
        <v>75</v>
      </c>
      <c r="B45" s="18" t="s">
        <v>31</v>
      </c>
      <c r="C45" s="18" t="s">
        <v>76</v>
      </c>
      <c r="D45" s="18" t="s">
        <v>18</v>
      </c>
      <c r="E45" s="18" t="s">
        <v>18</v>
      </c>
      <c r="F45" s="93"/>
      <c r="G45" s="35"/>
      <c r="H45" s="60"/>
      <c r="I45" s="39"/>
      <c r="J45" s="62"/>
      <c r="K45" s="60"/>
      <c r="L45" s="60"/>
      <c r="M45" s="60"/>
      <c r="N45" s="63"/>
    </row>
    <row r="46" spans="1:14" ht="49.5" x14ac:dyDescent="0.3">
      <c r="A46" s="17"/>
      <c r="B46" s="94"/>
      <c r="C46" s="18" t="s">
        <v>77</v>
      </c>
      <c r="D46" s="95">
        <f>'[1]Baseline Revision'!D27</f>
        <v>53</v>
      </c>
      <c r="E46" s="96">
        <f>'[1]Baseline Revision'!E27</f>
        <v>137921.15094339623</v>
      </c>
      <c r="F46" s="96">
        <f>'[1]Baseline Revision'!F27</f>
        <v>7309821</v>
      </c>
      <c r="G46" s="96">
        <f>'[1]Baseline Revision'!G27</f>
        <v>0.1002</v>
      </c>
      <c r="H46" s="96">
        <f>'[1]Baseline Revision'!H27</f>
        <v>732444.06420000002</v>
      </c>
      <c r="I46" s="97">
        <v>10.35</v>
      </c>
      <c r="J46" s="19">
        <f>+H46*I46</f>
        <v>7580796.0644699996</v>
      </c>
      <c r="K46" s="61">
        <f>'[1]Baseline Revision'!H27</f>
        <v>732444.06420000002</v>
      </c>
      <c r="L46" s="22">
        <f>+K46-H46</f>
        <v>0</v>
      </c>
      <c r="M46" s="22">
        <f t="shared" ref="M46:M69" si="10">+H46-K46</f>
        <v>0</v>
      </c>
      <c r="N46" s="40"/>
    </row>
    <row r="47" spans="1:14" ht="33" x14ac:dyDescent="0.3">
      <c r="A47" s="17"/>
      <c r="B47" s="94"/>
      <c r="C47" s="18" t="s">
        <v>78</v>
      </c>
      <c r="D47" s="95">
        <f>'[1]Baseline Revision'!D28</f>
        <v>53</v>
      </c>
      <c r="E47" s="96">
        <f>'[1]Baseline Revision'!E28</f>
        <v>2758.4230188679248</v>
      </c>
      <c r="F47" s="96">
        <f>'[1]Baseline Revision'!F28</f>
        <v>146196.42000000001</v>
      </c>
      <c r="G47" s="96">
        <f>'[1]Baseline Revision'!G28</f>
        <v>0.1002</v>
      </c>
      <c r="H47" s="96">
        <f>'[1]Baseline Revision'!H28</f>
        <v>14648.881284000001</v>
      </c>
      <c r="I47" s="97">
        <v>10.35</v>
      </c>
      <c r="J47" s="19">
        <f t="shared" ref="J47:J53" si="11">+H47*I47</f>
        <v>151615.92128939999</v>
      </c>
      <c r="K47" s="61">
        <f>'[1]Baseline Revision'!H28</f>
        <v>14648.881284000001</v>
      </c>
      <c r="L47" s="22">
        <f t="shared" ref="L47:L59" si="12">+K47-H47</f>
        <v>0</v>
      </c>
      <c r="M47" s="22">
        <f t="shared" si="10"/>
        <v>0</v>
      </c>
      <c r="N47" s="40"/>
    </row>
    <row r="48" spans="1:14" ht="49.5" x14ac:dyDescent="0.3">
      <c r="A48" s="17"/>
      <c r="B48" s="94"/>
      <c r="C48" s="18" t="s">
        <v>79</v>
      </c>
      <c r="D48" s="95">
        <f>'[1]Baseline Revision'!D29</f>
        <v>53</v>
      </c>
      <c r="E48" s="96">
        <f>'[1]Baseline Revision'!E29</f>
        <v>5516.8460377358497</v>
      </c>
      <c r="F48" s="96">
        <f>'[1]Baseline Revision'!F29</f>
        <v>292392.84000000003</v>
      </c>
      <c r="G48" s="96">
        <f>'[1]Baseline Revision'!G29</f>
        <v>0.1002</v>
      </c>
      <c r="H48" s="96">
        <f>'[1]Baseline Revision'!H29</f>
        <v>29297.762568000002</v>
      </c>
      <c r="I48" s="97">
        <v>10.35</v>
      </c>
      <c r="J48" s="19">
        <f t="shared" si="11"/>
        <v>303231.84257879999</v>
      </c>
      <c r="K48" s="61">
        <f>'[1]Baseline Revision'!H29</f>
        <v>29297.762568000002</v>
      </c>
      <c r="L48" s="22">
        <f t="shared" si="12"/>
        <v>0</v>
      </c>
      <c r="M48" s="22">
        <f t="shared" si="10"/>
        <v>0</v>
      </c>
      <c r="N48" s="40"/>
    </row>
    <row r="49" spans="1:14" ht="49.5" x14ac:dyDescent="0.3">
      <c r="A49" s="17"/>
      <c r="B49" s="94"/>
      <c r="C49" s="18" t="s">
        <v>80</v>
      </c>
      <c r="D49" s="95">
        <f>'[1]Baseline Revision'!D30</f>
        <v>53</v>
      </c>
      <c r="E49" s="96">
        <f>'[1]Baseline Revision'!E30</f>
        <v>13792.115094339624</v>
      </c>
      <c r="F49" s="96">
        <f>'[1]Baseline Revision'!F30</f>
        <v>730982.10000000009</v>
      </c>
      <c r="G49" s="96">
        <f>'[1]Baseline Revision'!G30</f>
        <v>0.1002</v>
      </c>
      <c r="H49" s="96">
        <f>'[1]Baseline Revision'!H30</f>
        <v>73244.406420000014</v>
      </c>
      <c r="I49" s="97">
        <v>10.35</v>
      </c>
      <c r="J49" s="19">
        <f t="shared" si="11"/>
        <v>758079.60644700017</v>
      </c>
      <c r="K49" s="61">
        <f>'[1]Baseline Revision'!H30</f>
        <v>73244.406420000014</v>
      </c>
      <c r="L49" s="22">
        <f t="shared" si="12"/>
        <v>0</v>
      </c>
      <c r="M49" s="22">
        <f t="shared" si="10"/>
        <v>0</v>
      </c>
      <c r="N49" s="40"/>
    </row>
    <row r="50" spans="1:14" ht="33" x14ac:dyDescent="0.3">
      <c r="A50" s="17"/>
      <c r="B50" s="94"/>
      <c r="C50" s="18" t="s">
        <v>81</v>
      </c>
      <c r="D50" s="95">
        <f>'[1]Baseline Revision'!D31</f>
        <v>53</v>
      </c>
      <c r="E50" s="96">
        <f>'[1]Baseline Revision'!E31</f>
        <v>13792.115094339624</v>
      </c>
      <c r="F50" s="96">
        <f>'[1]Baseline Revision'!F31</f>
        <v>730982.10000000009</v>
      </c>
      <c r="G50" s="96">
        <f>'[1]Baseline Revision'!G31</f>
        <v>0.1002</v>
      </c>
      <c r="H50" s="96">
        <f>'[1]Baseline Revision'!H31</f>
        <v>73244.406420000014</v>
      </c>
      <c r="I50" s="97">
        <v>10.35</v>
      </c>
      <c r="J50" s="19">
        <f t="shared" si="11"/>
        <v>758079.60644700017</v>
      </c>
      <c r="K50" s="61">
        <f>'[1]Baseline Revision'!H31</f>
        <v>73244.406420000014</v>
      </c>
      <c r="L50" s="22">
        <f t="shared" si="12"/>
        <v>0</v>
      </c>
      <c r="M50" s="22">
        <f t="shared" si="10"/>
        <v>0</v>
      </c>
      <c r="N50" s="40"/>
    </row>
    <row r="51" spans="1:14" ht="33" x14ac:dyDescent="0.3">
      <c r="A51" s="17"/>
      <c r="B51" s="94"/>
      <c r="C51" s="35" t="s">
        <v>40</v>
      </c>
      <c r="D51" s="95">
        <f>'[1]Baseline Revision'!D32</f>
        <v>53</v>
      </c>
      <c r="E51" s="96">
        <f>'[1]Baseline Revision'!E32</f>
        <v>137921.15094339623</v>
      </c>
      <c r="F51" s="96">
        <f>'[1]Baseline Revision'!F32</f>
        <v>7309821</v>
      </c>
      <c r="G51" s="96">
        <f>'[1]Baseline Revision'!G32</f>
        <v>0.1002</v>
      </c>
      <c r="H51" s="96">
        <f>'[1]Baseline Revision'!H32</f>
        <v>732444.06420000002</v>
      </c>
      <c r="I51" s="97">
        <v>10.35</v>
      </c>
      <c r="J51" s="19">
        <f t="shared" si="11"/>
        <v>7580796.0644699996</v>
      </c>
      <c r="K51" s="61">
        <f>'[1]Baseline Revision'!H32</f>
        <v>732444.06420000002</v>
      </c>
      <c r="L51" s="22">
        <v>0</v>
      </c>
      <c r="M51" s="22">
        <f t="shared" si="10"/>
        <v>0</v>
      </c>
      <c r="N51" s="40"/>
    </row>
    <row r="52" spans="1:14" ht="33" x14ac:dyDescent="0.3">
      <c r="A52" s="98"/>
      <c r="B52" s="99"/>
      <c r="C52" s="18" t="s">
        <v>82</v>
      </c>
      <c r="D52" s="95">
        <f>'[1]Baseline Revision'!D33</f>
        <v>53</v>
      </c>
      <c r="E52" s="96">
        <f>'[1]Baseline Revision'!E33</f>
        <v>137921.15094339623</v>
      </c>
      <c r="F52" s="96">
        <f>'[1]Baseline Revision'!F33</f>
        <v>7309821</v>
      </c>
      <c r="G52" s="96">
        <f>'[1]Baseline Revision'!G33</f>
        <v>0.1002</v>
      </c>
      <c r="H52" s="96">
        <f>'[1]Baseline Revision'!H33</f>
        <v>732444.06420000002</v>
      </c>
      <c r="I52" s="97">
        <v>10.35</v>
      </c>
      <c r="J52" s="19">
        <f t="shared" si="11"/>
        <v>7580796.0644699996</v>
      </c>
      <c r="K52" s="61">
        <f>'[1]Baseline Revision'!H33</f>
        <v>732444.06420000002</v>
      </c>
      <c r="L52" s="22">
        <f t="shared" si="12"/>
        <v>0</v>
      </c>
      <c r="M52" s="22">
        <f t="shared" si="10"/>
        <v>0</v>
      </c>
      <c r="N52" s="40"/>
    </row>
    <row r="53" spans="1:14" s="105" customFormat="1" ht="82.5" x14ac:dyDescent="0.3">
      <c r="A53" s="100" t="s">
        <v>45</v>
      </c>
      <c r="B53" s="101"/>
      <c r="C53" s="102" t="s">
        <v>46</v>
      </c>
      <c r="D53" s="103">
        <v>0</v>
      </c>
      <c r="E53" s="35">
        <v>0</v>
      </c>
      <c r="F53" s="104">
        <f t="shared" ref="F53" si="13">+D53*E53</f>
        <v>0</v>
      </c>
      <c r="G53" s="103">
        <v>0</v>
      </c>
      <c r="H53" s="60">
        <f t="shared" ref="H53" si="14">+G53*F53</f>
        <v>0</v>
      </c>
      <c r="I53" s="97">
        <v>10.35</v>
      </c>
      <c r="J53" s="19">
        <f t="shared" si="11"/>
        <v>0</v>
      </c>
      <c r="K53" s="22">
        <v>0</v>
      </c>
      <c r="L53" s="22">
        <f t="shared" si="12"/>
        <v>0</v>
      </c>
      <c r="M53" s="22">
        <v>0</v>
      </c>
      <c r="N53" s="40" t="s">
        <v>48</v>
      </c>
    </row>
    <row r="54" spans="1:14" x14ac:dyDescent="0.3">
      <c r="A54" s="106"/>
      <c r="B54" s="107"/>
      <c r="C54" s="108"/>
      <c r="D54" s="103"/>
      <c r="E54" s="35"/>
      <c r="F54" s="104"/>
      <c r="G54" s="103"/>
      <c r="H54" s="60"/>
      <c r="I54" s="109"/>
      <c r="J54" s="109"/>
      <c r="K54" s="22"/>
      <c r="L54" s="22"/>
      <c r="M54" s="110"/>
      <c r="N54" s="111"/>
    </row>
    <row r="55" spans="1:14" x14ac:dyDescent="0.3">
      <c r="A55" s="90"/>
      <c r="B55" s="91" t="s">
        <v>83</v>
      </c>
      <c r="C55" s="18"/>
      <c r="D55" s="18"/>
      <c r="E55" s="18"/>
      <c r="F55" s="60"/>
      <c r="G55" s="35"/>
      <c r="H55" s="60"/>
      <c r="I55" s="39"/>
      <c r="J55" s="62"/>
      <c r="K55" s="60"/>
      <c r="L55" s="60"/>
      <c r="M55" s="60"/>
      <c r="N55" s="63"/>
    </row>
    <row r="56" spans="1:14" s="41" customFormat="1" x14ac:dyDescent="0.3">
      <c r="A56" s="112">
        <v>273.20999999999998</v>
      </c>
      <c r="B56" s="66" t="s">
        <v>84</v>
      </c>
      <c r="C56" s="18" t="s">
        <v>85</v>
      </c>
      <c r="D56" s="18">
        <f>'[1]Baseline Revision'!D35</f>
        <v>2</v>
      </c>
      <c r="E56" s="19">
        <f>'[1]Baseline Revision'!E35</f>
        <v>364434</v>
      </c>
      <c r="F56" s="19">
        <f>'[1]Baseline Revision'!F35</f>
        <v>728868</v>
      </c>
      <c r="G56" s="18">
        <f>'[1]Baseline Revision'!G35</f>
        <v>0.1169</v>
      </c>
      <c r="H56" s="19">
        <f>'[1]Baseline Revision'!H35</f>
        <v>85204.669200000004</v>
      </c>
      <c r="I56" s="21">
        <v>10.35</v>
      </c>
      <c r="J56" s="19">
        <f t="shared" ref="J56:J57" si="15">+H56*I56</f>
        <v>881868.32622000005</v>
      </c>
      <c r="K56" s="61">
        <f>'[1]Baseline Revision'!H35</f>
        <v>85204.669200000004</v>
      </c>
      <c r="L56" s="22">
        <f t="shared" si="12"/>
        <v>0</v>
      </c>
      <c r="M56" s="22">
        <f t="shared" si="10"/>
        <v>0</v>
      </c>
      <c r="N56" s="40"/>
    </row>
    <row r="57" spans="1:14" x14ac:dyDescent="0.3">
      <c r="A57" s="112" t="s">
        <v>86</v>
      </c>
      <c r="B57" s="66" t="s">
        <v>87</v>
      </c>
      <c r="C57" s="18" t="s">
        <v>88</v>
      </c>
      <c r="D57" s="18">
        <f>'[1]Baseline Revision'!D36</f>
        <v>1</v>
      </c>
      <c r="E57" s="19">
        <f>'[1]Baseline Revision'!E36</f>
        <v>1733336</v>
      </c>
      <c r="F57" s="19">
        <f>'[1]Baseline Revision'!F36</f>
        <v>1733336</v>
      </c>
      <c r="G57" s="18">
        <f>'[1]Baseline Revision'!G36</f>
        <v>0.1336</v>
      </c>
      <c r="H57" s="19">
        <f>'[1]Baseline Revision'!H36</f>
        <v>231573.68959999998</v>
      </c>
      <c r="I57" s="21">
        <v>10.35</v>
      </c>
      <c r="J57" s="19">
        <f t="shared" si="15"/>
        <v>2396787.6873599999</v>
      </c>
      <c r="K57" s="61">
        <f>'[1]Baseline Revision'!H36</f>
        <v>231573.68959999998</v>
      </c>
      <c r="L57" s="22">
        <f t="shared" si="12"/>
        <v>0</v>
      </c>
      <c r="M57" s="22">
        <f t="shared" si="10"/>
        <v>0</v>
      </c>
      <c r="N57" s="40"/>
    </row>
    <row r="58" spans="1:14" ht="82.5" x14ac:dyDescent="0.3">
      <c r="A58" s="24" t="s">
        <v>89</v>
      </c>
      <c r="B58" s="27" t="s">
        <v>90</v>
      </c>
      <c r="C58" s="25" t="s">
        <v>91</v>
      </c>
      <c r="D58" s="25">
        <v>51</v>
      </c>
      <c r="E58" s="44">
        <f>+F58/D58</f>
        <v>418481.48725490196</v>
      </c>
      <c r="F58" s="84">
        <f>+H58/G58</f>
        <v>21342555.850000001</v>
      </c>
      <c r="G58" s="25">
        <v>0.1837</v>
      </c>
      <c r="H58" s="84">
        <f>3463030.809645+457596.7</f>
        <v>3920627.5096450001</v>
      </c>
      <c r="I58" s="29">
        <v>10.35</v>
      </c>
      <c r="J58" s="84">
        <f t="shared" ref="J58" si="16">+H58*I58</f>
        <v>40578494.724825747</v>
      </c>
      <c r="K58" s="84">
        <f>+'[1]Baseline Revision'!H37</f>
        <v>3463030.8096449994</v>
      </c>
      <c r="L58" s="31">
        <f>+H58-K58</f>
        <v>457596.70000000065</v>
      </c>
      <c r="M58" s="31">
        <v>0</v>
      </c>
      <c r="N58" s="32" t="s">
        <v>92</v>
      </c>
    </row>
    <row r="59" spans="1:14" x14ac:dyDescent="0.3">
      <c r="A59" s="112" t="s">
        <v>93</v>
      </c>
      <c r="B59" s="66" t="s">
        <v>94</v>
      </c>
      <c r="C59" s="18" t="s">
        <v>95</v>
      </c>
      <c r="D59" s="20">
        <f>'[1]Baseline Revision'!D38</f>
        <v>24</v>
      </c>
      <c r="E59" s="19">
        <f>'[1]Baseline Revision'!E38</f>
        <v>134810.67000000001</v>
      </c>
      <c r="F59" s="19">
        <f>'[1]Baseline Revision'!F38</f>
        <v>3235456.08</v>
      </c>
      <c r="G59" s="20">
        <f>'[1]Baseline Revision'!G38</f>
        <v>0.1837</v>
      </c>
      <c r="H59" s="19">
        <f>'[1]Baseline Revision'!H38</f>
        <v>594353.28189600003</v>
      </c>
      <c r="I59" s="21">
        <v>10.35</v>
      </c>
      <c r="J59" s="19">
        <f>+H59*I59</f>
        <v>6151556.4676235998</v>
      </c>
      <c r="K59" s="61">
        <f>'[1]Baseline Revision'!H38</f>
        <v>594353.28189600003</v>
      </c>
      <c r="L59" s="22">
        <f t="shared" si="12"/>
        <v>0</v>
      </c>
      <c r="M59" s="22">
        <f t="shared" si="10"/>
        <v>0</v>
      </c>
      <c r="N59" s="40"/>
    </row>
    <row r="60" spans="1:14" x14ac:dyDescent="0.3">
      <c r="A60" s="112"/>
      <c r="B60" s="66"/>
      <c r="C60" s="18"/>
      <c r="D60" s="18"/>
      <c r="E60" s="19"/>
      <c r="F60" s="19"/>
      <c r="G60" s="19"/>
      <c r="H60" s="19"/>
      <c r="I60" s="39"/>
      <c r="J60" s="39"/>
      <c r="K60" s="22"/>
      <c r="L60" s="22"/>
      <c r="M60" s="22"/>
      <c r="N60" s="40"/>
    </row>
    <row r="61" spans="1:14" x14ac:dyDescent="0.3">
      <c r="A61" s="90"/>
      <c r="B61" s="91" t="s">
        <v>96</v>
      </c>
      <c r="C61" s="18"/>
      <c r="D61" s="18"/>
      <c r="E61" s="18"/>
      <c r="F61" s="60"/>
      <c r="G61" s="35"/>
      <c r="H61" s="60"/>
      <c r="I61" s="39"/>
      <c r="J61" s="62"/>
      <c r="K61" s="60"/>
      <c r="L61" s="60"/>
      <c r="M61" s="22"/>
      <c r="N61" s="63"/>
    </row>
    <row r="62" spans="1:14" ht="33" x14ac:dyDescent="0.3">
      <c r="A62" s="113" t="s">
        <v>97</v>
      </c>
      <c r="B62" s="18" t="s">
        <v>98</v>
      </c>
      <c r="C62" s="18" t="s">
        <v>99</v>
      </c>
      <c r="D62" s="20">
        <f>'[1]Baseline Revision'!D41</f>
        <v>53</v>
      </c>
      <c r="E62" s="19">
        <f>'[1]Baseline Revision'!E41</f>
        <v>712253.57</v>
      </c>
      <c r="F62" s="19">
        <f>'[1]Baseline Revision'!F41</f>
        <v>37749439.210000001</v>
      </c>
      <c r="G62" s="114">
        <f>'[1]Baseline Revision'!G41</f>
        <v>3.3399999999999999E-2</v>
      </c>
      <c r="H62" s="19">
        <f>'[1]Baseline Revision'!H41</f>
        <v>1260831.2696140001</v>
      </c>
      <c r="I62" s="21">
        <v>10.35</v>
      </c>
      <c r="J62" s="19">
        <f>+H62*I62</f>
        <v>13049603.6405049</v>
      </c>
      <c r="K62" s="22">
        <f>'[1]Baseline Revision'!H41</f>
        <v>1260831.2696140001</v>
      </c>
      <c r="L62" s="22">
        <f t="shared" ref="L62:L69" si="17">+K62-H62</f>
        <v>0</v>
      </c>
      <c r="M62" s="22">
        <f t="shared" si="10"/>
        <v>0</v>
      </c>
      <c r="N62" s="40"/>
    </row>
    <row r="63" spans="1:14" ht="33" x14ac:dyDescent="0.3">
      <c r="A63" s="113" t="s">
        <v>100</v>
      </c>
      <c r="B63" s="18"/>
      <c r="C63" s="18" t="s">
        <v>101</v>
      </c>
      <c r="D63" s="20">
        <f>'[1]Baseline Revision'!D42</f>
        <v>53</v>
      </c>
      <c r="E63" s="19">
        <f>'[1]Baseline Revision'!E42</f>
        <v>1149.8499999999999</v>
      </c>
      <c r="F63" s="19">
        <f>'[1]Baseline Revision'!F42</f>
        <v>60942.049999999996</v>
      </c>
      <c r="G63" s="114">
        <f>'[1]Baseline Revision'!G42</f>
        <v>3.3399999999999999E-2</v>
      </c>
      <c r="H63" s="19">
        <f>'[1]Baseline Revision'!H42</f>
        <v>2035.4644699999999</v>
      </c>
      <c r="I63" s="21">
        <v>10.35</v>
      </c>
      <c r="J63" s="19">
        <f t="shared" ref="J63:J68" si="18">+H63*I63</f>
        <v>21067.057264499999</v>
      </c>
      <c r="K63" s="22">
        <f>'[1]Baseline Revision'!H42</f>
        <v>2035.4644699999999</v>
      </c>
      <c r="L63" s="22">
        <f t="shared" si="17"/>
        <v>0</v>
      </c>
      <c r="M63" s="22">
        <f t="shared" si="10"/>
        <v>0</v>
      </c>
      <c r="N63" s="40"/>
    </row>
    <row r="64" spans="1:14" ht="33" x14ac:dyDescent="0.3">
      <c r="A64" s="113" t="s">
        <v>102</v>
      </c>
      <c r="B64" s="18"/>
      <c r="C64" s="18" t="s">
        <v>103</v>
      </c>
      <c r="D64" s="20">
        <f>'[1]Baseline Revision'!D43</f>
        <v>53</v>
      </c>
      <c r="E64" s="19">
        <f>'[1]Baseline Revision'!E43</f>
        <v>44514.17</v>
      </c>
      <c r="F64" s="19">
        <f>'[1]Baseline Revision'!F43</f>
        <v>2359251.0099999998</v>
      </c>
      <c r="G64" s="114">
        <f>'[1]Baseline Revision'!G43</f>
        <v>1.67E-2</v>
      </c>
      <c r="H64" s="19">
        <f>'[1]Baseline Revision'!H43</f>
        <v>39399.491866999997</v>
      </c>
      <c r="I64" s="21">
        <v>10.35</v>
      </c>
      <c r="J64" s="19">
        <f t="shared" si="18"/>
        <v>407784.74082344997</v>
      </c>
      <c r="K64" s="22">
        <f>'[1]Baseline Revision'!H43</f>
        <v>39399.491866999997</v>
      </c>
      <c r="L64" s="22">
        <f t="shared" si="17"/>
        <v>0</v>
      </c>
      <c r="M64" s="22">
        <f t="shared" si="10"/>
        <v>0</v>
      </c>
      <c r="N64" s="40"/>
    </row>
    <row r="65" spans="1:14" ht="33" x14ac:dyDescent="0.3">
      <c r="A65" s="113" t="s">
        <v>104</v>
      </c>
      <c r="B65" s="18" t="s">
        <v>105</v>
      </c>
      <c r="C65" s="18" t="s">
        <v>106</v>
      </c>
      <c r="D65" s="20">
        <f>'[1]Baseline Revision'!D44</f>
        <v>53</v>
      </c>
      <c r="E65" s="19">
        <f>'[1]Baseline Revision'!E44</f>
        <v>416736.06</v>
      </c>
      <c r="F65" s="19">
        <f>'[1]Baseline Revision'!F44</f>
        <v>22087011.18</v>
      </c>
      <c r="G65" s="114">
        <f>'[1]Baseline Revision'!G44</f>
        <v>3.3399999999999999E-2</v>
      </c>
      <c r="H65" s="19">
        <f>'[1]Baseline Revision'!H44</f>
        <v>737706.17341199995</v>
      </c>
      <c r="I65" s="21">
        <v>10.35</v>
      </c>
      <c r="J65" s="19">
        <f t="shared" si="18"/>
        <v>7635258.8948141988</v>
      </c>
      <c r="K65" s="22">
        <f>'[1]Baseline Revision'!H44</f>
        <v>737706.17341199995</v>
      </c>
      <c r="L65" s="22">
        <f t="shared" si="17"/>
        <v>0</v>
      </c>
      <c r="M65" s="22">
        <f t="shared" si="10"/>
        <v>0</v>
      </c>
      <c r="N65" s="40"/>
    </row>
    <row r="66" spans="1:14" x14ac:dyDescent="0.3">
      <c r="A66" s="113" t="s">
        <v>107</v>
      </c>
      <c r="B66" s="18"/>
      <c r="C66" s="18" t="s">
        <v>108</v>
      </c>
      <c r="D66" s="20">
        <f>'[1]Baseline Revision'!D45</f>
        <v>53</v>
      </c>
      <c r="E66" s="19">
        <f>'[1]Baseline Revision'!E45</f>
        <v>31227.23</v>
      </c>
      <c r="F66" s="19">
        <f>'[1]Baseline Revision'!F45</f>
        <v>1655043.19</v>
      </c>
      <c r="G66" s="114">
        <f>'[1]Baseline Revision'!G45</f>
        <v>3.3399999999999999E-2</v>
      </c>
      <c r="H66" s="19">
        <f>'[1]Baseline Revision'!H45</f>
        <v>55278.442545999998</v>
      </c>
      <c r="I66" s="21">
        <v>10.35</v>
      </c>
      <c r="J66" s="19">
        <f t="shared" si="18"/>
        <v>572131.8803511</v>
      </c>
      <c r="K66" s="22">
        <f>'[1]Baseline Revision'!H45</f>
        <v>55278.442545999998</v>
      </c>
      <c r="L66" s="22">
        <f t="shared" si="17"/>
        <v>0</v>
      </c>
      <c r="M66" s="22">
        <f t="shared" si="10"/>
        <v>0</v>
      </c>
      <c r="N66" s="40"/>
    </row>
    <row r="67" spans="1:14" ht="33" x14ac:dyDescent="0.3">
      <c r="A67" s="113" t="s">
        <v>109</v>
      </c>
      <c r="B67" s="18"/>
      <c r="C67" s="18" t="s">
        <v>110</v>
      </c>
      <c r="D67" s="20">
        <f>'[1]Baseline Revision'!D46</f>
        <v>53</v>
      </c>
      <c r="E67" s="19">
        <f>'[1]Baseline Revision'!E46</f>
        <v>6899.15</v>
      </c>
      <c r="F67" s="19">
        <f>'[1]Baseline Revision'!F46</f>
        <v>365654.94999999995</v>
      </c>
      <c r="G67" s="114">
        <f>'[1]Baseline Revision'!G46</f>
        <v>3.3399999999999999E-2</v>
      </c>
      <c r="H67" s="19">
        <f>'[1]Baseline Revision'!H46</f>
        <v>12212.875329999999</v>
      </c>
      <c r="I67" s="21">
        <v>10.35</v>
      </c>
      <c r="J67" s="19">
        <f t="shared" si="18"/>
        <v>126403.25966549998</v>
      </c>
      <c r="K67" s="22">
        <f>'[1]Baseline Revision'!H46</f>
        <v>12212.875329999999</v>
      </c>
      <c r="L67" s="22">
        <f t="shared" si="17"/>
        <v>0</v>
      </c>
      <c r="M67" s="22">
        <f t="shared" si="10"/>
        <v>0</v>
      </c>
      <c r="N67" s="40"/>
    </row>
    <row r="68" spans="1:14" x14ac:dyDescent="0.3">
      <c r="A68" s="113" t="s">
        <v>111</v>
      </c>
      <c r="B68" s="18"/>
      <c r="C68" s="18" t="s">
        <v>112</v>
      </c>
      <c r="D68" s="20">
        <f>'[1]Baseline Revision'!D47</f>
        <v>53</v>
      </c>
      <c r="E68" s="19">
        <f>'[1]Baseline Revision'!E47</f>
        <v>31227.23</v>
      </c>
      <c r="F68" s="19">
        <f>'[1]Baseline Revision'!F47</f>
        <v>1655043.19</v>
      </c>
      <c r="G68" s="114">
        <f>'[1]Baseline Revision'!G47</f>
        <v>3.3399999999999999E-2</v>
      </c>
      <c r="H68" s="19">
        <f>'[1]Baseline Revision'!H47</f>
        <v>55278.442545999998</v>
      </c>
      <c r="I68" s="21">
        <v>10.35</v>
      </c>
      <c r="J68" s="19">
        <f t="shared" si="18"/>
        <v>572131.8803511</v>
      </c>
      <c r="K68" s="22">
        <f>'[1]Baseline Revision'!H47</f>
        <v>55278.442545999998</v>
      </c>
      <c r="L68" s="22">
        <f t="shared" si="17"/>
        <v>0</v>
      </c>
      <c r="M68" s="22">
        <f t="shared" si="10"/>
        <v>0</v>
      </c>
      <c r="N68" s="40"/>
    </row>
    <row r="69" spans="1:14" x14ac:dyDescent="0.3">
      <c r="A69" s="113">
        <v>273.29000000000002</v>
      </c>
      <c r="B69" s="66"/>
      <c r="C69" s="66" t="s">
        <v>113</v>
      </c>
      <c r="D69" s="20">
        <f>'[1]Baseline Revision'!D48</f>
        <v>0</v>
      </c>
      <c r="E69" s="19">
        <f>'[1]Baseline Revision'!E48</f>
        <v>0</v>
      </c>
      <c r="F69" s="19">
        <f>'[1]Baseline Revision'!F48</f>
        <v>0</v>
      </c>
      <c r="G69" s="114">
        <f>'[1]Baseline Revision'!G48</f>
        <v>0</v>
      </c>
      <c r="H69" s="19">
        <f>'[1]Baseline Revision'!H48</f>
        <v>0</v>
      </c>
      <c r="I69" s="21">
        <v>10.35</v>
      </c>
      <c r="J69" s="19">
        <f>'[1]Baseline Revision'!J48</f>
        <v>0</v>
      </c>
      <c r="K69" s="22">
        <f>'[1]Baseline Revision'!H48</f>
        <v>0</v>
      </c>
      <c r="L69" s="22">
        <f t="shared" si="17"/>
        <v>0</v>
      </c>
      <c r="M69" s="22">
        <f t="shared" si="10"/>
        <v>0</v>
      </c>
      <c r="N69" s="23"/>
    </row>
    <row r="70" spans="1:14" ht="17.25" thickBot="1" x14ac:dyDescent="0.35">
      <c r="A70" s="115"/>
      <c r="B70" s="116" t="s">
        <v>114</v>
      </c>
      <c r="C70" s="116"/>
      <c r="D70" s="117">
        <v>53</v>
      </c>
      <c r="E70" s="118">
        <f>+F70/D70</f>
        <v>4885694.1423432073</v>
      </c>
      <c r="F70" s="119">
        <f>SUM(F6:F11,F15:F43,F46:F69)</f>
        <v>258941789.54418999</v>
      </c>
      <c r="G70" s="120">
        <f>+H70/F70</f>
        <v>0.1221175453530173</v>
      </c>
      <c r="H70" s="119">
        <f>SUM(H6:H11,H15:H43,H46:H69)</f>
        <v>31621335.728454083</v>
      </c>
      <c r="I70" s="121"/>
      <c r="J70" s="122">
        <f>SUM(J6:J69)</f>
        <v>326434861.70108473</v>
      </c>
      <c r="K70" s="119">
        <f>SUM(K6:K11,K15:K43,K46:K69)</f>
        <v>31098677.47982841</v>
      </c>
      <c r="L70" s="119">
        <f>SUM(L6:L11,L15:L43,L46:L69)</f>
        <v>522658.24862567591</v>
      </c>
      <c r="M70" s="119">
        <f>SUM(M6:M11,M15:M43,M46:M69)</f>
        <v>0</v>
      </c>
      <c r="N70" s="123"/>
    </row>
    <row r="71" spans="1:14" ht="18" x14ac:dyDescent="0.25">
      <c r="A71" s="252" t="s">
        <v>115</v>
      </c>
      <c r="B71" s="253"/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4"/>
    </row>
    <row r="72" spans="1:14" x14ac:dyDescent="0.3">
      <c r="A72" s="17" t="s">
        <v>116</v>
      </c>
      <c r="B72" s="125"/>
      <c r="C72" s="126" t="s">
        <v>117</v>
      </c>
      <c r="D72" s="127">
        <v>2724</v>
      </c>
      <c r="E72" s="128">
        <v>46693.21</v>
      </c>
      <c r="F72" s="128">
        <f>+D72*E72</f>
        <v>127192304.03999999</v>
      </c>
      <c r="G72" s="128">
        <v>0.03</v>
      </c>
      <c r="H72" s="128">
        <f>+F72*G72</f>
        <v>3815769.1211999995</v>
      </c>
      <c r="I72" s="129">
        <v>10.15</v>
      </c>
      <c r="J72" s="39">
        <f t="shared" ref="J72:J73" si="19">+H72*I72</f>
        <v>38730056.580179997</v>
      </c>
      <c r="K72" s="22">
        <f>+'[1]Baseline Revision'!H51</f>
        <v>3815769.1211999995</v>
      </c>
      <c r="L72" s="22">
        <f t="shared" ref="L72:L73" si="20">+K72-H72</f>
        <v>0</v>
      </c>
      <c r="M72" s="22">
        <f t="shared" ref="M72:M73" si="21">+H72-K72</f>
        <v>0</v>
      </c>
      <c r="N72" s="130"/>
    </row>
    <row r="73" spans="1:14" ht="17.25" thickBot="1" x14ac:dyDescent="0.35">
      <c r="A73" s="131" t="s">
        <v>118</v>
      </c>
      <c r="B73" s="132"/>
      <c r="C73" s="133" t="s">
        <v>119</v>
      </c>
      <c r="D73" s="134">
        <v>2724</v>
      </c>
      <c r="E73" s="135">
        <v>17098.413</v>
      </c>
      <c r="F73" s="135">
        <f>+D73*E73</f>
        <v>46576077.012000002</v>
      </c>
      <c r="G73" s="136">
        <v>4.16666E-3</v>
      </c>
      <c r="H73" s="135">
        <f>+F73*G73</f>
        <v>194066.67704281994</v>
      </c>
      <c r="I73" s="137">
        <v>10.15</v>
      </c>
      <c r="J73" s="138">
        <f t="shared" si="19"/>
        <v>1969776.7719846223</v>
      </c>
      <c r="K73" s="139">
        <f>+'[1]Baseline Revision'!H52</f>
        <v>194066.67704281994</v>
      </c>
      <c r="L73" s="139">
        <f t="shared" si="20"/>
        <v>0</v>
      </c>
      <c r="M73" s="139">
        <f t="shared" si="21"/>
        <v>0</v>
      </c>
      <c r="N73" s="140"/>
    </row>
    <row r="74" spans="1:14" s="148" customFormat="1" ht="17.25" thickBot="1" x14ac:dyDescent="0.35">
      <c r="A74" s="141"/>
      <c r="B74" s="142" t="s">
        <v>120</v>
      </c>
      <c r="C74" s="142"/>
      <c r="D74" s="143">
        <f>+D73</f>
        <v>2724</v>
      </c>
      <c r="E74" s="144">
        <f>+F74/D74</f>
        <v>63791.622999999992</v>
      </c>
      <c r="F74" s="145">
        <f>SUM(F72:F73)</f>
        <v>173768381.05199999</v>
      </c>
      <c r="G74" s="144">
        <f>+H74/F74</f>
        <v>2.3075750455676287E-2</v>
      </c>
      <c r="H74" s="145">
        <f>SUM(H72:H73)</f>
        <v>4009835.7982428195</v>
      </c>
      <c r="I74" s="145"/>
      <c r="J74" s="146">
        <f>SUM(J72:J73)</f>
        <v>40699833.352164619</v>
      </c>
      <c r="K74" s="145">
        <f>SUM(K72:K73)</f>
        <v>4009835.7982428195</v>
      </c>
      <c r="L74" s="145">
        <f>SUM(L72:L73)</f>
        <v>0</v>
      </c>
      <c r="M74" s="145">
        <f>SUM(M72:M73)</f>
        <v>0</v>
      </c>
      <c r="N74" s="147"/>
    </row>
    <row r="75" spans="1:14" s="148" customFormat="1" ht="17.25" thickBot="1" x14ac:dyDescent="0.35">
      <c r="A75" s="149" t="s">
        <v>121</v>
      </c>
      <c r="B75" s="150"/>
      <c r="C75" s="150"/>
      <c r="D75" s="151">
        <f>+D74+D70</f>
        <v>2777</v>
      </c>
      <c r="E75" s="152">
        <f>+F75/D75</f>
        <v>155819.29081605689</v>
      </c>
      <c r="F75" s="151">
        <f>+F74+F70</f>
        <v>432710170.59618998</v>
      </c>
      <c r="G75" s="153">
        <f>+H75/F75</f>
        <v>8.2344196988954801E-2</v>
      </c>
      <c r="H75" s="151">
        <f>+H74+H70</f>
        <v>35631171.526696905</v>
      </c>
      <c r="I75" s="151"/>
      <c r="J75" s="154">
        <f>+J74+J70</f>
        <v>367134695.05324936</v>
      </c>
      <c r="K75" s="155">
        <f>+K74+K70</f>
        <v>35108513.278071232</v>
      </c>
      <c r="L75" s="151">
        <f>+L74+L70</f>
        <v>522658.24862567591</v>
      </c>
      <c r="M75" s="151">
        <f>+M74+M70</f>
        <v>0</v>
      </c>
      <c r="N75" s="156"/>
    </row>
    <row r="76" spans="1:14" ht="24" thickBot="1" x14ac:dyDescent="0.4">
      <c r="A76" s="246" t="s">
        <v>122</v>
      </c>
      <c r="B76" s="247"/>
      <c r="C76" s="247"/>
      <c r="D76" s="247"/>
      <c r="E76" s="247"/>
      <c r="F76" s="247"/>
      <c r="G76" s="247"/>
      <c r="H76" s="247"/>
      <c r="I76" s="247"/>
      <c r="J76" s="247"/>
      <c r="K76" s="247"/>
      <c r="L76" s="247"/>
      <c r="M76" s="247"/>
      <c r="N76" s="248"/>
    </row>
    <row r="77" spans="1:14" ht="18.75" thickBot="1" x14ac:dyDescent="0.3">
      <c r="A77" s="249" t="s">
        <v>123</v>
      </c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1"/>
    </row>
    <row r="78" spans="1:14" ht="33" x14ac:dyDescent="0.3">
      <c r="A78" s="90"/>
      <c r="B78" s="91" t="s">
        <v>17</v>
      </c>
      <c r="C78" s="18"/>
      <c r="D78" s="157" t="s">
        <v>124</v>
      </c>
      <c r="E78" s="158"/>
      <c r="F78" s="157" t="s">
        <v>18</v>
      </c>
      <c r="G78" s="159" t="s">
        <v>124</v>
      </c>
      <c r="H78" s="157" t="s">
        <v>18</v>
      </c>
      <c r="I78" s="157"/>
      <c r="J78" s="160"/>
      <c r="K78" s="157"/>
      <c r="L78" s="157"/>
      <c r="M78" s="157"/>
      <c r="N78" s="161"/>
    </row>
    <row r="79" spans="1:14" ht="33" x14ac:dyDescent="0.3">
      <c r="A79" s="17">
        <v>273.2</v>
      </c>
      <c r="B79" s="162" t="s">
        <v>19</v>
      </c>
      <c r="C79" s="18" t="s">
        <v>20</v>
      </c>
      <c r="D79" s="163">
        <f>'[1]Baseline Revision'!D58</f>
        <v>11209223</v>
      </c>
      <c r="E79" s="163">
        <f>'[1]Baseline Revision'!E58</f>
        <v>1</v>
      </c>
      <c r="F79" s="163">
        <f>'[1]Baseline Revision'!F58</f>
        <v>11209223</v>
      </c>
      <c r="G79" s="163">
        <f>'[1]Baseline Revision'!G58</f>
        <v>0.31730000000000003</v>
      </c>
      <c r="H79" s="163">
        <f>'[1]Baseline Revision'!H58</f>
        <v>3556686.4579000003</v>
      </c>
      <c r="I79" s="160">
        <f>'[1]Baseline Revision'!I58</f>
        <v>7.25</v>
      </c>
      <c r="J79" s="160">
        <f>'[1]Baseline Revision'!J58</f>
        <v>25785976.819775</v>
      </c>
      <c r="K79" s="22">
        <f>+'[1]Baseline Revision'!H58</f>
        <v>3556686.4579000003</v>
      </c>
      <c r="L79" s="22">
        <f>+H79-K79</f>
        <v>0</v>
      </c>
      <c r="M79" s="22">
        <f>+H79-K79</f>
        <v>0</v>
      </c>
      <c r="N79" s="23"/>
    </row>
    <row r="80" spans="1:14" ht="66" x14ac:dyDescent="0.3">
      <c r="A80" s="24" t="s">
        <v>125</v>
      </c>
      <c r="B80" s="25"/>
      <c r="C80" s="25" t="s">
        <v>24</v>
      </c>
      <c r="D80" s="25">
        <v>0</v>
      </c>
      <c r="E80" s="25">
        <v>0</v>
      </c>
      <c r="F80" s="27">
        <v>0</v>
      </c>
      <c r="G80" s="25">
        <v>0</v>
      </c>
      <c r="H80" s="27">
        <v>0</v>
      </c>
      <c r="I80" s="29">
        <v>7.25</v>
      </c>
      <c r="J80" s="29">
        <f>+I80*H80</f>
        <v>0</v>
      </c>
      <c r="K80" s="31">
        <v>0</v>
      </c>
      <c r="L80" s="31">
        <f>+H80-K80</f>
        <v>0</v>
      </c>
      <c r="M80" s="31">
        <v>0</v>
      </c>
      <c r="N80" s="32" t="s">
        <v>126</v>
      </c>
    </row>
    <row r="81" spans="1:16" x14ac:dyDescent="0.3">
      <c r="A81" s="164"/>
      <c r="B81" s="37"/>
      <c r="C81" s="37"/>
      <c r="D81" s="37"/>
      <c r="E81" s="37"/>
      <c r="F81" s="38"/>
      <c r="G81" s="37"/>
      <c r="H81" s="38"/>
      <c r="I81" s="109"/>
      <c r="J81" s="109"/>
      <c r="K81" s="110"/>
      <c r="L81" s="110"/>
      <c r="M81" s="110"/>
      <c r="N81" s="111"/>
    </row>
    <row r="82" spans="1:16" x14ac:dyDescent="0.3">
      <c r="A82" s="164" t="s">
        <v>25</v>
      </c>
      <c r="B82" s="37" t="s">
        <v>26</v>
      </c>
      <c r="C82" s="36" t="s">
        <v>127</v>
      </c>
      <c r="D82" s="165">
        <f>'[1]Baseline Revision'!D60</f>
        <v>11209223</v>
      </c>
      <c r="E82" s="165">
        <f>'[1]Baseline Revision'!E60</f>
        <v>1</v>
      </c>
      <c r="F82" s="165">
        <f>'[1]Baseline Revision'!F60</f>
        <v>11209223</v>
      </c>
      <c r="G82" s="165">
        <f>'[1]Baseline Revision'!G60</f>
        <v>0.5</v>
      </c>
      <c r="H82" s="165">
        <f>'[1]Baseline Revision'!H60</f>
        <v>5604611.5</v>
      </c>
      <c r="I82" s="166">
        <f>'[1]Baseline Revision'!I60</f>
        <v>7.25</v>
      </c>
      <c r="J82" s="166">
        <f>'[1]Baseline Revision'!J60</f>
        <v>40633433.375</v>
      </c>
      <c r="K82" s="110">
        <f>+'[1]Baseline Revision'!H60</f>
        <v>5604611.5</v>
      </c>
      <c r="L82" s="110">
        <f>+H82-K82</f>
        <v>0</v>
      </c>
      <c r="M82" s="110">
        <v>0</v>
      </c>
      <c r="N82" s="111"/>
    </row>
    <row r="83" spans="1:16" ht="115.5" x14ac:dyDescent="0.3">
      <c r="A83" s="24"/>
      <c r="B83" s="47" t="s">
        <v>128</v>
      </c>
      <c r="C83" s="25" t="s">
        <v>129</v>
      </c>
      <c r="D83" s="167">
        <f>'[1]Baseline Revision'!D61*0.2</f>
        <v>2241844.6</v>
      </c>
      <c r="E83" s="167">
        <f>'[1]Baseline Revision'!E61</f>
        <v>1</v>
      </c>
      <c r="F83" s="167">
        <f>D83*E83</f>
        <v>2241844.6</v>
      </c>
      <c r="G83" s="167">
        <f>'[1]Baseline Revision'!G61</f>
        <v>2</v>
      </c>
      <c r="H83" s="167">
        <f>F83*G83</f>
        <v>4483689.2</v>
      </c>
      <c r="I83" s="168">
        <f>'[1]Baseline Revision'!I61</f>
        <v>7.25</v>
      </c>
      <c r="J83" s="167">
        <f>H83*I83</f>
        <v>32506746.700000003</v>
      </c>
      <c r="K83" s="31">
        <f>'[1]Baseline Revision'!H61</f>
        <v>22418446</v>
      </c>
      <c r="L83" s="31">
        <f>+H83-K83</f>
        <v>-17934756.800000001</v>
      </c>
      <c r="M83" s="31">
        <v>0</v>
      </c>
      <c r="N83" s="32" t="s">
        <v>130</v>
      </c>
    </row>
    <row r="84" spans="1:16" s="170" customFormat="1" x14ac:dyDescent="0.3">
      <c r="A84" s="17" t="s">
        <v>30</v>
      </c>
      <c r="B84" s="162" t="s">
        <v>131</v>
      </c>
      <c r="C84" s="18"/>
      <c r="D84" s="158"/>
      <c r="E84" s="158"/>
      <c r="F84" s="157"/>
      <c r="G84" s="66"/>
      <c r="H84" s="157"/>
      <c r="I84" s="157"/>
      <c r="J84" s="160"/>
      <c r="K84" s="66"/>
      <c r="L84" s="66"/>
      <c r="M84" s="66"/>
      <c r="N84" s="169"/>
    </row>
    <row r="85" spans="1:16" x14ac:dyDescent="0.3">
      <c r="A85" s="112"/>
      <c r="B85" s="66"/>
      <c r="C85" s="66" t="s">
        <v>33</v>
      </c>
      <c r="D85" s="171">
        <f>'[1]Baseline Revision'!D65</f>
        <v>11209223</v>
      </c>
      <c r="E85" s="172">
        <f>'[1]Baseline Revision'!E65</f>
        <v>1</v>
      </c>
      <c r="F85" s="172">
        <f>'[1]Baseline Revision'!F65</f>
        <v>11209223</v>
      </c>
      <c r="G85" s="172">
        <f>'[1]Baseline Revision'!G65</f>
        <v>6.6799999999999998E-2</v>
      </c>
      <c r="H85" s="172">
        <f>'[1]Baseline Revision'!H65</f>
        <v>748776.09640000004</v>
      </c>
      <c r="I85" s="160">
        <f>'[1]Baseline Revision'!I65</f>
        <v>7.25</v>
      </c>
      <c r="J85" s="172">
        <f>'[1]Baseline Revision'!J65</f>
        <v>5428626.6989000002</v>
      </c>
      <c r="K85" s="22">
        <f>+'[1]Baseline Revision'!H65</f>
        <v>748776.09640000004</v>
      </c>
      <c r="L85" s="22">
        <f t="shared" ref="L85:L97" si="22">+H85-K85</f>
        <v>0</v>
      </c>
      <c r="M85" s="22">
        <f>+H85-K85</f>
        <v>0</v>
      </c>
      <c r="N85" s="40"/>
      <c r="P85" s="256"/>
    </row>
    <row r="86" spans="1:16" x14ac:dyDescent="0.3">
      <c r="A86" s="17"/>
      <c r="B86" s="18"/>
      <c r="C86" s="66" t="s">
        <v>34</v>
      </c>
      <c r="D86" s="171">
        <f>'[1]Baseline Revision'!D66</f>
        <v>11209223</v>
      </c>
      <c r="E86" s="172">
        <f>'[1]Baseline Revision'!E66</f>
        <v>1</v>
      </c>
      <c r="F86" s="172">
        <f>'[1]Baseline Revision'!F66</f>
        <v>11209223</v>
      </c>
      <c r="G86" s="172">
        <f>'[1]Baseline Revision'!G66</f>
        <v>6.6799999999999998E-2</v>
      </c>
      <c r="H86" s="172">
        <f>'[1]Baseline Revision'!H66</f>
        <v>748776.09640000004</v>
      </c>
      <c r="I86" s="160">
        <f>'[1]Baseline Revision'!I66</f>
        <v>7.25</v>
      </c>
      <c r="J86" s="172">
        <f>'[1]Baseline Revision'!J66</f>
        <v>5428626.6989000002</v>
      </c>
      <c r="K86" s="22">
        <f>+'[1]Baseline Revision'!H66</f>
        <v>748776.09640000004</v>
      </c>
      <c r="L86" s="22">
        <f t="shared" si="22"/>
        <v>0</v>
      </c>
      <c r="M86" s="22">
        <f t="shared" ref="M86:M97" si="23">+H86-K86</f>
        <v>0</v>
      </c>
      <c r="N86" s="40"/>
      <c r="P86" s="256"/>
    </row>
    <row r="87" spans="1:16" x14ac:dyDescent="0.3">
      <c r="A87" s="17"/>
      <c r="B87" s="18"/>
      <c r="C87" s="66" t="s">
        <v>35</v>
      </c>
      <c r="D87" s="171">
        <f>'[1]Baseline Revision'!D67</f>
        <v>11209223</v>
      </c>
      <c r="E87" s="172">
        <f>'[1]Baseline Revision'!E67</f>
        <v>1</v>
      </c>
      <c r="F87" s="172">
        <f>'[1]Baseline Revision'!F67</f>
        <v>11209223</v>
      </c>
      <c r="G87" s="172">
        <f>'[1]Baseline Revision'!G67</f>
        <v>6.6799999999999998E-2</v>
      </c>
      <c r="H87" s="172">
        <f>'[1]Baseline Revision'!H67</f>
        <v>748776.09640000004</v>
      </c>
      <c r="I87" s="160">
        <f>'[1]Baseline Revision'!I67</f>
        <v>7.25</v>
      </c>
      <c r="J87" s="172">
        <f>'[1]Baseline Revision'!J67</f>
        <v>5428626.6989000002</v>
      </c>
      <c r="K87" s="22">
        <f>+'[1]Baseline Revision'!H67</f>
        <v>748776.09640000004</v>
      </c>
      <c r="L87" s="22">
        <f t="shared" si="22"/>
        <v>0</v>
      </c>
      <c r="M87" s="22">
        <f t="shared" si="23"/>
        <v>0</v>
      </c>
      <c r="N87" s="40"/>
      <c r="P87" s="256"/>
    </row>
    <row r="88" spans="1:16" x14ac:dyDescent="0.3">
      <c r="A88" s="17"/>
      <c r="B88" s="18"/>
      <c r="C88" s="66" t="s">
        <v>36</v>
      </c>
      <c r="D88" s="171">
        <f>'[1]Baseline Revision'!D68</f>
        <v>11209223</v>
      </c>
      <c r="E88" s="172">
        <f>'[1]Baseline Revision'!E68</f>
        <v>1</v>
      </c>
      <c r="F88" s="172">
        <f>'[1]Baseline Revision'!F68</f>
        <v>11209223</v>
      </c>
      <c r="G88" s="172">
        <f>'[1]Baseline Revision'!G68</f>
        <v>6.6799999999999998E-2</v>
      </c>
      <c r="H88" s="172">
        <f>'[1]Baseline Revision'!H68</f>
        <v>748776.09640000004</v>
      </c>
      <c r="I88" s="160">
        <f>'[1]Baseline Revision'!I68</f>
        <v>7.25</v>
      </c>
      <c r="J88" s="172">
        <f>'[1]Baseline Revision'!J68</f>
        <v>5428626.6989000002</v>
      </c>
      <c r="K88" s="22">
        <f>+'[1]Baseline Revision'!H68</f>
        <v>748776.09640000004</v>
      </c>
      <c r="L88" s="22">
        <f t="shared" si="22"/>
        <v>0</v>
      </c>
      <c r="M88" s="22">
        <f t="shared" si="23"/>
        <v>0</v>
      </c>
      <c r="N88" s="40"/>
      <c r="P88" s="256"/>
    </row>
    <row r="89" spans="1:16" ht="33" x14ac:dyDescent="0.3">
      <c r="A89" s="17"/>
      <c r="B89" s="18"/>
      <c r="C89" s="18" t="s">
        <v>132</v>
      </c>
      <c r="D89" s="171">
        <f>'[1]Baseline Revision'!D69</f>
        <v>696000</v>
      </c>
      <c r="E89" s="172">
        <f>'[1]Baseline Revision'!E69</f>
        <v>1</v>
      </c>
      <c r="F89" s="172">
        <f>'[1]Baseline Revision'!F69</f>
        <v>696000</v>
      </c>
      <c r="G89" s="172">
        <f>'[1]Baseline Revision'!G69</f>
        <v>6.6799999999999998E-2</v>
      </c>
      <c r="H89" s="172">
        <f>'[1]Baseline Revision'!H69</f>
        <v>46492.799999999996</v>
      </c>
      <c r="I89" s="160">
        <f>'[1]Baseline Revision'!I69</f>
        <v>7.25</v>
      </c>
      <c r="J89" s="172">
        <f>'[1]Baseline Revision'!J69</f>
        <v>337072.8</v>
      </c>
      <c r="K89" s="22">
        <f>+'[1]Baseline Revision'!H69</f>
        <v>46492.799999999996</v>
      </c>
      <c r="L89" s="22">
        <f t="shared" si="22"/>
        <v>0</v>
      </c>
      <c r="M89" s="22">
        <f t="shared" si="23"/>
        <v>0</v>
      </c>
      <c r="N89" s="40"/>
      <c r="P89" s="256"/>
    </row>
    <row r="90" spans="1:16" x14ac:dyDescent="0.3">
      <c r="A90" s="17"/>
      <c r="B90" s="18"/>
      <c r="C90" s="66" t="s">
        <v>38</v>
      </c>
      <c r="D90" s="171">
        <f>'[1]Baseline Revision'!D70</f>
        <v>11209223</v>
      </c>
      <c r="E90" s="172">
        <f>'[1]Baseline Revision'!E70</f>
        <v>1</v>
      </c>
      <c r="F90" s="172">
        <f>'[1]Baseline Revision'!F70</f>
        <v>11209223</v>
      </c>
      <c r="G90" s="172">
        <f>'[1]Baseline Revision'!G70</f>
        <v>6.6799999999999998E-2</v>
      </c>
      <c r="H90" s="172">
        <f>'[1]Baseline Revision'!H70</f>
        <v>748776.09640000004</v>
      </c>
      <c r="I90" s="160">
        <f>'[1]Baseline Revision'!I70</f>
        <v>7.25</v>
      </c>
      <c r="J90" s="172">
        <f>'[1]Baseline Revision'!J70</f>
        <v>5428626.6989000002</v>
      </c>
      <c r="K90" s="22">
        <f>+'[1]Baseline Revision'!H70</f>
        <v>748776.09640000004</v>
      </c>
      <c r="L90" s="22">
        <f t="shared" si="22"/>
        <v>0</v>
      </c>
      <c r="M90" s="22">
        <f t="shared" si="23"/>
        <v>0</v>
      </c>
      <c r="N90" s="40"/>
      <c r="P90" s="256"/>
    </row>
    <row r="91" spans="1:16" ht="66" x14ac:dyDescent="0.3">
      <c r="A91" s="17"/>
      <c r="B91" s="18"/>
      <c r="C91" s="18" t="s">
        <v>39</v>
      </c>
      <c r="D91" s="171">
        <f>'[1]Baseline Revision'!D71</f>
        <v>12959000</v>
      </c>
      <c r="E91" s="172">
        <f>'[1]Baseline Revision'!E71</f>
        <v>1</v>
      </c>
      <c r="F91" s="172">
        <f>'[1]Baseline Revision'!F71</f>
        <v>12959000</v>
      </c>
      <c r="G91" s="172">
        <f>'[1]Baseline Revision'!G71</f>
        <v>6.6799999999999998E-2</v>
      </c>
      <c r="H91" s="172">
        <f>'[1]Baseline Revision'!H71</f>
        <v>865661.2</v>
      </c>
      <c r="I91" s="160">
        <f>'[1]Baseline Revision'!I71</f>
        <v>7.25</v>
      </c>
      <c r="J91" s="172">
        <f>'[1]Baseline Revision'!J71</f>
        <v>6276043.6999999993</v>
      </c>
      <c r="K91" s="22">
        <f>+'[1]Baseline Revision'!H71</f>
        <v>865661.2</v>
      </c>
      <c r="L91" s="22">
        <f t="shared" si="22"/>
        <v>0</v>
      </c>
      <c r="M91" s="22">
        <f t="shared" si="23"/>
        <v>0</v>
      </c>
      <c r="N91" s="40"/>
      <c r="P91" s="256"/>
    </row>
    <row r="92" spans="1:16" ht="33" x14ac:dyDescent="0.3">
      <c r="A92" s="17"/>
      <c r="B92" s="18"/>
      <c r="C92" s="18" t="s">
        <v>40</v>
      </c>
      <c r="D92" s="171">
        <f>'[1]Baseline Revision'!D72</f>
        <v>3704192</v>
      </c>
      <c r="E92" s="172">
        <f>'[1]Baseline Revision'!E72</f>
        <v>1</v>
      </c>
      <c r="F92" s="172">
        <f>'[1]Baseline Revision'!F72</f>
        <v>3704192</v>
      </c>
      <c r="G92" s="172">
        <f>'[1]Baseline Revision'!G72</f>
        <v>6.6799999999999998E-2</v>
      </c>
      <c r="H92" s="172">
        <f>'[1]Baseline Revision'!H72</f>
        <v>247440.02559999999</v>
      </c>
      <c r="I92" s="160">
        <f>'[1]Baseline Revision'!I72</f>
        <v>7.25</v>
      </c>
      <c r="J92" s="172">
        <f>'[1]Baseline Revision'!J72</f>
        <v>1793940.1856</v>
      </c>
      <c r="K92" s="22">
        <f>+'[1]Baseline Revision'!H72</f>
        <v>247440.02559999999</v>
      </c>
      <c r="L92" s="22">
        <f t="shared" si="22"/>
        <v>0</v>
      </c>
      <c r="M92" s="22">
        <f t="shared" si="23"/>
        <v>0</v>
      </c>
      <c r="N92" s="40"/>
      <c r="P92" s="256"/>
    </row>
    <row r="93" spans="1:16" ht="49.5" x14ac:dyDescent="0.3">
      <c r="A93" s="17"/>
      <c r="B93" s="18"/>
      <c r="C93" s="18" t="s">
        <v>41</v>
      </c>
      <c r="D93" s="171">
        <f>'[1]Baseline Revision'!D73</f>
        <v>364000</v>
      </c>
      <c r="E93" s="172">
        <f>'[1]Baseline Revision'!E73</f>
        <v>1</v>
      </c>
      <c r="F93" s="172">
        <f>'[1]Baseline Revision'!F73</f>
        <v>364000</v>
      </c>
      <c r="G93" s="172">
        <f>'[1]Baseline Revision'!G73</f>
        <v>6.6799999999999998E-2</v>
      </c>
      <c r="H93" s="172">
        <f>'[1]Baseline Revision'!H73</f>
        <v>24315.200000000001</v>
      </c>
      <c r="I93" s="160">
        <f>'[1]Baseline Revision'!I73</f>
        <v>7.25</v>
      </c>
      <c r="J93" s="172">
        <f>'[1]Baseline Revision'!J73</f>
        <v>176285.2</v>
      </c>
      <c r="K93" s="22">
        <f>+'[1]Baseline Revision'!H73</f>
        <v>24315.200000000001</v>
      </c>
      <c r="L93" s="22">
        <f t="shared" si="22"/>
        <v>0</v>
      </c>
      <c r="M93" s="22">
        <f t="shared" si="23"/>
        <v>0</v>
      </c>
      <c r="N93" s="40"/>
      <c r="P93" s="256"/>
    </row>
    <row r="94" spans="1:16" x14ac:dyDescent="0.3">
      <c r="A94" s="17"/>
      <c r="B94" s="18"/>
      <c r="C94" s="66" t="s">
        <v>42</v>
      </c>
      <c r="D94" s="171">
        <f>'[1]Baseline Revision'!D74</f>
        <v>3633000</v>
      </c>
      <c r="E94" s="172">
        <f>'[1]Baseline Revision'!E74</f>
        <v>1</v>
      </c>
      <c r="F94" s="172">
        <f>'[1]Baseline Revision'!F74</f>
        <v>3633000</v>
      </c>
      <c r="G94" s="172">
        <f>'[1]Baseline Revision'!G74</f>
        <v>6.6799999999999998E-2</v>
      </c>
      <c r="H94" s="172">
        <f>'[1]Baseline Revision'!H74</f>
        <v>242684.4</v>
      </c>
      <c r="I94" s="160">
        <f>'[1]Baseline Revision'!I74</f>
        <v>7.25</v>
      </c>
      <c r="J94" s="172">
        <f>'[1]Baseline Revision'!J74</f>
        <v>1759461.9</v>
      </c>
      <c r="K94" s="22">
        <f>+'[1]Baseline Revision'!H74</f>
        <v>242684.4</v>
      </c>
      <c r="L94" s="22">
        <f t="shared" si="22"/>
        <v>0</v>
      </c>
      <c r="M94" s="22">
        <f t="shared" si="23"/>
        <v>0</v>
      </c>
      <c r="N94" s="40"/>
      <c r="P94" s="256"/>
    </row>
    <row r="95" spans="1:16" x14ac:dyDescent="0.3">
      <c r="A95" s="17"/>
      <c r="B95" s="18"/>
      <c r="C95" s="66" t="s">
        <v>43</v>
      </c>
      <c r="D95" s="171">
        <f>'[1]Baseline Revision'!D75</f>
        <v>11209223</v>
      </c>
      <c r="E95" s="172">
        <f>'[1]Baseline Revision'!E75</f>
        <v>1</v>
      </c>
      <c r="F95" s="172">
        <f>'[1]Baseline Revision'!F75</f>
        <v>11209223</v>
      </c>
      <c r="G95" s="172">
        <f>'[1]Baseline Revision'!G75</f>
        <v>6.6799999999999998E-2</v>
      </c>
      <c r="H95" s="172">
        <f>'[1]Baseline Revision'!H75</f>
        <v>748776.09640000004</v>
      </c>
      <c r="I95" s="160">
        <f>'[1]Baseline Revision'!I75</f>
        <v>7.25</v>
      </c>
      <c r="J95" s="172">
        <f>'[1]Baseline Revision'!J75</f>
        <v>5428626.6989000002</v>
      </c>
      <c r="K95" s="22">
        <f>+'[1]Baseline Revision'!H75</f>
        <v>748776.09640000004</v>
      </c>
      <c r="L95" s="22">
        <f t="shared" si="22"/>
        <v>0</v>
      </c>
      <c r="M95" s="22">
        <f t="shared" si="23"/>
        <v>0</v>
      </c>
      <c r="N95" s="40"/>
      <c r="P95" s="256"/>
    </row>
    <row r="96" spans="1:16" x14ac:dyDescent="0.3">
      <c r="A96" s="17"/>
      <c r="B96" s="18"/>
      <c r="C96" s="66" t="s">
        <v>44</v>
      </c>
      <c r="D96" s="171">
        <f>'[1]Baseline Revision'!D76</f>
        <v>584872</v>
      </c>
      <c r="E96" s="172">
        <f>'[1]Baseline Revision'!E76</f>
        <v>1</v>
      </c>
      <c r="F96" s="172">
        <f>'[1]Baseline Revision'!F76</f>
        <v>584872</v>
      </c>
      <c r="G96" s="172">
        <f>'[1]Baseline Revision'!G76</f>
        <v>6.6799999999999998E-2</v>
      </c>
      <c r="H96" s="172">
        <f>'[1]Baseline Revision'!H76</f>
        <v>39069.4496</v>
      </c>
      <c r="I96" s="160">
        <f>'[1]Baseline Revision'!I76</f>
        <v>7.25</v>
      </c>
      <c r="J96" s="172">
        <f>'[1]Baseline Revision'!J76</f>
        <v>283253.50959999999</v>
      </c>
      <c r="K96" s="22">
        <f>+'[1]Baseline Revision'!H76</f>
        <v>39069.4496</v>
      </c>
      <c r="L96" s="22">
        <f t="shared" si="22"/>
        <v>0</v>
      </c>
      <c r="M96" s="22">
        <f t="shared" si="23"/>
        <v>0</v>
      </c>
      <c r="N96" s="40"/>
      <c r="P96" s="256"/>
    </row>
    <row r="97" spans="1:16" ht="33" x14ac:dyDescent="0.3">
      <c r="A97" s="173"/>
      <c r="B97" s="174"/>
      <c r="C97" s="35" t="s">
        <v>133</v>
      </c>
      <c r="D97" s="171">
        <f>'[1]Baseline Revision'!D77</f>
        <v>121688</v>
      </c>
      <c r="E97" s="172">
        <f>'[1]Baseline Revision'!E77</f>
        <v>1</v>
      </c>
      <c r="F97" s="172">
        <f>'[1]Baseline Revision'!F77</f>
        <v>121688</v>
      </c>
      <c r="G97" s="172">
        <f>'[1]Baseline Revision'!G77</f>
        <v>6.6799999999999998E-2</v>
      </c>
      <c r="H97" s="172">
        <f>'[1]Baseline Revision'!H77</f>
        <v>8128.7583999999997</v>
      </c>
      <c r="I97" s="160">
        <v>7.25</v>
      </c>
      <c r="J97" s="172">
        <f>'[1]Baseline Revision'!J77</f>
        <v>58933.498399999997</v>
      </c>
      <c r="K97" s="22">
        <f>+'[1]Baseline Revision'!H77</f>
        <v>8128.7583999999997</v>
      </c>
      <c r="L97" s="22">
        <f t="shared" si="22"/>
        <v>0</v>
      </c>
      <c r="M97" s="22">
        <f t="shared" si="23"/>
        <v>0</v>
      </c>
      <c r="N97" s="111" t="s">
        <v>134</v>
      </c>
      <c r="P97" s="256"/>
    </row>
    <row r="98" spans="1:16" ht="65.25" customHeight="1" x14ac:dyDescent="0.3">
      <c r="A98" s="77" t="s">
        <v>49</v>
      </c>
      <c r="B98" s="72"/>
      <c r="C98" s="78" t="s">
        <v>52</v>
      </c>
      <c r="D98" s="175">
        <f>+D79*0.045</f>
        <v>504415.03499999997</v>
      </c>
      <c r="E98" s="81">
        <v>1</v>
      </c>
      <c r="F98" s="83">
        <f>+D98*E98</f>
        <v>504415.03499999997</v>
      </c>
      <c r="G98" s="75">
        <v>8.3500000000000005E-2</v>
      </c>
      <c r="H98" s="79">
        <f>+F98*G98</f>
        <v>42118.6554225</v>
      </c>
      <c r="I98" s="29">
        <v>7.25</v>
      </c>
      <c r="J98" s="30">
        <f>+H98*I98</f>
        <v>305360.25181312498</v>
      </c>
      <c r="K98" s="31">
        <v>0</v>
      </c>
      <c r="L98" s="84">
        <f>+H98-K98</f>
        <v>42118.6554225</v>
      </c>
      <c r="M98" s="31">
        <v>0</v>
      </c>
      <c r="N98" s="32"/>
      <c r="P98" s="256"/>
    </row>
    <row r="99" spans="1:16" ht="64.5" customHeight="1" x14ac:dyDescent="0.3">
      <c r="A99" s="77" t="s">
        <v>51</v>
      </c>
      <c r="B99" s="72"/>
      <c r="C99" s="78" t="s">
        <v>53</v>
      </c>
      <c r="D99" s="175">
        <f>+D103*0.045</f>
        <v>657883.89</v>
      </c>
      <c r="E99" s="75">
        <v>1</v>
      </c>
      <c r="F99" s="83">
        <f>+D99*E99</f>
        <v>657883.89</v>
      </c>
      <c r="G99" s="75">
        <v>3.3399999999999999E-2</v>
      </c>
      <c r="H99" s="79">
        <f>+F99*G99</f>
        <v>21973.321926000001</v>
      </c>
      <c r="I99" s="29">
        <v>7.25</v>
      </c>
      <c r="J99" s="30">
        <f>+H99*I99</f>
        <v>159306.58396350002</v>
      </c>
      <c r="K99" s="31">
        <v>0</v>
      </c>
      <c r="L99" s="84">
        <f>+H99-K99</f>
        <v>21973.321926000001</v>
      </c>
      <c r="M99" s="31">
        <v>0</v>
      </c>
      <c r="N99" s="32"/>
      <c r="P99" s="256"/>
    </row>
    <row r="100" spans="1:16" ht="111.75" customHeight="1" x14ac:dyDescent="0.3">
      <c r="A100" s="77" t="s">
        <v>58</v>
      </c>
      <c r="B100" s="72"/>
      <c r="C100" s="25" t="s">
        <v>60</v>
      </c>
      <c r="D100" s="25">
        <v>0</v>
      </c>
      <c r="E100" s="26">
        <v>0</v>
      </c>
      <c r="F100" s="76">
        <f t="shared" ref="F100:F101" si="24">+D100*E100</f>
        <v>0</v>
      </c>
      <c r="G100" s="25">
        <v>0</v>
      </c>
      <c r="H100" s="79">
        <f t="shared" ref="H100:H101" si="25">+F100*G100</f>
        <v>0</v>
      </c>
      <c r="I100" s="29">
        <v>0</v>
      </c>
      <c r="J100" s="30">
        <f t="shared" ref="J100:J101" si="26">+I100*H100</f>
        <v>0</v>
      </c>
      <c r="K100" s="31">
        <v>0</v>
      </c>
      <c r="L100" s="31">
        <f t="shared" ref="L100:L101" si="27">+H100-K100</f>
        <v>0</v>
      </c>
      <c r="M100" s="31">
        <v>0</v>
      </c>
      <c r="N100" s="32"/>
      <c r="P100" s="256"/>
    </row>
    <row r="101" spans="1:16" ht="107.25" customHeight="1" x14ac:dyDescent="0.3">
      <c r="A101" s="176" t="s">
        <v>61</v>
      </c>
      <c r="B101" s="72"/>
      <c r="C101" s="25" t="s">
        <v>135</v>
      </c>
      <c r="D101" s="25">
        <v>0</v>
      </c>
      <c r="E101" s="26">
        <v>0</v>
      </c>
      <c r="F101" s="76">
        <f t="shared" si="24"/>
        <v>0</v>
      </c>
      <c r="G101" s="25">
        <v>0</v>
      </c>
      <c r="H101" s="79">
        <f t="shared" si="25"/>
        <v>0</v>
      </c>
      <c r="I101" s="29">
        <v>0</v>
      </c>
      <c r="J101" s="30">
        <f t="shared" si="26"/>
        <v>0</v>
      </c>
      <c r="K101" s="31">
        <v>0</v>
      </c>
      <c r="L101" s="31">
        <f t="shared" si="27"/>
        <v>0</v>
      </c>
      <c r="M101" s="31">
        <v>0</v>
      </c>
      <c r="N101" s="32"/>
      <c r="P101" s="256"/>
    </row>
    <row r="102" spans="1:16" ht="33" x14ac:dyDescent="0.3">
      <c r="A102" s="177"/>
      <c r="B102" s="178" t="s">
        <v>136</v>
      </c>
      <c r="C102" s="18" t="s">
        <v>18</v>
      </c>
      <c r="D102" s="158"/>
      <c r="E102" s="158"/>
      <c r="F102" s="157"/>
      <c r="G102" s="159"/>
      <c r="H102" s="157"/>
      <c r="I102" s="157"/>
      <c r="J102" s="39"/>
      <c r="K102" s="157"/>
      <c r="L102" s="157"/>
      <c r="M102" s="157"/>
      <c r="N102" s="161"/>
      <c r="P102" s="256"/>
    </row>
    <row r="103" spans="1:16" ht="33" x14ac:dyDescent="0.3">
      <c r="A103" s="17">
        <v>273.14</v>
      </c>
      <c r="B103" s="162" t="s">
        <v>70</v>
      </c>
      <c r="C103" s="18" t="s">
        <v>71</v>
      </c>
      <c r="D103" s="171">
        <f>'[1]Baseline Revision'!D79</f>
        <v>14619642</v>
      </c>
      <c r="E103" s="172">
        <f>'[1]Baseline Revision'!E79</f>
        <v>1</v>
      </c>
      <c r="F103" s="172">
        <f>'[1]Baseline Revision'!F79</f>
        <v>14619642</v>
      </c>
      <c r="G103" s="172">
        <f>'[1]Baseline Revision'!G79</f>
        <v>0.25</v>
      </c>
      <c r="H103" s="172">
        <f>'[1]Baseline Revision'!H79</f>
        <v>3654910.5</v>
      </c>
      <c r="I103" s="172">
        <f>'[1]Baseline Revision'!I79</f>
        <v>7.25</v>
      </c>
      <c r="J103" s="172">
        <f>'[1]Baseline Revision'!J79</f>
        <v>26498101.125</v>
      </c>
      <c r="K103" s="22">
        <f>+'[1]Baseline Revision'!H79</f>
        <v>3654910.5</v>
      </c>
      <c r="L103" s="22">
        <f t="shared" ref="L103" si="28">+H103-K103</f>
        <v>0</v>
      </c>
      <c r="M103" s="22">
        <f t="shared" ref="M103" si="29">+H103-K103</f>
        <v>0</v>
      </c>
      <c r="N103" s="40"/>
      <c r="P103" s="256"/>
    </row>
    <row r="104" spans="1:16" x14ac:dyDescent="0.3">
      <c r="A104" s="17"/>
      <c r="B104" s="162" t="s">
        <v>18</v>
      </c>
      <c r="C104" s="18"/>
      <c r="D104" s="158"/>
      <c r="E104" s="158"/>
      <c r="F104" s="157"/>
      <c r="G104" s="159"/>
      <c r="H104" s="157"/>
      <c r="I104" s="157"/>
      <c r="J104" s="160"/>
      <c r="K104" s="157"/>
      <c r="L104" s="157"/>
      <c r="M104" s="157"/>
      <c r="N104" s="161"/>
      <c r="P104" s="256"/>
    </row>
    <row r="105" spans="1:16" ht="33" x14ac:dyDescent="0.3">
      <c r="A105" s="164" t="s">
        <v>72</v>
      </c>
      <c r="B105" s="37" t="s">
        <v>26</v>
      </c>
      <c r="C105" s="37" t="s">
        <v>137</v>
      </c>
      <c r="D105" s="179">
        <f>'[1]Baseline Revision'!D82</f>
        <v>14619642</v>
      </c>
      <c r="E105" s="180">
        <f>'[1]Baseline Revision'!E82</f>
        <v>1</v>
      </c>
      <c r="F105" s="180">
        <f>'[1]Baseline Revision'!F82</f>
        <v>14619642</v>
      </c>
      <c r="G105" s="180">
        <f>'[1]Baseline Revision'!G82</f>
        <v>0.33400000000000002</v>
      </c>
      <c r="H105" s="180">
        <f>'[1]Baseline Revision'!H82</f>
        <v>4882960.4280000003</v>
      </c>
      <c r="I105" s="180">
        <f>'[1]Baseline Revision'!I82</f>
        <v>7.25</v>
      </c>
      <c r="J105" s="180">
        <f>'[1]Baseline Revision'!J82</f>
        <v>35401463.103</v>
      </c>
      <c r="K105" s="110">
        <f>+'[1]Baseline Revision'!H82</f>
        <v>4882960.4280000003</v>
      </c>
      <c r="L105" s="110">
        <f t="shared" ref="L105" si="30">+H105-K105</f>
        <v>0</v>
      </c>
      <c r="M105" s="110">
        <f t="shared" ref="M105" si="31">+H105-K105</f>
        <v>0</v>
      </c>
      <c r="N105" s="111"/>
      <c r="P105" s="256"/>
    </row>
    <row r="106" spans="1:16" ht="115.5" x14ac:dyDescent="0.3">
      <c r="A106" s="46" t="s">
        <v>18</v>
      </c>
      <c r="B106" s="47" t="s">
        <v>128</v>
      </c>
      <c r="C106" s="25" t="s">
        <v>129</v>
      </c>
      <c r="D106" s="167">
        <f>D105*0.2</f>
        <v>2923928.4000000004</v>
      </c>
      <c r="E106" s="181">
        <v>1</v>
      </c>
      <c r="F106" s="182">
        <f>D106*E106</f>
        <v>2923928.4000000004</v>
      </c>
      <c r="G106" s="27">
        <v>2</v>
      </c>
      <c r="H106" s="182">
        <f>F106*G106</f>
        <v>5847856.8000000007</v>
      </c>
      <c r="I106" s="168">
        <v>7.25</v>
      </c>
      <c r="J106" s="29">
        <f>H106*I106</f>
        <v>42396961.800000004</v>
      </c>
      <c r="K106" s="31">
        <f>'[1]Baseline Revision'!H83</f>
        <v>29239284</v>
      </c>
      <c r="L106" s="31">
        <f>+H106-K106</f>
        <v>-23391427.199999999</v>
      </c>
      <c r="M106" s="31">
        <v>0</v>
      </c>
      <c r="N106" s="32" t="s">
        <v>138</v>
      </c>
    </row>
    <row r="107" spans="1:16" x14ac:dyDescent="0.3">
      <c r="A107" s="17" t="s">
        <v>75</v>
      </c>
      <c r="B107" s="162" t="s">
        <v>131</v>
      </c>
      <c r="C107" s="18"/>
      <c r="D107" s="158"/>
      <c r="E107" s="158"/>
      <c r="F107" s="157"/>
      <c r="G107" s="159"/>
      <c r="H107" s="157"/>
      <c r="I107" s="157"/>
      <c r="J107" s="160"/>
      <c r="K107" s="157"/>
      <c r="L107" s="157"/>
      <c r="M107" s="157"/>
      <c r="N107" s="161"/>
    </row>
    <row r="108" spans="1:16" ht="49.5" x14ac:dyDescent="0.3">
      <c r="A108" s="17"/>
      <c r="B108" s="18"/>
      <c r="C108" s="18" t="s">
        <v>77</v>
      </c>
      <c r="D108" s="171">
        <f>'[1]Baseline Revision'!D86</f>
        <v>7309821</v>
      </c>
      <c r="E108" s="172">
        <f>'[1]Baseline Revision'!E86</f>
        <v>1</v>
      </c>
      <c r="F108" s="172">
        <f>'[1]Baseline Revision'!F86</f>
        <v>7309821</v>
      </c>
      <c r="G108" s="172">
        <f>'[1]Baseline Revision'!G86</f>
        <v>0.1002</v>
      </c>
      <c r="H108" s="172">
        <f>'[1]Baseline Revision'!H86</f>
        <v>732444.06420000002</v>
      </c>
      <c r="I108" s="172">
        <f>'[1]Baseline Revision'!I86</f>
        <v>7.25</v>
      </c>
      <c r="J108" s="172">
        <f>'[1]Baseline Revision'!J86</f>
        <v>5310219.46545</v>
      </c>
      <c r="K108" s="22">
        <f>'[1]Baseline Revision'!H86</f>
        <v>732444.06420000002</v>
      </c>
      <c r="L108" s="22">
        <f t="shared" ref="L108:L120" si="32">+H108-K108</f>
        <v>0</v>
      </c>
      <c r="M108" s="183">
        <f>+H108-K108</f>
        <v>0</v>
      </c>
      <c r="N108" s="40"/>
    </row>
    <row r="109" spans="1:16" ht="33" x14ac:dyDescent="0.3">
      <c r="A109" s="17"/>
      <c r="B109" s="18"/>
      <c r="C109" s="18" t="s">
        <v>78</v>
      </c>
      <c r="D109" s="171">
        <f>'[1]Baseline Revision'!D87</f>
        <v>146196.42000000001</v>
      </c>
      <c r="E109" s="172">
        <f>'[1]Baseline Revision'!E87</f>
        <v>1</v>
      </c>
      <c r="F109" s="172">
        <f>'[1]Baseline Revision'!F87</f>
        <v>146196.42000000001</v>
      </c>
      <c r="G109" s="172">
        <f>'[1]Baseline Revision'!G87</f>
        <v>0.1002</v>
      </c>
      <c r="H109" s="172">
        <f>'[1]Baseline Revision'!H87</f>
        <v>14648.881284000001</v>
      </c>
      <c r="I109" s="172">
        <f>'[1]Baseline Revision'!I87</f>
        <v>7.25</v>
      </c>
      <c r="J109" s="172">
        <f>'[1]Baseline Revision'!J87</f>
        <v>106204.38930900001</v>
      </c>
      <c r="K109" s="22">
        <f>'[1]Baseline Revision'!H87</f>
        <v>14648.881284000001</v>
      </c>
      <c r="L109" s="22">
        <f t="shared" si="32"/>
        <v>0</v>
      </c>
      <c r="M109" s="183">
        <f t="shared" ref="M109:M114" si="33">+H109-K109</f>
        <v>0</v>
      </c>
      <c r="N109" s="40"/>
    </row>
    <row r="110" spans="1:16" ht="49.5" x14ac:dyDescent="0.3">
      <c r="A110" s="17"/>
      <c r="B110" s="18"/>
      <c r="C110" s="18" t="s">
        <v>79</v>
      </c>
      <c r="D110" s="171">
        <f>'[1]Baseline Revision'!D88</f>
        <v>292392.84000000003</v>
      </c>
      <c r="E110" s="172">
        <f>'[1]Baseline Revision'!E88</f>
        <v>1</v>
      </c>
      <c r="F110" s="172">
        <f>'[1]Baseline Revision'!F88</f>
        <v>292392.84000000003</v>
      </c>
      <c r="G110" s="172">
        <f>'[1]Baseline Revision'!G88</f>
        <v>0.1002</v>
      </c>
      <c r="H110" s="172">
        <f>'[1]Baseline Revision'!H88</f>
        <v>29297.762568000002</v>
      </c>
      <c r="I110" s="172">
        <f>'[1]Baseline Revision'!I88</f>
        <v>7.25</v>
      </c>
      <c r="J110" s="172">
        <f>'[1]Baseline Revision'!J88</f>
        <v>212408.77861800001</v>
      </c>
      <c r="K110" s="22">
        <f>'[1]Baseline Revision'!H88</f>
        <v>29297.762568000002</v>
      </c>
      <c r="L110" s="22">
        <f t="shared" si="32"/>
        <v>0</v>
      </c>
      <c r="M110" s="183">
        <f t="shared" si="33"/>
        <v>0</v>
      </c>
      <c r="N110" s="40"/>
    </row>
    <row r="111" spans="1:16" ht="49.5" x14ac:dyDescent="0.3">
      <c r="A111" s="17"/>
      <c r="B111" s="18"/>
      <c r="C111" s="18" t="s">
        <v>139</v>
      </c>
      <c r="D111" s="171">
        <f>'[1]Baseline Revision'!D89</f>
        <v>730982.10000000009</v>
      </c>
      <c r="E111" s="172">
        <f>'[1]Baseline Revision'!E89</f>
        <v>1</v>
      </c>
      <c r="F111" s="172">
        <f>'[1]Baseline Revision'!F89</f>
        <v>730982.10000000009</v>
      </c>
      <c r="G111" s="172">
        <f>'[1]Baseline Revision'!G89</f>
        <v>0.1002</v>
      </c>
      <c r="H111" s="172">
        <f>'[1]Baseline Revision'!H89</f>
        <v>73244.406420000014</v>
      </c>
      <c r="I111" s="172">
        <f>'[1]Baseline Revision'!I89</f>
        <v>7.25</v>
      </c>
      <c r="J111" s="172">
        <f>'[1]Baseline Revision'!J89</f>
        <v>531021.94654500007</v>
      </c>
      <c r="K111" s="22">
        <f>'[1]Baseline Revision'!H89</f>
        <v>73244.406420000014</v>
      </c>
      <c r="L111" s="22">
        <f t="shared" si="32"/>
        <v>0</v>
      </c>
      <c r="M111" s="183">
        <f t="shared" si="33"/>
        <v>0</v>
      </c>
      <c r="N111" s="40"/>
    </row>
    <row r="112" spans="1:16" ht="33" x14ac:dyDescent="0.3">
      <c r="A112" s="17"/>
      <c r="B112" s="18"/>
      <c r="C112" s="18" t="s">
        <v>81</v>
      </c>
      <c r="D112" s="171">
        <f>'[1]Baseline Revision'!D90</f>
        <v>730982.10000000009</v>
      </c>
      <c r="E112" s="172">
        <f>'[1]Baseline Revision'!E90</f>
        <v>1</v>
      </c>
      <c r="F112" s="172">
        <f>'[1]Baseline Revision'!F90</f>
        <v>730982.10000000009</v>
      </c>
      <c r="G112" s="172">
        <f>'[1]Baseline Revision'!G90</f>
        <v>0.1002</v>
      </c>
      <c r="H112" s="172">
        <f>'[1]Baseline Revision'!H90</f>
        <v>73244.406420000014</v>
      </c>
      <c r="I112" s="172">
        <f>'[1]Baseline Revision'!I90</f>
        <v>7.25</v>
      </c>
      <c r="J112" s="172">
        <f>'[1]Baseline Revision'!J90</f>
        <v>531021.94654500007</v>
      </c>
      <c r="K112" s="22">
        <f>'[1]Baseline Revision'!H90</f>
        <v>73244.406420000014</v>
      </c>
      <c r="L112" s="22">
        <f t="shared" si="32"/>
        <v>0</v>
      </c>
      <c r="M112" s="183">
        <f t="shared" si="33"/>
        <v>0</v>
      </c>
      <c r="N112" s="40"/>
    </row>
    <row r="113" spans="1:14" ht="33" x14ac:dyDescent="0.3">
      <c r="A113" s="17"/>
      <c r="B113" s="18"/>
      <c r="C113" s="18" t="s">
        <v>40</v>
      </c>
      <c r="D113" s="171">
        <f>'[1]Baseline Revision'!D91</f>
        <v>7309821</v>
      </c>
      <c r="E113" s="172">
        <f>'[1]Baseline Revision'!E91</f>
        <v>1</v>
      </c>
      <c r="F113" s="172">
        <f>'[1]Baseline Revision'!F91</f>
        <v>7309821</v>
      </c>
      <c r="G113" s="172">
        <f>'[1]Baseline Revision'!G91</f>
        <v>0.1002</v>
      </c>
      <c r="H113" s="172">
        <f>'[1]Baseline Revision'!H91</f>
        <v>732444.06420000002</v>
      </c>
      <c r="I113" s="172">
        <f>'[1]Baseline Revision'!I91</f>
        <v>7.25</v>
      </c>
      <c r="J113" s="172">
        <f>'[1]Baseline Revision'!J91</f>
        <v>5310219.46545</v>
      </c>
      <c r="K113" s="22">
        <f>'[1]Baseline Revision'!H91</f>
        <v>732444.06420000002</v>
      </c>
      <c r="L113" s="22">
        <f t="shared" si="32"/>
        <v>0</v>
      </c>
      <c r="M113" s="183">
        <f t="shared" si="33"/>
        <v>0</v>
      </c>
      <c r="N113" s="40"/>
    </row>
    <row r="114" spans="1:14" ht="33" x14ac:dyDescent="0.3">
      <c r="A114" s="17"/>
      <c r="B114" s="18"/>
      <c r="C114" s="18" t="s">
        <v>82</v>
      </c>
      <c r="D114" s="171">
        <f>'[1]Baseline Revision'!D92</f>
        <v>7309821</v>
      </c>
      <c r="E114" s="172">
        <f>'[1]Baseline Revision'!E92</f>
        <v>1</v>
      </c>
      <c r="F114" s="172">
        <f>'[1]Baseline Revision'!F92</f>
        <v>7309821</v>
      </c>
      <c r="G114" s="172">
        <f>'[1]Baseline Revision'!G92</f>
        <v>0.1002</v>
      </c>
      <c r="H114" s="172">
        <f>'[1]Baseline Revision'!H92</f>
        <v>732444.06420000002</v>
      </c>
      <c r="I114" s="172">
        <f>'[1]Baseline Revision'!I92</f>
        <v>7.25</v>
      </c>
      <c r="J114" s="172">
        <f>'[1]Baseline Revision'!J92</f>
        <v>5310219.46545</v>
      </c>
      <c r="K114" s="22">
        <f>'[1]Baseline Revision'!H92</f>
        <v>732444.06420000002</v>
      </c>
      <c r="L114" s="22">
        <f t="shared" si="32"/>
        <v>0</v>
      </c>
      <c r="M114" s="183">
        <f t="shared" si="33"/>
        <v>0</v>
      </c>
      <c r="N114" s="40"/>
    </row>
    <row r="115" spans="1:14" x14ac:dyDescent="0.3">
      <c r="A115" s="177"/>
      <c r="B115" s="178"/>
      <c r="C115" s="18"/>
      <c r="D115" s="158"/>
      <c r="E115" s="158"/>
      <c r="F115" s="157"/>
      <c r="G115" s="159"/>
      <c r="H115" s="157"/>
      <c r="I115" s="157"/>
      <c r="J115" s="39"/>
      <c r="K115" s="157"/>
      <c r="L115" s="22"/>
      <c r="M115" s="157"/>
      <c r="N115" s="161"/>
    </row>
    <row r="116" spans="1:14" x14ac:dyDescent="0.3">
      <c r="A116" s="177"/>
      <c r="B116" s="178" t="s">
        <v>140</v>
      </c>
      <c r="C116" s="18"/>
      <c r="D116" s="158"/>
      <c r="E116" s="158"/>
      <c r="F116" s="157"/>
      <c r="G116" s="159"/>
      <c r="H116" s="157"/>
      <c r="I116" s="157"/>
      <c r="J116" s="39"/>
      <c r="K116" s="157"/>
      <c r="L116" s="22"/>
      <c r="M116" s="157"/>
      <c r="N116" s="161"/>
    </row>
    <row r="117" spans="1:14" x14ac:dyDescent="0.3">
      <c r="A117" s="112">
        <v>273.20999999999998</v>
      </c>
      <c r="B117" s="66" t="s">
        <v>84</v>
      </c>
      <c r="C117" s="18" t="s">
        <v>141</v>
      </c>
      <c r="D117" s="171">
        <f>'[1]Baseline Revision'!D95</f>
        <v>728868</v>
      </c>
      <c r="E117" s="172">
        <f>'[1]Baseline Revision'!E95</f>
        <v>11</v>
      </c>
      <c r="F117" s="172">
        <f>'[1]Baseline Revision'!F95</f>
        <v>8017548</v>
      </c>
      <c r="G117" s="172">
        <f>'[1]Baseline Revision'!G95</f>
        <v>0.1169</v>
      </c>
      <c r="H117" s="172">
        <f>'[1]Baseline Revision'!H95</f>
        <v>937251.36120000004</v>
      </c>
      <c r="I117" s="172">
        <f>'[1]Baseline Revision'!I95</f>
        <v>7.25</v>
      </c>
      <c r="J117" s="172">
        <f>'[1]Baseline Revision'!J95</f>
        <v>6795072.3687000005</v>
      </c>
      <c r="K117" s="22">
        <f>+'[1]Baseline Revision'!H95</f>
        <v>937251.36120000004</v>
      </c>
      <c r="L117" s="22">
        <f t="shared" si="32"/>
        <v>0</v>
      </c>
      <c r="M117" s="22">
        <f t="shared" ref="M117:M125" si="34">+H117-K117</f>
        <v>0</v>
      </c>
      <c r="N117" s="40"/>
    </row>
    <row r="118" spans="1:14" x14ac:dyDescent="0.3">
      <c r="A118" s="112" t="s">
        <v>86</v>
      </c>
      <c r="B118" s="66" t="s">
        <v>87</v>
      </c>
      <c r="C118" s="18" t="s">
        <v>88</v>
      </c>
      <c r="D118" s="171">
        <f>'[1]Baseline Revision'!D96</f>
        <v>1733336</v>
      </c>
      <c r="E118" s="172">
        <f>'[1]Baseline Revision'!E96</f>
        <v>3</v>
      </c>
      <c r="F118" s="172">
        <f>'[1]Baseline Revision'!F96</f>
        <v>5200008</v>
      </c>
      <c r="G118" s="172">
        <f>'[1]Baseline Revision'!G96</f>
        <v>0.1336</v>
      </c>
      <c r="H118" s="172">
        <f>'[1]Baseline Revision'!H96</f>
        <v>694721.06880000001</v>
      </c>
      <c r="I118" s="172">
        <f>'[1]Baseline Revision'!I96</f>
        <v>7.25</v>
      </c>
      <c r="J118" s="172">
        <f>'[1]Baseline Revision'!J96</f>
        <v>5036727.7488000002</v>
      </c>
      <c r="K118" s="22">
        <f>+'[1]Baseline Revision'!H96</f>
        <v>694721.06880000001</v>
      </c>
      <c r="L118" s="22">
        <f t="shared" si="32"/>
        <v>0</v>
      </c>
      <c r="M118" s="22">
        <f t="shared" si="34"/>
        <v>0</v>
      </c>
      <c r="N118" s="40"/>
    </row>
    <row r="119" spans="1:14" ht="82.5" x14ac:dyDescent="0.3">
      <c r="A119" s="184" t="s">
        <v>89</v>
      </c>
      <c r="B119" s="185" t="s">
        <v>90</v>
      </c>
      <c r="C119" s="25" t="s">
        <v>142</v>
      </c>
      <c r="D119" s="167">
        <v>18851556</v>
      </c>
      <c r="E119" s="181">
        <f>+F119/D119</f>
        <v>1.0660688168127872</v>
      </c>
      <c r="F119" s="182">
        <f>+H119/G119</f>
        <v>20097056</v>
      </c>
      <c r="G119" s="27">
        <v>0.16700000000000001</v>
      </c>
      <c r="H119" s="182">
        <f>3148209.852+207998.5</f>
        <v>3356208.352</v>
      </c>
      <c r="I119" s="168">
        <v>7.25</v>
      </c>
      <c r="J119" s="29">
        <f t="shared" ref="J119" si="35">+H119*I119</f>
        <v>24332510.552000001</v>
      </c>
      <c r="K119" s="31">
        <f>+'[1]Baseline Revision'!H97</f>
        <v>3148209.852</v>
      </c>
      <c r="L119" s="31">
        <f>+H119-K119</f>
        <v>207998.5</v>
      </c>
      <c r="M119" s="31">
        <v>0</v>
      </c>
      <c r="N119" s="32" t="s">
        <v>92</v>
      </c>
    </row>
    <row r="120" spans="1:14" x14ac:dyDescent="0.3">
      <c r="A120" s="112" t="s">
        <v>93</v>
      </c>
      <c r="B120" s="66" t="s">
        <v>94</v>
      </c>
      <c r="C120" s="18" t="s">
        <v>95</v>
      </c>
      <c r="D120" s="171">
        <f>'[1]Baseline Revision'!D98</f>
        <v>3235456</v>
      </c>
      <c r="E120" s="172">
        <f>'[1]Baseline Revision'!E98</f>
        <v>1</v>
      </c>
      <c r="F120" s="172">
        <f>'[1]Baseline Revision'!F98</f>
        <v>3235456</v>
      </c>
      <c r="G120" s="172">
        <f>'[1]Baseline Revision'!G98</f>
        <v>0.16700000000000001</v>
      </c>
      <c r="H120" s="172">
        <f>'[1]Baseline Revision'!H98</f>
        <v>540321.152</v>
      </c>
      <c r="I120" s="172">
        <f>'[1]Baseline Revision'!I98</f>
        <v>7.25</v>
      </c>
      <c r="J120" s="172">
        <f>'[1]Baseline Revision'!J98</f>
        <v>3917328.352</v>
      </c>
      <c r="K120" s="22">
        <f>+'[1]Baseline Revision'!H98</f>
        <v>540321.152</v>
      </c>
      <c r="L120" s="22">
        <f t="shared" si="32"/>
        <v>0</v>
      </c>
      <c r="M120" s="22">
        <f t="shared" si="34"/>
        <v>0</v>
      </c>
      <c r="N120" s="40"/>
    </row>
    <row r="121" spans="1:14" x14ac:dyDescent="0.3">
      <c r="A121" s="177"/>
      <c r="B121" s="178"/>
      <c r="C121" s="18"/>
      <c r="D121" s="158"/>
      <c r="E121" s="158"/>
      <c r="F121" s="157"/>
      <c r="G121" s="159"/>
      <c r="H121" s="157"/>
      <c r="I121" s="157"/>
      <c r="J121" s="160"/>
      <c r="K121" s="22"/>
      <c r="L121" s="157"/>
      <c r="M121" s="22"/>
      <c r="N121" s="40"/>
    </row>
    <row r="122" spans="1:14" ht="33" x14ac:dyDescent="0.3">
      <c r="A122" s="113" t="s">
        <v>102</v>
      </c>
      <c r="B122" s="178" t="s">
        <v>96</v>
      </c>
      <c r="C122" s="18" t="s">
        <v>103</v>
      </c>
      <c r="D122" s="171">
        <f>'[1]Baseline Revision'!D101</f>
        <v>2123326</v>
      </c>
      <c r="E122" s="172">
        <f>'[1]Baseline Revision'!E101</f>
        <v>1</v>
      </c>
      <c r="F122" s="172">
        <f>'[1]Baseline Revision'!F101</f>
        <v>2123326</v>
      </c>
      <c r="G122" s="172">
        <f>'[1]Baseline Revision'!G101</f>
        <v>1.67E-2</v>
      </c>
      <c r="H122" s="172">
        <f>'[1]Baseline Revision'!H101</f>
        <v>35459.544199999997</v>
      </c>
      <c r="I122" s="172">
        <f>'[1]Baseline Revision'!I101</f>
        <v>7.25</v>
      </c>
      <c r="J122" s="172">
        <f>'[1]Baseline Revision'!J101</f>
        <v>257081.69544999997</v>
      </c>
      <c r="K122" s="22">
        <f>+'[1]Baseline Revision'!H101</f>
        <v>35459.544199999997</v>
      </c>
      <c r="L122" s="22">
        <f t="shared" ref="L122:L125" si="36">+H122-K122</f>
        <v>0</v>
      </c>
      <c r="M122" s="22">
        <f t="shared" si="34"/>
        <v>0</v>
      </c>
      <c r="N122" s="40"/>
    </row>
    <row r="123" spans="1:14" x14ac:dyDescent="0.3">
      <c r="A123" s="113" t="s">
        <v>107</v>
      </c>
      <c r="B123" s="186"/>
      <c r="C123" s="18" t="s">
        <v>143</v>
      </c>
      <c r="D123" s="171">
        <f>'[1]Baseline Revision'!D102</f>
        <v>82753</v>
      </c>
      <c r="E123" s="172">
        <f>'[1]Baseline Revision'!E102</f>
        <v>1</v>
      </c>
      <c r="F123" s="172">
        <f>'[1]Baseline Revision'!F102</f>
        <v>82753</v>
      </c>
      <c r="G123" s="172">
        <f>'[1]Baseline Revision'!G102</f>
        <v>1.67E-2</v>
      </c>
      <c r="H123" s="172">
        <f>'[1]Baseline Revision'!H102</f>
        <v>1381.9750999999999</v>
      </c>
      <c r="I123" s="172">
        <f>'[1]Baseline Revision'!I102</f>
        <v>7.25</v>
      </c>
      <c r="J123" s="172">
        <f>'[1]Baseline Revision'!J102</f>
        <v>10019.319474999998</v>
      </c>
      <c r="K123" s="22">
        <f>+'[1]Baseline Revision'!H102</f>
        <v>1381.9750999999999</v>
      </c>
      <c r="L123" s="22">
        <f t="shared" si="36"/>
        <v>0</v>
      </c>
      <c r="M123" s="22">
        <f t="shared" si="34"/>
        <v>0</v>
      </c>
      <c r="N123" s="40"/>
    </row>
    <row r="124" spans="1:14" ht="33" x14ac:dyDescent="0.3">
      <c r="A124" s="113" t="s">
        <v>109</v>
      </c>
      <c r="B124" s="186"/>
      <c r="C124" s="18" t="s">
        <v>110</v>
      </c>
      <c r="D124" s="171">
        <f>'[1]Baseline Revision'!D103</f>
        <v>14626</v>
      </c>
      <c r="E124" s="172">
        <f>'[1]Baseline Revision'!E103</f>
        <v>1</v>
      </c>
      <c r="F124" s="172">
        <f>'[1]Baseline Revision'!F103</f>
        <v>14626</v>
      </c>
      <c r="G124" s="172">
        <f>'[1]Baseline Revision'!G103</f>
        <v>1.67E-2</v>
      </c>
      <c r="H124" s="172">
        <f>'[1]Baseline Revision'!H103</f>
        <v>244.2542</v>
      </c>
      <c r="I124" s="172">
        <f>'[1]Baseline Revision'!I103</f>
        <v>7.25</v>
      </c>
      <c r="J124" s="172">
        <f>'[1]Baseline Revision'!J103</f>
        <v>1770.84295</v>
      </c>
      <c r="K124" s="22">
        <f>+'[1]Baseline Revision'!H103</f>
        <v>244.2542</v>
      </c>
      <c r="L124" s="22">
        <f t="shared" si="36"/>
        <v>0</v>
      </c>
      <c r="M124" s="22">
        <f t="shared" si="34"/>
        <v>0</v>
      </c>
      <c r="N124" s="40"/>
    </row>
    <row r="125" spans="1:14" x14ac:dyDescent="0.3">
      <c r="A125" s="113" t="s">
        <v>111</v>
      </c>
      <c r="B125" s="187" t="s">
        <v>18</v>
      </c>
      <c r="C125" s="18" t="s">
        <v>112</v>
      </c>
      <c r="D125" s="171">
        <f>'[1]Baseline Revision'!D104</f>
        <v>1324034</v>
      </c>
      <c r="E125" s="172">
        <f>'[1]Baseline Revision'!E104</f>
        <v>1</v>
      </c>
      <c r="F125" s="172">
        <f>'[1]Baseline Revision'!F104</f>
        <v>1324034</v>
      </c>
      <c r="G125" s="172">
        <f>'[1]Baseline Revision'!G104</f>
        <v>3.3399999999999999E-2</v>
      </c>
      <c r="H125" s="172">
        <f>'[1]Baseline Revision'!H104</f>
        <v>44222.7356</v>
      </c>
      <c r="I125" s="172">
        <f>'[1]Baseline Revision'!I104</f>
        <v>7.25</v>
      </c>
      <c r="J125" s="172">
        <f>'[1]Baseline Revision'!J104</f>
        <v>320614.83309999999</v>
      </c>
      <c r="K125" s="22">
        <f>+'[1]Baseline Revision'!H104</f>
        <v>44222.7356</v>
      </c>
      <c r="L125" s="22">
        <f t="shared" si="36"/>
        <v>0</v>
      </c>
      <c r="M125" s="22">
        <f t="shared" si="34"/>
        <v>0</v>
      </c>
      <c r="N125" s="40"/>
    </row>
    <row r="126" spans="1:14" x14ac:dyDescent="0.3">
      <c r="A126" s="188"/>
      <c r="B126" s="189"/>
      <c r="C126" s="18"/>
      <c r="D126" s="158"/>
      <c r="E126" s="158"/>
      <c r="F126" s="157"/>
      <c r="G126" s="159"/>
      <c r="H126" s="157"/>
      <c r="I126" s="157"/>
      <c r="J126" s="160"/>
      <c r="K126" s="157"/>
      <c r="L126" s="157"/>
      <c r="M126" s="157"/>
      <c r="N126" s="161"/>
    </row>
    <row r="127" spans="1:14" x14ac:dyDescent="0.3">
      <c r="A127" s="190"/>
      <c r="B127" s="191" t="s">
        <v>144</v>
      </c>
      <c r="C127" s="192"/>
      <c r="D127" s="193">
        <f>D105</f>
        <v>14619642</v>
      </c>
      <c r="E127" s="194">
        <f>+F127/D127</f>
        <v>14.448282344054661</v>
      </c>
      <c r="F127" s="193">
        <f>SUM(F79:F83,F85:F106,F108:F125)</f>
        <v>211228715.38499996</v>
      </c>
      <c r="G127" s="195">
        <f>+H127/F127</f>
        <v>0.19911513115525598</v>
      </c>
      <c r="H127" s="193">
        <f>SUM(H79:H83,H85:H106,H108:H125)</f>
        <v>42058833.367640503</v>
      </c>
      <c r="I127" s="196"/>
      <c r="J127" s="197">
        <f>SUM(J79:J125)</f>
        <v>304926541.91539359</v>
      </c>
      <c r="K127" s="193">
        <f>SUM(K79:K83,K85:K106,K108:K125)</f>
        <v>83112926.890292019</v>
      </c>
      <c r="L127" s="193">
        <f>SUM(L79:L83,L85:L106,L108:L125)</f>
        <v>-41054093.522651494</v>
      </c>
      <c r="M127" s="193">
        <f>SUM(M79:M83,M85:M106,M108:M125)</f>
        <v>0</v>
      </c>
      <c r="N127" s="198"/>
    </row>
    <row r="130" spans="1:14" ht="18" x14ac:dyDescent="0.25">
      <c r="B130" s="255" t="s">
        <v>145</v>
      </c>
      <c r="C130" s="255"/>
      <c r="D130" s="255"/>
      <c r="E130" s="255"/>
      <c r="F130" s="255"/>
      <c r="G130" s="255"/>
      <c r="H130" s="255"/>
      <c r="I130" s="202"/>
      <c r="J130" s="203"/>
      <c r="K130" s="202"/>
      <c r="L130" s="202"/>
      <c r="M130" s="202"/>
      <c r="N130" s="202"/>
    </row>
    <row r="131" spans="1:14" ht="49.5" x14ac:dyDescent="0.25">
      <c r="A131" s="204"/>
      <c r="B131" s="205"/>
      <c r="C131" s="206"/>
      <c r="D131" s="206" t="s">
        <v>146</v>
      </c>
      <c r="E131" s="206" t="s">
        <v>5</v>
      </c>
      <c r="F131" s="206" t="s">
        <v>6</v>
      </c>
      <c r="G131" s="206" t="s">
        <v>7</v>
      </c>
      <c r="H131" s="206" t="s">
        <v>8</v>
      </c>
      <c r="I131" s="206"/>
      <c r="J131" s="207" t="s">
        <v>147</v>
      </c>
      <c r="K131" s="208" t="s">
        <v>11</v>
      </c>
      <c r="L131" s="209" t="s">
        <v>12</v>
      </c>
      <c r="M131" s="209" t="s">
        <v>13</v>
      </c>
      <c r="N131" s="206"/>
    </row>
    <row r="132" spans="1:14" x14ac:dyDescent="0.3">
      <c r="A132" s="204"/>
      <c r="B132" s="205" t="s">
        <v>148</v>
      </c>
      <c r="C132" s="210"/>
      <c r="D132" s="211">
        <f>+D70+D127</f>
        <v>14619695</v>
      </c>
      <c r="E132" s="212">
        <f>+F132/D132</f>
        <v>32.160076180056421</v>
      </c>
      <c r="F132" s="212">
        <f>+F70+F127</f>
        <v>470170504.92918992</v>
      </c>
      <c r="G132" s="213">
        <f>+H132/F132</f>
        <v>0.1567094667224844</v>
      </c>
      <c r="H132" s="211">
        <f>+H70+H127</f>
        <v>73680169.096094579</v>
      </c>
      <c r="I132" s="211"/>
      <c r="J132" s="214">
        <f>+J70+J127</f>
        <v>631361403.61647832</v>
      </c>
      <c r="K132" s="211">
        <f>+K70+K127</f>
        <v>114211604.37012044</v>
      </c>
      <c r="L132" s="211">
        <f>+L70+L127</f>
        <v>-40531435.27402582</v>
      </c>
      <c r="M132" s="211">
        <f>+M70+M127</f>
        <v>0</v>
      </c>
      <c r="N132" s="212"/>
    </row>
    <row r="133" spans="1:14" x14ac:dyDescent="0.3">
      <c r="A133" s="204"/>
      <c r="B133" s="205" t="s">
        <v>149</v>
      </c>
      <c r="C133" s="210"/>
      <c r="D133" s="215">
        <f>+D74</f>
        <v>2724</v>
      </c>
      <c r="E133" s="212">
        <f>+F133/D133</f>
        <v>63791.622999999992</v>
      </c>
      <c r="F133" s="216">
        <f>+F74</f>
        <v>173768381.05199999</v>
      </c>
      <c r="G133" s="213">
        <f>+H133/F133</f>
        <v>2.3075750455676287E-2</v>
      </c>
      <c r="H133" s="215">
        <f>+H74</f>
        <v>4009835.7982428195</v>
      </c>
      <c r="I133" s="215"/>
      <c r="J133" s="214">
        <f>+J74</f>
        <v>40699833.352164619</v>
      </c>
      <c r="K133" s="211">
        <f>+K74</f>
        <v>4009835.7982428195</v>
      </c>
      <c r="L133" s="211">
        <f>+L74</f>
        <v>0</v>
      </c>
      <c r="M133" s="211">
        <f>+M74</f>
        <v>0</v>
      </c>
      <c r="N133" s="210"/>
    </row>
    <row r="134" spans="1:14" ht="17.25" x14ac:dyDescent="0.3">
      <c r="B134" s="240" t="s">
        <v>150</v>
      </c>
      <c r="C134" s="240"/>
      <c r="D134" s="217">
        <f>SUM(D132:D133)</f>
        <v>14622419</v>
      </c>
      <c r="E134" s="218">
        <f>+F134/D134</f>
        <v>44.037781025231872</v>
      </c>
      <c r="F134" s="219">
        <f>SUM(F132:F133)</f>
        <v>643938885.98118997</v>
      </c>
      <c r="G134" s="220">
        <f>+H134/F134</f>
        <v>0.12064810277136578</v>
      </c>
      <c r="H134" s="217">
        <f>SUM(H132:H133)</f>
        <v>77690004.894337401</v>
      </c>
      <c r="I134" s="217"/>
      <c r="J134" s="221">
        <f>SUM(J132:J133)</f>
        <v>672061236.96864295</v>
      </c>
      <c r="K134" s="217">
        <f>SUM(K132:K133)</f>
        <v>118221440.16836326</v>
      </c>
      <c r="L134" s="217">
        <f>SUM(L132:L133)</f>
        <v>-40531435.27402582</v>
      </c>
      <c r="M134" s="217">
        <f>SUM(M132:M133)</f>
        <v>0</v>
      </c>
      <c r="N134" s="217"/>
    </row>
    <row r="135" spans="1:14" ht="17.25" thickBot="1" x14ac:dyDescent="0.35">
      <c r="A135" s="222"/>
      <c r="B135" s="223"/>
    </row>
    <row r="136" spans="1:14" x14ac:dyDescent="0.3">
      <c r="A136" s="224"/>
      <c r="B136" s="241" t="s">
        <v>151</v>
      </c>
      <c r="C136" s="242"/>
    </row>
    <row r="137" spans="1:14" x14ac:dyDescent="0.3">
      <c r="A137" s="225"/>
      <c r="B137" s="226" t="s">
        <v>152</v>
      </c>
      <c r="C137" s="227">
        <f>+D134</f>
        <v>14622419</v>
      </c>
      <c r="D137" s="33"/>
    </row>
    <row r="138" spans="1:14" s="201" customFormat="1" ht="27" x14ac:dyDescent="0.3">
      <c r="A138" s="228"/>
      <c r="B138" s="229" t="s">
        <v>153</v>
      </c>
      <c r="C138" s="230">
        <f>+E134</f>
        <v>44.037781025231872</v>
      </c>
      <c r="D138" s="1"/>
      <c r="E138" s="1"/>
      <c r="F138" s="1"/>
      <c r="G138" s="1"/>
      <c r="H138" s="1"/>
      <c r="I138" s="1"/>
      <c r="J138" s="200"/>
    </row>
    <row r="139" spans="1:14" s="201" customFormat="1" x14ac:dyDescent="0.3">
      <c r="A139" s="228"/>
      <c r="B139" s="229" t="s">
        <v>154</v>
      </c>
      <c r="C139" s="227">
        <f>+F134</f>
        <v>643938885.98118997</v>
      </c>
      <c r="D139" s="231"/>
      <c r="E139" s="1"/>
      <c r="F139" s="1"/>
      <c r="G139" s="1"/>
      <c r="H139" s="1"/>
      <c r="I139" s="1"/>
      <c r="J139" s="200"/>
    </row>
    <row r="140" spans="1:14" s="201" customFormat="1" ht="27" x14ac:dyDescent="0.3">
      <c r="A140" s="228"/>
      <c r="B140" s="229" t="s">
        <v>155</v>
      </c>
      <c r="C140" s="232">
        <f>+G134</f>
        <v>0.12064810277136578</v>
      </c>
      <c r="D140" s="1"/>
      <c r="E140" s="1"/>
      <c r="F140" s="1"/>
      <c r="G140" s="1"/>
      <c r="H140" s="1"/>
      <c r="I140" s="1"/>
      <c r="J140" s="200"/>
    </row>
    <row r="141" spans="1:14" s="201" customFormat="1" ht="27" x14ac:dyDescent="0.3">
      <c r="A141" s="228"/>
      <c r="B141" s="229" t="s">
        <v>156</v>
      </c>
      <c r="C141" s="227">
        <f>+H134</f>
        <v>77690004.894337401</v>
      </c>
      <c r="D141" s="231"/>
      <c r="E141" s="1"/>
      <c r="F141" s="1"/>
      <c r="G141" s="1"/>
      <c r="H141" s="1"/>
      <c r="I141" s="1"/>
      <c r="J141" s="200"/>
    </row>
    <row r="142" spans="1:14" s="201" customFormat="1" ht="27" x14ac:dyDescent="0.3">
      <c r="A142" s="228"/>
      <c r="B142" s="229" t="s">
        <v>157</v>
      </c>
      <c r="C142" s="227">
        <f>+K134</f>
        <v>118221440.16836326</v>
      </c>
      <c r="D142" s="9"/>
      <c r="E142" s="233"/>
      <c r="F142" s="1"/>
      <c r="G142" s="1"/>
      <c r="H142" s="1"/>
      <c r="I142" s="1"/>
      <c r="J142" s="200"/>
      <c r="L142" s="234"/>
    </row>
    <row r="143" spans="1:14" s="201" customFormat="1" ht="17.25" thickBot="1" x14ac:dyDescent="0.35">
      <c r="A143" s="228"/>
      <c r="B143" s="235" t="s">
        <v>158</v>
      </c>
      <c r="C143" s="236">
        <f>+C141-C142</f>
        <v>-40531435.274025857</v>
      </c>
      <c r="D143" s="233"/>
      <c r="E143" s="1"/>
      <c r="F143" s="1"/>
      <c r="G143" s="1"/>
      <c r="H143" s="1"/>
      <c r="I143" s="1"/>
      <c r="J143" s="200"/>
    </row>
    <row r="144" spans="1:14" s="201" customFormat="1" x14ac:dyDescent="0.3">
      <c r="A144" s="224"/>
      <c r="B144" s="41"/>
      <c r="C144" s="1"/>
      <c r="D144" s="1"/>
      <c r="E144" s="1"/>
      <c r="F144" s="1"/>
      <c r="G144" s="1"/>
      <c r="H144" s="1"/>
      <c r="I144" s="1"/>
      <c r="J144" s="200"/>
    </row>
    <row r="147" spans="1:10" s="201" customFormat="1" ht="27" x14ac:dyDescent="0.3">
      <c r="A147" s="199"/>
      <c r="B147" s="229" t="s">
        <v>159</v>
      </c>
      <c r="C147" s="227">
        <f>+'[2]Current Burden'!I56</f>
        <v>24897946.678497899</v>
      </c>
      <c r="D147" s="1"/>
      <c r="E147" s="1"/>
      <c r="F147" s="1"/>
      <c r="G147" s="1"/>
      <c r="H147" s="1"/>
      <c r="I147" s="1"/>
      <c r="J147" s="200"/>
    </row>
    <row r="148" spans="1:10" s="201" customFormat="1" ht="27" x14ac:dyDescent="0.3">
      <c r="A148" s="199"/>
      <c r="B148" s="229" t="s">
        <v>156</v>
      </c>
      <c r="C148" s="227">
        <f>+C141</f>
        <v>77690004.894337401</v>
      </c>
      <c r="D148" s="1"/>
      <c r="E148" s="1"/>
      <c r="F148" s="1"/>
      <c r="G148" s="1"/>
      <c r="H148" s="1"/>
      <c r="I148" s="1"/>
      <c r="J148" s="200"/>
    </row>
    <row r="149" spans="1:10" s="201" customFormat="1" ht="17.25" thickBot="1" x14ac:dyDescent="0.35">
      <c r="A149" s="199"/>
      <c r="B149" s="235" t="s">
        <v>158</v>
      </c>
      <c r="C149" s="236">
        <f>+C148-C147</f>
        <v>52792058.215839505</v>
      </c>
      <c r="D149" s="237"/>
      <c r="E149" s="1"/>
      <c r="F149" s="1"/>
      <c r="G149" s="1"/>
      <c r="H149" s="1"/>
      <c r="I149" s="1"/>
      <c r="J149" s="200"/>
    </row>
    <row r="153" spans="1:10" s="201" customFormat="1" x14ac:dyDescent="0.3">
      <c r="A153" s="199"/>
      <c r="B153" s="1"/>
      <c r="C153" s="124"/>
      <c r="D153" s="238"/>
      <c r="E153" s="1"/>
      <c r="F153" s="1"/>
      <c r="G153" s="1"/>
      <c r="H153" s="1"/>
      <c r="I153" s="1"/>
      <c r="J153" s="200"/>
    </row>
    <row r="154" spans="1:10" x14ac:dyDescent="0.3">
      <c r="C154" s="124"/>
      <c r="D154" s="238"/>
    </row>
    <row r="155" spans="1:10" x14ac:dyDescent="0.3">
      <c r="C155" s="124"/>
      <c r="D155" s="239"/>
    </row>
    <row r="156" spans="1:10" x14ac:dyDescent="0.3">
      <c r="B156" s="41"/>
      <c r="C156" s="124"/>
      <c r="D156" s="238"/>
    </row>
    <row r="157" spans="1:10" x14ac:dyDescent="0.3">
      <c r="C157" s="124"/>
      <c r="D157" s="231"/>
    </row>
  </sheetData>
  <mergeCells count="9">
    <mergeCell ref="B134:C134"/>
    <mergeCell ref="B136:C136"/>
    <mergeCell ref="A1:N1"/>
    <mergeCell ref="A3:N3"/>
    <mergeCell ref="A4:N4"/>
    <mergeCell ref="A71:N71"/>
    <mergeCell ref="A76:N76"/>
    <mergeCell ref="A77:N77"/>
    <mergeCell ref="B130:H130"/>
  </mergeCells>
  <printOptions gridLines="1"/>
  <pageMargins left="0.25" right="0" top="0.25" bottom="0.25" header="0.3" footer="0"/>
  <pageSetup scale="44" fitToHeight="20" orientation="landscape" r:id="rId1"/>
  <headerFooter>
    <oddHeader>&amp;A</oddHeader>
    <oddFooter>Page &amp;P of &amp;N</oddFooter>
  </headerFooter>
  <rowBreaks count="4" manualBreakCount="4">
    <brk id="39" max="13" man="1"/>
    <brk id="75" max="13" man="1"/>
    <brk id="106" max="13" man="1"/>
    <brk id="129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Rule Burden</vt:lpstr>
      <vt:lpstr>'Rule Burden'!Print_Area</vt:lpstr>
      <vt:lpstr>'Rule Burden'!Print_Titles</vt:lpstr>
    </vt:vector>
  </TitlesOfParts>
  <Company>USDA-FNS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Kriviski, Eliot - FNS</dc:creator>
  <cp:lastModifiedBy>Lynnette Thomas</cp:lastModifiedBy>
  <cp:lastPrinted>2015-12-17T21:52:10Z</cp:lastPrinted>
  <dcterms:created xsi:type="dcterms:W3CDTF">2015-10-22T16:29:08Z</dcterms:created>
  <dcterms:modified xsi:type="dcterms:W3CDTF">2016-11-29T22:26:35Z</dcterms:modified>
</cp:coreProperties>
</file>