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0" windowWidth="14400" windowHeight="2790" tabRatio="748" activeTab="5"/>
  </bookViews>
  <sheets>
    <sheet name="State, Local, Tribal (SLT)" sheetId="1" r:id="rId1"/>
    <sheet name="Private for Profit (PFP)" sheetId="8" r:id="rId2"/>
    <sheet name="Private NOT for Profit (PNP)" sheetId="9" r:id="rId3"/>
    <sheet name="Individuals" sheetId="10" r:id="rId4"/>
    <sheet name="Annualized Costs to Respondent" sheetId="5" r:id="rId5"/>
    <sheet name="Burden Summary" sheetId="6" r:id="rId6"/>
  </sheets>
  <definedNames>
    <definedName name="_xlnm._FilterDatabase" localSheetId="1" hidden="1">'Private for Profit (PFP)'!$A$21:$O$21</definedName>
    <definedName name="_xlnm._FilterDatabase" localSheetId="2" hidden="1">'Private NOT for Profit (PNP)'!$A$5:$O$15</definedName>
    <definedName name="_xlnm._FilterDatabase" localSheetId="0" hidden="1">'State, Local, Tribal (SLT)'!$A$5:$O$70</definedName>
    <definedName name="_xlnm.Print_Area" localSheetId="3">Individuals!$A$1:$R$10</definedName>
    <definedName name="_xlnm.Print_Area" localSheetId="1">'Private for Profit (PFP)'!$A$1:$O$32</definedName>
    <definedName name="_xlnm.Print_Area" localSheetId="2">'Private NOT for Profit (PNP)'!$A$1:$O$35</definedName>
    <definedName name="_xlnm.Print_Area" localSheetId="0">'State, Local, Tribal (SLT)'!$A$1:$O$132</definedName>
    <definedName name="_xlnm.Print_Titles" localSheetId="1">'Private for Profit (PFP)'!$21:$21</definedName>
    <definedName name="_xlnm.Print_Titles" localSheetId="2">'Private NOT for Profit (PNP)'!$17:$17</definedName>
    <definedName name="_xlnm.Print_Titles" localSheetId="0">'State, Local, Tribal (SLT)'!$5:$5</definedName>
  </definedNames>
  <calcPr calcId="145621"/>
</workbook>
</file>

<file path=xl/calcChain.xml><?xml version="1.0" encoding="utf-8"?>
<calcChain xmlns="http://schemas.openxmlformats.org/spreadsheetml/2006/main">
  <c r="G49" i="1" l="1"/>
  <c r="I49" i="1" s="1"/>
  <c r="J126" i="1"/>
  <c r="N96" i="1"/>
  <c r="J19" i="8" l="1"/>
  <c r="G17" i="8" l="1"/>
  <c r="I17" i="8" s="1"/>
  <c r="M17" i="8" s="1"/>
  <c r="N17" i="8" s="1"/>
  <c r="G16" i="8"/>
  <c r="I16" i="8" s="1"/>
  <c r="M16" i="8" s="1"/>
  <c r="N16" i="8" s="1"/>
  <c r="G15" i="8"/>
  <c r="I15" i="8" s="1"/>
  <c r="M15" i="8" s="1"/>
  <c r="N15" i="8" s="1"/>
  <c r="G18" i="8"/>
  <c r="I18" i="8" l="1"/>
  <c r="K18" i="8" s="1"/>
  <c r="N18" i="8" s="1"/>
  <c r="G13" i="8"/>
  <c r="I13" i="8" s="1"/>
  <c r="L13" i="8" s="1"/>
  <c r="N13" i="8" s="1"/>
  <c r="G12" i="8"/>
  <c r="I12" i="8" s="1"/>
  <c r="L12" i="8" s="1"/>
  <c r="N12" i="8" s="1"/>
  <c r="G11" i="8"/>
  <c r="I11" i="8" s="1"/>
  <c r="K11" i="8" s="1"/>
  <c r="N11" i="8" s="1"/>
  <c r="G9" i="8"/>
  <c r="I9" i="8" s="1"/>
  <c r="K9" i="8" s="1"/>
  <c r="N9" i="8" s="1"/>
  <c r="N8" i="8"/>
  <c r="M79" i="1" l="1"/>
  <c r="L29" i="9"/>
  <c r="L26" i="8"/>
  <c r="J26" i="8"/>
  <c r="H7" i="10" l="1"/>
  <c r="J7" i="10" s="1"/>
  <c r="N7" i="10" s="1"/>
  <c r="O7" i="10" s="1"/>
  <c r="H6" i="10"/>
  <c r="J6" i="10" s="1"/>
  <c r="G103" i="1" l="1"/>
  <c r="G25" i="9"/>
  <c r="I25" i="9" s="1"/>
  <c r="G102" i="1"/>
  <c r="I102" i="1" s="1"/>
  <c r="M102" i="1" s="1"/>
  <c r="G99" i="1"/>
  <c r="G23" i="9"/>
  <c r="I23" i="9" s="1"/>
  <c r="G96" i="1"/>
  <c r="G82" i="1"/>
  <c r="G51" i="1"/>
  <c r="G48" i="1"/>
  <c r="G11" i="9"/>
  <c r="I11" i="9" s="1"/>
  <c r="G39" i="1"/>
  <c r="I39" i="1" s="1"/>
  <c r="K39" i="1" s="1"/>
  <c r="N39" i="1" s="1"/>
  <c r="G38" i="1"/>
  <c r="G35" i="1"/>
  <c r="I35" i="1" s="1"/>
  <c r="K35" i="1" s="1"/>
  <c r="N35" i="1" s="1"/>
  <c r="G29" i="1"/>
  <c r="I29" i="1" s="1"/>
  <c r="K29" i="1" s="1"/>
  <c r="N29" i="1" s="1"/>
  <c r="G28" i="1"/>
  <c r="G24" i="1"/>
  <c r="I24" i="1" s="1"/>
  <c r="G23" i="1"/>
  <c r="G26" i="1"/>
  <c r="K10" i="10"/>
  <c r="F10" i="10"/>
  <c r="I28" i="1" l="1"/>
  <c r="M28" i="1" s="1"/>
  <c r="N28" i="1" s="1"/>
  <c r="I82" i="1"/>
  <c r="I96" i="1"/>
  <c r="I99" i="1"/>
  <c r="M99" i="1" s="1"/>
  <c r="N99" i="1" s="1"/>
  <c r="I103" i="1"/>
  <c r="M103" i="1" s="1"/>
  <c r="N103" i="1" s="1"/>
  <c r="I51" i="1"/>
  <c r="M51" i="1" s="1"/>
  <c r="N51" i="1" s="1"/>
  <c r="I48" i="1"/>
  <c r="M48" i="1" s="1"/>
  <c r="N48" i="1" s="1"/>
  <c r="I23" i="1"/>
  <c r="M23" i="1" s="1"/>
  <c r="N23" i="1" s="1"/>
  <c r="I38" i="1"/>
  <c r="M38" i="1" s="1"/>
  <c r="N38" i="1" s="1"/>
  <c r="N102" i="1"/>
  <c r="M25" i="9"/>
  <c r="M23" i="9"/>
  <c r="N23" i="9" s="1"/>
  <c r="M82" i="1"/>
  <c r="N82" i="1" s="1"/>
  <c r="K11" i="9"/>
  <c r="N11" i="9" s="1"/>
  <c r="K24" i="1"/>
  <c r="N24" i="1" s="1"/>
  <c r="N6" i="10" l="1"/>
  <c r="N25" i="9"/>
  <c r="L107" i="1"/>
  <c r="O6" i="10" l="1"/>
  <c r="N79" i="1"/>
  <c r="L34" i="9" l="1"/>
  <c r="J15" i="9" l="1"/>
  <c r="M10" i="10" l="1"/>
  <c r="L31" i="8"/>
  <c r="N107" i="1"/>
  <c r="N14" i="1"/>
  <c r="N22" i="1"/>
  <c r="N8" i="1"/>
  <c r="N7" i="1"/>
  <c r="N6" i="1"/>
  <c r="G27" i="9" l="1"/>
  <c r="I27" i="9" s="1"/>
  <c r="J27" i="9" s="1"/>
  <c r="K21" i="9"/>
  <c r="J33" i="9"/>
  <c r="J31" i="8"/>
  <c r="J30" i="8"/>
  <c r="N21" i="9" l="1"/>
  <c r="K29" i="9"/>
  <c r="J32" i="8"/>
  <c r="M27" i="9"/>
  <c r="N27" i="9" s="1"/>
  <c r="K18" i="1"/>
  <c r="N18" i="1" s="1"/>
  <c r="B8" i="6" l="1"/>
  <c r="B8" i="5" s="1"/>
  <c r="G68" i="1" l="1"/>
  <c r="I68" i="1" s="1"/>
  <c r="L68" i="1" s="1"/>
  <c r="N68" i="1" s="1"/>
  <c r="G114" i="1"/>
  <c r="I114" i="1" s="1"/>
  <c r="G26" i="9"/>
  <c r="I26" i="9" s="1"/>
  <c r="J26" i="9" s="1"/>
  <c r="G113" i="1"/>
  <c r="I113" i="1" s="1"/>
  <c r="G112" i="1"/>
  <c r="G111" i="1"/>
  <c r="G110" i="1"/>
  <c r="G109" i="1"/>
  <c r="G108" i="1"/>
  <c r="G65" i="1"/>
  <c r="I65" i="1" s="1"/>
  <c r="G64" i="1"/>
  <c r="G63" i="1"/>
  <c r="G62" i="1"/>
  <c r="G61" i="1"/>
  <c r="G60" i="1"/>
  <c r="G14" i="9"/>
  <c r="I14" i="9" s="1"/>
  <c r="M14" i="9" s="1"/>
  <c r="N14" i="9" s="1"/>
  <c r="G104" i="1"/>
  <c r="G45" i="1"/>
  <c r="G19" i="9"/>
  <c r="I19" i="9" s="1"/>
  <c r="M19" i="9" s="1"/>
  <c r="G6" i="9"/>
  <c r="G18" i="9"/>
  <c r="G76" i="1"/>
  <c r="I111" i="1" l="1"/>
  <c r="M111" i="1" s="1"/>
  <c r="N111" i="1" s="1"/>
  <c r="I109" i="1"/>
  <c r="M109" i="1" s="1"/>
  <c r="N109" i="1" s="1"/>
  <c r="I110" i="1"/>
  <c r="I104" i="1"/>
  <c r="M104" i="1" s="1"/>
  <c r="N104" i="1" s="1"/>
  <c r="I108" i="1"/>
  <c r="M108" i="1" s="1"/>
  <c r="N108" i="1" s="1"/>
  <c r="I112" i="1"/>
  <c r="M112" i="1" s="1"/>
  <c r="N112" i="1" s="1"/>
  <c r="I61" i="1"/>
  <c r="N61" i="1" s="1"/>
  <c r="I63" i="1"/>
  <c r="N63" i="1" s="1"/>
  <c r="I60" i="1"/>
  <c r="N60" i="1" s="1"/>
  <c r="I64" i="1"/>
  <c r="N64" i="1" s="1"/>
  <c r="I62" i="1"/>
  <c r="N62" i="1" s="1"/>
  <c r="I45" i="1"/>
  <c r="M45" i="1" s="1"/>
  <c r="N45" i="1" s="1"/>
  <c r="L113" i="1"/>
  <c r="N113" i="1" s="1"/>
  <c r="L114" i="1"/>
  <c r="N114" i="1" s="1"/>
  <c r="M110" i="1"/>
  <c r="N110" i="1" s="1"/>
  <c r="L65" i="1"/>
  <c r="N65" i="1" s="1"/>
  <c r="N19" i="9"/>
  <c r="M26" i="9"/>
  <c r="N26" i="9" s="1"/>
  <c r="I6" i="9"/>
  <c r="I18" i="9"/>
  <c r="L6" i="9" l="1"/>
  <c r="N18" i="9"/>
  <c r="H9" i="10"/>
  <c r="J9" i="10" s="1"/>
  <c r="N9" i="10" s="1"/>
  <c r="H8" i="10"/>
  <c r="E34" i="9"/>
  <c r="B16" i="6" s="1"/>
  <c r="G28" i="9"/>
  <c r="I28" i="9" s="1"/>
  <c r="G24" i="9"/>
  <c r="G22" i="9"/>
  <c r="I22" i="9" s="1"/>
  <c r="G20" i="9"/>
  <c r="E33" i="9"/>
  <c r="B7" i="6" s="1"/>
  <c r="G13" i="9"/>
  <c r="I13" i="9" s="1"/>
  <c r="L13" i="9" s="1"/>
  <c r="N13" i="9" s="1"/>
  <c r="G12" i="9"/>
  <c r="I12" i="9" s="1"/>
  <c r="M12" i="9" s="1"/>
  <c r="N12" i="9" s="1"/>
  <c r="G10" i="9"/>
  <c r="I10" i="9" s="1"/>
  <c r="K10" i="9" s="1"/>
  <c r="N10" i="9" s="1"/>
  <c r="G9" i="9"/>
  <c r="I9" i="9" s="1"/>
  <c r="K9" i="9" s="1"/>
  <c r="N9" i="9" s="1"/>
  <c r="G8" i="9"/>
  <c r="I8" i="9" s="1"/>
  <c r="K8" i="9" s="1"/>
  <c r="G7" i="9"/>
  <c r="G6" i="8"/>
  <c r="G7" i="8"/>
  <c r="G8" i="8"/>
  <c r="I8" i="8" s="1"/>
  <c r="G10" i="8"/>
  <c r="I10" i="8" s="1"/>
  <c r="L10" i="8" s="1"/>
  <c r="N10" i="8" s="1"/>
  <c r="G14" i="8"/>
  <c r="I14" i="8" s="1"/>
  <c r="E31" i="8"/>
  <c r="B15" i="6" s="1"/>
  <c r="G25" i="8"/>
  <c r="I25" i="8" s="1"/>
  <c r="M25" i="8" s="1"/>
  <c r="N25" i="8" s="1"/>
  <c r="G24" i="8"/>
  <c r="I24" i="8" s="1"/>
  <c r="G23" i="8"/>
  <c r="I23" i="8" s="1"/>
  <c r="G22" i="8"/>
  <c r="I22" i="8" s="1"/>
  <c r="E30" i="8"/>
  <c r="B6" i="6" s="1"/>
  <c r="B6" i="5" s="1"/>
  <c r="G46" i="1"/>
  <c r="G47" i="1"/>
  <c r="I47" i="1" s="1"/>
  <c r="L47" i="1" s="1"/>
  <c r="N47" i="1" s="1"/>
  <c r="G50" i="1"/>
  <c r="G117" i="1"/>
  <c r="G118" i="1"/>
  <c r="G119" i="1"/>
  <c r="G120" i="1"/>
  <c r="G121" i="1"/>
  <c r="G122" i="1"/>
  <c r="G116" i="1"/>
  <c r="G106" i="1"/>
  <c r="I106" i="1" s="1"/>
  <c r="G101" i="1"/>
  <c r="G98" i="1"/>
  <c r="I98" i="1" s="1"/>
  <c r="G92" i="1"/>
  <c r="I92" i="1" s="1"/>
  <c r="G93" i="1"/>
  <c r="G94" i="1"/>
  <c r="G95" i="1"/>
  <c r="I95" i="1" s="1"/>
  <c r="L95" i="1" s="1"/>
  <c r="G97" i="1"/>
  <c r="I97" i="1" s="1"/>
  <c r="G83" i="1"/>
  <c r="I83" i="1" s="1"/>
  <c r="L83" i="1" s="1"/>
  <c r="G84" i="1"/>
  <c r="G85" i="1"/>
  <c r="I85" i="1" s="1"/>
  <c r="L85" i="1" s="1"/>
  <c r="N85" i="1" s="1"/>
  <c r="G86" i="1"/>
  <c r="I86" i="1" s="1"/>
  <c r="G87" i="1"/>
  <c r="G88" i="1"/>
  <c r="G89" i="1"/>
  <c r="G81" i="1"/>
  <c r="I81" i="1" s="1"/>
  <c r="K81" i="1" s="1"/>
  <c r="N81" i="1" s="1"/>
  <c r="G66" i="1"/>
  <c r="G57" i="1"/>
  <c r="I57" i="1" s="1"/>
  <c r="L57" i="1" s="1"/>
  <c r="N57" i="1" s="1"/>
  <c r="G56" i="1"/>
  <c r="I56" i="1" s="1"/>
  <c r="L56" i="1" s="1"/>
  <c r="N56" i="1" s="1"/>
  <c r="G55" i="1"/>
  <c r="I55" i="1" s="1"/>
  <c r="L55" i="1" s="1"/>
  <c r="N55" i="1" s="1"/>
  <c r="G54" i="1"/>
  <c r="G53" i="1"/>
  <c r="G44" i="1"/>
  <c r="G42" i="1"/>
  <c r="I42" i="1" s="1"/>
  <c r="L42" i="1" s="1"/>
  <c r="G41" i="1"/>
  <c r="G40" i="1"/>
  <c r="G36" i="1"/>
  <c r="I36" i="1" s="1"/>
  <c r="K36" i="1" s="1"/>
  <c r="N36" i="1" s="1"/>
  <c r="G34" i="1"/>
  <c r="G33" i="1"/>
  <c r="I26" i="1"/>
  <c r="G30" i="1"/>
  <c r="I30" i="1" s="1"/>
  <c r="L30" i="1" s="1"/>
  <c r="G31" i="1"/>
  <c r="G32" i="1"/>
  <c r="I32" i="1" s="1"/>
  <c r="L32" i="1" s="1"/>
  <c r="N32" i="1" s="1"/>
  <c r="G25" i="1"/>
  <c r="I25" i="1" s="1"/>
  <c r="G21" i="1"/>
  <c r="G20" i="1"/>
  <c r="G19" i="1"/>
  <c r="G19" i="8" l="1"/>
  <c r="J28" i="9"/>
  <c r="J29" i="9" s="1"/>
  <c r="J34" i="9" s="1"/>
  <c r="J35" i="9" s="1"/>
  <c r="L70" i="1"/>
  <c r="I6" i="8"/>
  <c r="I19" i="8" s="1"/>
  <c r="I7" i="8"/>
  <c r="I89" i="1"/>
  <c r="M89" i="1" s="1"/>
  <c r="N89" i="1" s="1"/>
  <c r="I88" i="1"/>
  <c r="M88" i="1" s="1"/>
  <c r="N88" i="1" s="1"/>
  <c r="I94" i="1"/>
  <c r="M94" i="1" s="1"/>
  <c r="N94" i="1" s="1"/>
  <c r="I101" i="1"/>
  <c r="J131" i="1" s="1"/>
  <c r="I87" i="1"/>
  <c r="M87" i="1" s="1"/>
  <c r="N87" i="1" s="1"/>
  <c r="I93" i="1"/>
  <c r="M93" i="1" s="1"/>
  <c r="N93" i="1" s="1"/>
  <c r="I84" i="1"/>
  <c r="M84" i="1" s="1"/>
  <c r="N84" i="1" s="1"/>
  <c r="I33" i="1"/>
  <c r="M33" i="1" s="1"/>
  <c r="N33" i="1" s="1"/>
  <c r="I41" i="1"/>
  <c r="M41" i="1" s="1"/>
  <c r="N41" i="1" s="1"/>
  <c r="I21" i="1"/>
  <c r="M21" i="1" s="1"/>
  <c r="N21" i="1" s="1"/>
  <c r="M49" i="1"/>
  <c r="N49" i="1" s="1"/>
  <c r="I40" i="1"/>
  <c r="M40" i="1" s="1"/>
  <c r="N40" i="1" s="1"/>
  <c r="I46" i="1"/>
  <c r="M46" i="1" s="1"/>
  <c r="N46" i="1" s="1"/>
  <c r="I31" i="1"/>
  <c r="M31" i="1" s="1"/>
  <c r="N31" i="1" s="1"/>
  <c r="I34" i="1"/>
  <c r="M34" i="1" s="1"/>
  <c r="N34" i="1" s="1"/>
  <c r="I50" i="1"/>
  <c r="I44" i="1"/>
  <c r="M44" i="1" s="1"/>
  <c r="N44" i="1" s="1"/>
  <c r="I53" i="1"/>
  <c r="M53" i="1" s="1"/>
  <c r="N53" i="1" s="1"/>
  <c r="I19" i="1"/>
  <c r="M19" i="1" s="1"/>
  <c r="N19" i="1" s="1"/>
  <c r="I20" i="1"/>
  <c r="M20" i="1" s="1"/>
  <c r="N20" i="1" s="1"/>
  <c r="I54" i="1"/>
  <c r="M54" i="1" s="1"/>
  <c r="N54" i="1" s="1"/>
  <c r="I66" i="1"/>
  <c r="N66" i="1" s="1"/>
  <c r="I116" i="1"/>
  <c r="M116" i="1" s="1"/>
  <c r="N116" i="1" s="1"/>
  <c r="I119" i="1"/>
  <c r="M119" i="1" s="1"/>
  <c r="N119" i="1" s="1"/>
  <c r="I118" i="1"/>
  <c r="M118" i="1" s="1"/>
  <c r="N118" i="1" s="1"/>
  <c r="I120" i="1"/>
  <c r="M120" i="1" s="1"/>
  <c r="N120" i="1" s="1"/>
  <c r="I20" i="9"/>
  <c r="M20" i="9" s="1"/>
  <c r="I24" i="9"/>
  <c r="N24" i="9" s="1"/>
  <c r="B7" i="5"/>
  <c r="L15" i="9"/>
  <c r="L33" i="9" s="1"/>
  <c r="N30" i="1"/>
  <c r="G15" i="9"/>
  <c r="N6" i="9"/>
  <c r="N8" i="9"/>
  <c r="K15" i="9"/>
  <c r="I26" i="8"/>
  <c r="O9" i="10"/>
  <c r="N10" i="10"/>
  <c r="J8" i="10"/>
  <c r="J10" i="10" s="1"/>
  <c r="F8" i="6" s="1"/>
  <c r="D8" i="5" s="1"/>
  <c r="F8" i="5" s="1"/>
  <c r="H10" i="10"/>
  <c r="M14" i="8"/>
  <c r="L97" i="1"/>
  <c r="N97" i="1" s="1"/>
  <c r="L92" i="1"/>
  <c r="N92" i="1" s="1"/>
  <c r="L106" i="1"/>
  <c r="N106" i="1" s="1"/>
  <c r="L98" i="1"/>
  <c r="N98" i="1" s="1"/>
  <c r="N42" i="1"/>
  <c r="K25" i="1"/>
  <c r="N25" i="1" s="1"/>
  <c r="K86" i="1"/>
  <c r="N86" i="1" s="1"/>
  <c r="N95" i="1"/>
  <c r="M26" i="1"/>
  <c r="N26" i="1" s="1"/>
  <c r="K23" i="8"/>
  <c r="K26" i="8" s="1"/>
  <c r="M24" i="8"/>
  <c r="N24" i="8" s="1"/>
  <c r="L9" i="1"/>
  <c r="M22" i="8"/>
  <c r="M22" i="9"/>
  <c r="G29" i="9"/>
  <c r="F29" i="9" s="1"/>
  <c r="F34" i="9" s="1"/>
  <c r="I7" i="9"/>
  <c r="E35" i="9"/>
  <c r="E32" i="8"/>
  <c r="G26" i="8"/>
  <c r="E130" i="1"/>
  <c r="E131" i="1"/>
  <c r="B14" i="6" s="1"/>
  <c r="G125" i="1"/>
  <c r="G124" i="1"/>
  <c r="G123" i="1"/>
  <c r="G78" i="1"/>
  <c r="G77" i="1"/>
  <c r="I76" i="1"/>
  <c r="G75" i="1"/>
  <c r="G74" i="1"/>
  <c r="G73" i="1"/>
  <c r="G67" i="1"/>
  <c r="G69" i="1"/>
  <c r="G17" i="1"/>
  <c r="G16" i="1"/>
  <c r="G15" i="1"/>
  <c r="G14" i="1"/>
  <c r="G13" i="1"/>
  <c r="G12" i="1"/>
  <c r="G11" i="1"/>
  <c r="G10" i="1"/>
  <c r="M50" i="1" l="1"/>
  <c r="N50" i="1" s="1"/>
  <c r="J50" i="1"/>
  <c r="J70" i="1" s="1"/>
  <c r="J130" i="1" s="1"/>
  <c r="J132" i="1"/>
  <c r="G126" i="1"/>
  <c r="L126" i="1"/>
  <c r="L131" i="1" s="1"/>
  <c r="D36" i="6" s="1"/>
  <c r="K6" i="8"/>
  <c r="K19" i="8" s="1"/>
  <c r="M26" i="8"/>
  <c r="M31" i="8" s="1"/>
  <c r="M19" i="8"/>
  <c r="M30" i="8" s="1"/>
  <c r="N14" i="8"/>
  <c r="M28" i="9"/>
  <c r="N28" i="9" s="1"/>
  <c r="M101" i="1"/>
  <c r="N101" i="1" s="1"/>
  <c r="I30" i="8"/>
  <c r="F6" i="6" s="1"/>
  <c r="L7" i="8"/>
  <c r="I17" i="1"/>
  <c r="M17" i="1" s="1"/>
  <c r="N17" i="1" s="1"/>
  <c r="I14" i="1"/>
  <c r="I69" i="1"/>
  <c r="N69" i="1" s="1"/>
  <c r="I12" i="1"/>
  <c r="M12" i="1" s="1"/>
  <c r="I16" i="1"/>
  <c r="M16" i="1" s="1"/>
  <c r="N16" i="1" s="1"/>
  <c r="I13" i="1"/>
  <c r="K13" i="1" s="1"/>
  <c r="N13" i="1" s="1"/>
  <c r="I11" i="1"/>
  <c r="K11" i="1" s="1"/>
  <c r="I15" i="1"/>
  <c r="M15" i="1" s="1"/>
  <c r="N15" i="1" s="1"/>
  <c r="I67" i="1"/>
  <c r="N67" i="1" s="1"/>
  <c r="I75" i="1"/>
  <c r="M75" i="1" s="1"/>
  <c r="I77" i="1"/>
  <c r="M77" i="1" s="1"/>
  <c r="N77" i="1" s="1"/>
  <c r="I125" i="1"/>
  <c r="M125" i="1" s="1"/>
  <c r="N125" i="1" s="1"/>
  <c r="I123" i="1"/>
  <c r="M123" i="1" s="1"/>
  <c r="N123" i="1" s="1"/>
  <c r="I74" i="1"/>
  <c r="K74" i="1" s="1"/>
  <c r="N74" i="1" s="1"/>
  <c r="I78" i="1"/>
  <c r="M78" i="1" s="1"/>
  <c r="N78" i="1" s="1"/>
  <c r="I29" i="9"/>
  <c r="G70" i="1"/>
  <c r="F70" i="1" s="1"/>
  <c r="F130" i="1" s="1"/>
  <c r="C5" i="6" s="1"/>
  <c r="B5" i="6"/>
  <c r="B5" i="5" s="1"/>
  <c r="N20" i="9"/>
  <c r="M7" i="9"/>
  <c r="M15" i="9" s="1"/>
  <c r="M33" i="9" s="1"/>
  <c r="I15" i="9"/>
  <c r="L8" i="10"/>
  <c r="L10" i="10" s="1"/>
  <c r="L35" i="9"/>
  <c r="I124" i="1"/>
  <c r="M124" i="1" s="1"/>
  <c r="N124" i="1" s="1"/>
  <c r="M76" i="1"/>
  <c r="N76" i="1" s="1"/>
  <c r="O8" i="10"/>
  <c r="N23" i="8"/>
  <c r="K31" i="8"/>
  <c r="N22" i="8"/>
  <c r="L130" i="1"/>
  <c r="N9" i="1"/>
  <c r="K30" i="8"/>
  <c r="N83" i="1"/>
  <c r="N22" i="9"/>
  <c r="K33" i="9"/>
  <c r="G31" i="8"/>
  <c r="D15" i="6" s="1"/>
  <c r="F26" i="8"/>
  <c r="F31" i="8" s="1"/>
  <c r="I31" i="8"/>
  <c r="F15" i="6" s="1"/>
  <c r="H26" i="8"/>
  <c r="H31" i="8" s="1"/>
  <c r="E15" i="6" s="1"/>
  <c r="D8" i="6"/>
  <c r="C8" i="5" s="1"/>
  <c r="G10" i="10"/>
  <c r="C8" i="6" s="1"/>
  <c r="I10" i="10"/>
  <c r="E8" i="6" s="1"/>
  <c r="G33" i="9"/>
  <c r="D7" i="6" s="1"/>
  <c r="F15" i="9"/>
  <c r="F33" i="9" s="1"/>
  <c r="C7" i="6" s="1"/>
  <c r="G34" i="9"/>
  <c r="D16" i="6" s="1"/>
  <c r="B18" i="6"/>
  <c r="B24" i="6" s="1"/>
  <c r="I10" i="1"/>
  <c r="I73" i="1"/>
  <c r="C15" i="6" l="1"/>
  <c r="M29" i="9"/>
  <c r="M34" i="9" s="1"/>
  <c r="N6" i="8"/>
  <c r="N75" i="1"/>
  <c r="L19" i="8"/>
  <c r="L30" i="8" s="1"/>
  <c r="L32" i="8" s="1"/>
  <c r="M70" i="1"/>
  <c r="M130" i="1" s="1"/>
  <c r="N7" i="8"/>
  <c r="I70" i="1"/>
  <c r="I130" i="1" s="1"/>
  <c r="F5" i="6" s="1"/>
  <c r="C16" i="6"/>
  <c r="N7" i="9"/>
  <c r="N15" i="9" s="1"/>
  <c r="N33" i="9" s="1"/>
  <c r="N29" i="9"/>
  <c r="N34" i="9" s="1"/>
  <c r="M32" i="8"/>
  <c r="N26" i="8"/>
  <c r="N31" i="8" s="1"/>
  <c r="K32" i="8"/>
  <c r="O10" i="10"/>
  <c r="L132" i="1"/>
  <c r="N11" i="1"/>
  <c r="N12" i="1"/>
  <c r="K73" i="1"/>
  <c r="K126" i="1" s="1"/>
  <c r="D6" i="5"/>
  <c r="F6" i="5" s="1"/>
  <c r="H29" i="9"/>
  <c r="H34" i="9" s="1"/>
  <c r="E16" i="6" s="1"/>
  <c r="C7" i="5"/>
  <c r="K10" i="1"/>
  <c r="K70" i="1" s="1"/>
  <c r="I32" i="8"/>
  <c r="I34" i="9"/>
  <c r="F16" i="6" s="1"/>
  <c r="G35" i="9"/>
  <c r="G130" i="1"/>
  <c r="D5" i="6" s="1"/>
  <c r="B9" i="6"/>
  <c r="B9" i="5"/>
  <c r="D35" i="6" l="1"/>
  <c r="D37" i="6" s="1"/>
  <c r="N19" i="8"/>
  <c r="N30" i="8" s="1"/>
  <c r="N32" i="8" s="1"/>
  <c r="F35" i="9"/>
  <c r="N73" i="1"/>
  <c r="B23" i="6"/>
  <c r="B25" i="6"/>
  <c r="N35" i="9"/>
  <c r="E35" i="6"/>
  <c r="K34" i="9"/>
  <c r="M35" i="9"/>
  <c r="K130" i="1"/>
  <c r="N10" i="1"/>
  <c r="N70" i="1" s="1"/>
  <c r="H70" i="1"/>
  <c r="H130" i="1" s="1"/>
  <c r="E5" i="6" s="1"/>
  <c r="C35" i="6" l="1"/>
  <c r="K35" i="9"/>
  <c r="N130" i="1"/>
  <c r="I117" i="1"/>
  <c r="I121" i="1"/>
  <c r="M121" i="1" s="1"/>
  <c r="N121" i="1" s="1"/>
  <c r="I122" i="1"/>
  <c r="M122" i="1" s="1"/>
  <c r="N122" i="1" s="1"/>
  <c r="I126" i="1" l="1"/>
  <c r="H126" i="1" s="1"/>
  <c r="H131" i="1" s="1"/>
  <c r="E14" i="6" s="1"/>
  <c r="M117" i="1"/>
  <c r="F35" i="6"/>
  <c r="K131" i="1"/>
  <c r="G131" i="1"/>
  <c r="D14" i="6" s="1"/>
  <c r="F126" i="1"/>
  <c r="F131" i="1" s="1"/>
  <c r="M126" i="1" l="1"/>
  <c r="M131" i="1" s="1"/>
  <c r="N117" i="1"/>
  <c r="C36" i="6"/>
  <c r="K132" i="1"/>
  <c r="G132" i="1"/>
  <c r="F132" i="1" s="1"/>
  <c r="C14" i="6"/>
  <c r="I131" i="1"/>
  <c r="F14" i="6" s="1"/>
  <c r="E36" i="6" l="1"/>
  <c r="E37" i="6" s="1"/>
  <c r="M132" i="1"/>
  <c r="N126" i="1"/>
  <c r="N131" i="1" s="1"/>
  <c r="N132" i="1" s="1"/>
  <c r="C37" i="6"/>
  <c r="C5" i="5"/>
  <c r="D18" i="6"/>
  <c r="F18" i="6"/>
  <c r="D5" i="5"/>
  <c r="F5" i="5" s="1"/>
  <c r="I132" i="1"/>
  <c r="H132" i="1" s="1"/>
  <c r="F36" i="6" l="1"/>
  <c r="F37" i="6" s="1"/>
  <c r="F24" i="6"/>
  <c r="E18" i="6"/>
  <c r="E24" i="6" s="1"/>
  <c r="C18" i="6"/>
  <c r="C24" i="6" s="1"/>
  <c r="D24" i="6"/>
  <c r="I33" i="9"/>
  <c r="H15" i="9"/>
  <c r="H33" i="9" s="1"/>
  <c r="E7" i="6" s="1"/>
  <c r="I35" i="9" l="1"/>
  <c r="F7" i="6"/>
  <c r="H35" i="9" l="1"/>
  <c r="D7" i="5"/>
  <c r="F9" i="6"/>
  <c r="F23" i="6" l="1"/>
  <c r="F25" i="6" s="1"/>
  <c r="F7" i="5"/>
  <c r="F9" i="5" s="1"/>
  <c r="D9" i="5"/>
  <c r="C30" i="6" l="1"/>
  <c r="C31" i="6" s="1"/>
  <c r="F19" i="8"/>
  <c r="F30" i="8" s="1"/>
  <c r="C6" i="6" s="1"/>
  <c r="H19" i="8"/>
  <c r="H30" i="8" s="1"/>
  <c r="E6" i="6" s="1"/>
  <c r="G30" i="8"/>
  <c r="G32" i="8" s="1"/>
  <c r="D6" i="6"/>
  <c r="D9" i="6" l="1"/>
  <c r="D23" i="6" s="1"/>
  <c r="D25" i="6" s="1"/>
  <c r="C6" i="5"/>
  <c r="C9" i="5" s="1"/>
  <c r="C9" i="6"/>
  <c r="C23" i="6" s="1"/>
  <c r="F32" i="8"/>
  <c r="H32" i="8"/>
  <c r="E9" i="6" l="1"/>
  <c r="E23" i="6" s="1"/>
  <c r="C25" i="6"/>
  <c r="E25" i="6"/>
  <c r="B30" i="6"/>
  <c r="B31" i="6" s="1"/>
</calcChain>
</file>

<file path=xl/sharedStrings.xml><?xml version="1.0" encoding="utf-8"?>
<sst xmlns="http://schemas.openxmlformats.org/spreadsheetml/2006/main" count="658" uniqueCount="333">
  <si>
    <t>FNS Food Distribution Programs Burden Hour Estimates</t>
  </si>
  <si>
    <t>Title</t>
  </si>
  <si>
    <t xml:space="preserve">Form No. </t>
  </si>
  <si>
    <t>Est. No. of Respondents</t>
  </si>
  <si>
    <t>No. of Responses per Respondent</t>
  </si>
  <si>
    <t>Est. Total Hours per Response</t>
  </si>
  <si>
    <t>247.6(d)</t>
  </si>
  <si>
    <t>247.7(a)</t>
  </si>
  <si>
    <t>247.19(a)</t>
  </si>
  <si>
    <t>247.23(b)</t>
  </si>
  <si>
    <t>247.29(a) &amp; (b)(2)(ii)</t>
  </si>
  <si>
    <t>247.29(a)&amp; (b)(3)</t>
  </si>
  <si>
    <t>247.31(c)</t>
  </si>
  <si>
    <t>253.8(f) &amp; 254.3(a)</t>
  </si>
  <si>
    <t>253.5(i) &amp; 254.3(a)</t>
  </si>
  <si>
    <t>TOTAL REPORTING</t>
  </si>
  <si>
    <t>Est. No. of Records per Recordkeeper</t>
  </si>
  <si>
    <t>Est. No. of Recordkeepers</t>
  </si>
  <si>
    <t>Est. Total Hours per Record</t>
  </si>
  <si>
    <t>247.28(b)</t>
  </si>
  <si>
    <t>247.29(a)</t>
  </si>
  <si>
    <t>247.30(d)(3)</t>
  </si>
  <si>
    <t>253.5(j) &amp; 254.3(a)</t>
  </si>
  <si>
    <t>253.7(h) &amp; 254.3(a)</t>
  </si>
  <si>
    <t>253.11(b) &amp; 254.3(a)</t>
  </si>
  <si>
    <t>TOTAL RECORDKEEPING</t>
  </si>
  <si>
    <t xml:space="preserve">Est. Total Burden </t>
  </si>
  <si>
    <t>Difference</t>
  </si>
  <si>
    <t>Cash in Lieu of Donated Foods for Nonresidential Child and Adult Care Institutions</t>
  </si>
  <si>
    <t>Cash in Lieu of Donated Foods for Commodity Schools</t>
  </si>
  <si>
    <t>Federal/State Agreements</t>
  </si>
  <si>
    <t>State/Local Agreements</t>
  </si>
  <si>
    <t>State Plan</t>
  </si>
  <si>
    <t>State Plan Amendments</t>
  </si>
  <si>
    <t>Agreement to Prevent Dual Participation</t>
  </si>
  <si>
    <t>State Provision of Administrative Funds</t>
  </si>
  <si>
    <t>Closeout Procedures</t>
  </si>
  <si>
    <t>Receipt, Disposal, and Inventory of Donated Foods</t>
  </si>
  <si>
    <t>Civil Rights Participation Data</t>
  </si>
  <si>
    <t>Audit Responses</t>
  </si>
  <si>
    <t>Management Reviews</t>
  </si>
  <si>
    <t>Destination Data for Delivery of Donated Foods</t>
  </si>
  <si>
    <t>Plans of Operation</t>
  </si>
  <si>
    <t>Commodity Inventories</t>
  </si>
  <si>
    <t>Damaged, or Out of Condition Commodities</t>
  </si>
  <si>
    <t>Monitoring and Review of Program Operations</t>
  </si>
  <si>
    <t>Record of Use of Funds</t>
  </si>
  <si>
    <t>Records of Receipt, Disposal &amp; Inventory of Donated Foods</t>
  </si>
  <si>
    <t>Records of Fair Hearing Proceedings</t>
  </si>
  <si>
    <t>Records of Participant Claims</t>
  </si>
  <si>
    <t>Disposal of Out of Condition Commodities</t>
  </si>
  <si>
    <t>Reporting Changes</t>
  </si>
  <si>
    <t>Household Applications</t>
  </si>
  <si>
    <t>Investigations and Complaints</t>
  </si>
  <si>
    <t>Fair Hearings</t>
  </si>
  <si>
    <t>Management of Administrative Funds</t>
  </si>
  <si>
    <t>Reporting</t>
  </si>
  <si>
    <t>Recordkeeping</t>
  </si>
  <si>
    <t>TOTAL</t>
  </si>
  <si>
    <t>FNS-44</t>
  </si>
  <si>
    <t>FNS-10</t>
  </si>
  <si>
    <t>FNS-74</t>
  </si>
  <si>
    <t>FNS-153</t>
  </si>
  <si>
    <t>FNS-191</t>
  </si>
  <si>
    <t>FNS-57</t>
  </si>
  <si>
    <t>FNS-155</t>
  </si>
  <si>
    <t>FNS-52</t>
  </si>
  <si>
    <t>FNS-53</t>
  </si>
  <si>
    <t>FNS-292</t>
  </si>
  <si>
    <t>FNS-152</t>
  </si>
  <si>
    <t>Burden Contained in OMB #0584-0002</t>
  </si>
  <si>
    <t>Burden Contained in OMB #0584-0067</t>
  </si>
  <si>
    <t>Burden Contained in OMB #0584-0025</t>
  </si>
  <si>
    <t>Total Annual Responses</t>
  </si>
  <si>
    <t>250.18(b)</t>
  </si>
  <si>
    <t>251.4(g)</t>
  </si>
  <si>
    <t>251.4(j)</t>
  </si>
  <si>
    <t>251.4(l)</t>
  </si>
  <si>
    <t xml:space="preserve">251.6(b)  </t>
  </si>
  <si>
    <t>251.9(e) &amp; 251.10(d) (1)</t>
  </si>
  <si>
    <t>251.10(e)</t>
  </si>
  <si>
    <t>Notification of Suspected Embezzlement, Misuse, Theft, etc.</t>
  </si>
  <si>
    <t>Distributing Agency's Management Evaluation System</t>
  </si>
  <si>
    <t>Processing Refund Applications</t>
  </si>
  <si>
    <t xml:space="preserve">Contract Provisions Between RAs and  Food Service Management Companies  </t>
  </si>
  <si>
    <t>Availability and Control of Commodities</t>
  </si>
  <si>
    <t>Commodity Losses and Claims Determinations</t>
  </si>
  <si>
    <t>State Agency Distribution Plan</t>
  </si>
  <si>
    <t xml:space="preserve">Report of State Administrative Cost Matching Requirements </t>
  </si>
  <si>
    <t xml:space="preserve"> </t>
  </si>
  <si>
    <t>FNS-667</t>
  </si>
  <si>
    <t xml:space="preserve">250.14(c) </t>
  </si>
  <si>
    <t xml:space="preserve">Distributing Agency Complaint Records </t>
  </si>
  <si>
    <t>250.53 &amp; 250.54</t>
  </si>
  <si>
    <t>Federal-State Agreements</t>
  </si>
  <si>
    <t>Documentation of Transfer of Section 32 Commodities</t>
  </si>
  <si>
    <t>Inter-Agency Agreements</t>
  </si>
  <si>
    <t>Claims and Adjustments</t>
  </si>
  <si>
    <t>251.10(a)(1)</t>
  </si>
  <si>
    <t>251.10(a) (2)</t>
  </si>
  <si>
    <t>251.10(a)(3)</t>
  </si>
  <si>
    <t>Eligibility Determination and Collection of Participating Household Information</t>
  </si>
  <si>
    <t>Respondent Type</t>
  </si>
  <si>
    <t>Est. total Hours per Response</t>
  </si>
  <si>
    <t>Est. total Burden</t>
  </si>
  <si>
    <t>247.8 &amp; 247.16(a)</t>
  </si>
  <si>
    <t>Applications/Recertifications</t>
  </si>
  <si>
    <t>253.7 &amp; 254.3(a)</t>
  </si>
  <si>
    <t>Certification of Household to Participate</t>
  </si>
  <si>
    <t>Affected Public</t>
  </si>
  <si>
    <t>Hourly Wage Rate</t>
  </si>
  <si>
    <t>Respondent Cost</t>
  </si>
  <si>
    <t>State, Local, and Tribal Governments</t>
  </si>
  <si>
    <t>Private For Profit</t>
  </si>
  <si>
    <t>Private Not for Profit</t>
  </si>
  <si>
    <t>Individual</t>
  </si>
  <si>
    <t>Total Burden Estimates</t>
  </si>
  <si>
    <t>Record Keeping</t>
  </si>
  <si>
    <t>Summary</t>
  </si>
  <si>
    <t xml:space="preserve">TOTAL </t>
  </si>
  <si>
    <t>Responses</t>
  </si>
  <si>
    <t>Time Burden</t>
  </si>
  <si>
    <t>Current OMB Inventory</t>
  </si>
  <si>
    <t>Burden Revision Requested</t>
  </si>
  <si>
    <t>AFFECTED PUBLIC:  STATE, LOCAL, AND TRIBAL GOVERNMENTS</t>
  </si>
  <si>
    <t>FNS FOOD DISTRIBUTION PROGRAMS BURDEN HOUR ESTIMATES</t>
  </si>
  <si>
    <t>Sec. of Regs/Authority</t>
  </si>
  <si>
    <t>Form No.</t>
  </si>
  <si>
    <t>Total Annual Responses 
[(d) X (e)]</t>
  </si>
  <si>
    <t>Est. Total Burden
[(f) X (g)]</t>
  </si>
  <si>
    <t>Funds for SAs That Have Phased Out Facilities</t>
  </si>
  <si>
    <t xml:space="preserve">250.1(c) </t>
  </si>
  <si>
    <t>250.4(a)</t>
  </si>
  <si>
    <t>250.10(b)</t>
  </si>
  <si>
    <t>250.11(a)</t>
  </si>
  <si>
    <t>250.11(b)</t>
  </si>
  <si>
    <t>250.12(b)</t>
  </si>
  <si>
    <t xml:space="preserve">250.12(c) </t>
  </si>
  <si>
    <t>Distributing Agency Provision of Donated Foods Information to Recipient Agencies</t>
  </si>
  <si>
    <t>Distributing Agency Reporting of Donated Food Losses to FNS</t>
  </si>
  <si>
    <t>Distributing Agency Request to Maintain Excess Inventories</t>
  </si>
  <si>
    <t>Distribution Agency Request for FNS Approval to Transfer Donated Foods from One Program to Another</t>
  </si>
  <si>
    <t>250.12(e)</t>
  </si>
  <si>
    <t>FNS-7</t>
  </si>
  <si>
    <t>250.13(c) &amp; 250.18(d)</t>
  </si>
  <si>
    <t>Distributing Agency Storage and Distribution Charges</t>
  </si>
  <si>
    <t>250.13(d)</t>
  </si>
  <si>
    <t>250.14(d)</t>
  </si>
  <si>
    <t>Distributing Agency Recall Response Reporting</t>
  </si>
  <si>
    <t xml:space="preserve">250.15(c) </t>
  </si>
  <si>
    <t>250.15(d)</t>
  </si>
  <si>
    <t>250.17(a)</t>
  </si>
  <si>
    <t>Distributing Agency Reporting of Complaints to FNS</t>
  </si>
  <si>
    <t>Excess Operating Funds Justification</t>
  </si>
  <si>
    <t>Donated Food Account Deposits and Expenditures</t>
  </si>
  <si>
    <t xml:space="preserve">250.17(c) </t>
  </si>
  <si>
    <t>250.18(a)</t>
  </si>
  <si>
    <t>Commodity Inventory Reporting</t>
  </si>
  <si>
    <t>250.22(b)</t>
  </si>
  <si>
    <t>Corrective Action Plans</t>
  </si>
  <si>
    <t>Processing Manual</t>
  </si>
  <si>
    <t>Ordering Donated Food</t>
  </si>
  <si>
    <t>250.69(a) &amp; 250.70(a)</t>
  </si>
  <si>
    <t>250.69(b) &amp; 250.70(b)</t>
  </si>
  <si>
    <t xml:space="preserve">250.69(c) &amp; 250.70(c) </t>
  </si>
  <si>
    <t>Congregate Meals in a Disaster or Situation of Distress</t>
  </si>
  <si>
    <t>Household Distribution in a Disaster or Situation of Distress</t>
  </si>
  <si>
    <t>Distributing Agency Submission of Emergency Feeding Organization Application to FNS for Disasters and Situations of Distress</t>
  </si>
  <si>
    <t>Total Annual Records
[(d)X(e)]</t>
  </si>
  <si>
    <t>Est. Total Burden
[(f)X(g)]</t>
  </si>
  <si>
    <t>Distributing Agency Records of Receipt of Shipments</t>
  </si>
  <si>
    <t>Distributing Agency Maintenance of Inventory Record of Donated Foods</t>
  </si>
  <si>
    <t>250.12(b) &amp; 250.21(b)(2)</t>
  </si>
  <si>
    <t>250.13(b)</t>
  </si>
  <si>
    <t>Storage Facility Reviews</t>
  </si>
  <si>
    <t>Distributing Agency Maintenance of Records of Transfers and Related Inspections</t>
  </si>
  <si>
    <t>Distributing Agency Maintenance of Records Related to Costs Incurred in Storing and Distributing Donated Foods, Related Administrative Costs, and Funds Used</t>
  </si>
  <si>
    <t>Distributing Agency Operating Funds</t>
  </si>
  <si>
    <t>Distributing Agency Donated Food Account</t>
  </si>
  <si>
    <t>Recordkeeping of Agreements, Reports, and Other Records</t>
  </si>
  <si>
    <t>Agreements with FNS</t>
  </si>
  <si>
    <t>Commercial Entity Agreements (Storage Facilities, Carriers, Etc.)</t>
  </si>
  <si>
    <t>Commodity Offer Value Method</t>
  </si>
  <si>
    <t>Management Evaluation and Review Records</t>
  </si>
  <si>
    <t>Multi-State and In-State Processor Audits</t>
  </si>
  <si>
    <t>250.30(c)(1)</t>
  </si>
  <si>
    <t>Records for Disasters and Situations of Distress</t>
  </si>
  <si>
    <t>Recordkeeping of Reports:</t>
  </si>
  <si>
    <t>ITO Applications</t>
  </si>
  <si>
    <t>Damaged or Out of Condition Commodities</t>
  </si>
  <si>
    <t>AFFECTED PUBLIC:  PRIVATE - FOR PROFIT</t>
  </si>
  <si>
    <t>Est. No. of Responses per Respondent</t>
  </si>
  <si>
    <t>250.12(f)</t>
  </si>
  <si>
    <t>Commercial Consignee Receipt of Shipments</t>
  </si>
  <si>
    <t xml:space="preserve">250.20(c) </t>
  </si>
  <si>
    <t>Multi-State and In-State Processors' Responses to CPA Audit Deficiencies</t>
  </si>
  <si>
    <t>Commercial Consignee Records of Receipt of Shipments</t>
  </si>
  <si>
    <t>250.19(a)</t>
  </si>
  <si>
    <t>Multi-State and In-State Processor CPA Audits</t>
  </si>
  <si>
    <t>250.4(b)</t>
  </si>
  <si>
    <t>Subdistributing Agency Agreements</t>
  </si>
  <si>
    <t xml:space="preserve">250.4(c) </t>
  </si>
  <si>
    <t>250.10(a) &amp; 250.58(a)</t>
  </si>
  <si>
    <t>250.14(b) &amp; 250.15(b)</t>
  </si>
  <si>
    <t>Recipient Agency in Household Programs Reporting of Donated Food Losses</t>
  </si>
  <si>
    <t>Child Nutrition Programs and Charitable Institutions Recipient Agency Reporting of Donated Food Losses</t>
  </si>
  <si>
    <t>Recipient Agency Request for Approval to Transfer Donated Foods</t>
  </si>
  <si>
    <t>Emergency Feeding Organization Application to State for Disasters and Situations of Distress</t>
  </si>
  <si>
    <t>250.69(d) &amp; 250.70(d)</t>
  </si>
  <si>
    <t>Disaster Agency Reporting of Household Information</t>
  </si>
  <si>
    <t>250.14(b)</t>
  </si>
  <si>
    <t>Subdistributing and Recipient Agency Maintenance of Inventory Record of Donated Foods</t>
  </si>
  <si>
    <t>Commercial Entity Agreements</t>
  </si>
  <si>
    <t>Households</t>
  </si>
  <si>
    <t>Household Information Reporting for Disasters and Situations of Distress</t>
  </si>
  <si>
    <t>Funds For States That Have Phased Out Food Distribution Facilities</t>
  </si>
  <si>
    <t>247.4(a)(1)</t>
  </si>
  <si>
    <t>Burden Contained in OMB #0584-0055</t>
  </si>
  <si>
    <t>247.6(a)-(c)</t>
  </si>
  <si>
    <t xml:space="preserve">247.4(a)(2) &amp; (b) &amp; (c) </t>
  </si>
  <si>
    <t>247.27(b)(4)</t>
  </si>
  <si>
    <t>Distributing Agency Justification of Cost of Storage and Distribution System</t>
  </si>
  <si>
    <t>Distributing Agency Request for FNS Approval for Recipient Agencie's Transfers of Donated Foods</t>
  </si>
  <si>
    <t>Food Distribution Program on Indian Reservations (FDPIR)</t>
  </si>
  <si>
    <t>The Emergency Food Assistance Program (TEFAP) and Child Nutrition Programs</t>
  </si>
  <si>
    <t>Direct Delivery of Donated Food</t>
  </si>
  <si>
    <t>Multi-Food Requisition</t>
  </si>
  <si>
    <t>250.69(f)-(g) &amp; 250.70(f)-(g)</t>
  </si>
  <si>
    <t>Distributing Agency Report of Donated Foods Distributed for Disaster Relief and Request for Replacement Foods</t>
  </si>
  <si>
    <t>Records Related to Processors' Receipt, Distribution, and Inventory of Donated Foods</t>
  </si>
  <si>
    <t>250.67(a)</t>
  </si>
  <si>
    <t>Applications to Become Disaster Organizations and Related Records</t>
  </si>
  <si>
    <t>251.2(c)(1)</t>
  </si>
  <si>
    <t>251.2(c)(2)</t>
  </si>
  <si>
    <t>TEFAP Federal-State Agreements</t>
  </si>
  <si>
    <t>Monitoring Eligible Recipient Agencies and Distribution Sites</t>
  </si>
  <si>
    <t>TEFAP Eligible Recipient Agency Agreements</t>
  </si>
  <si>
    <t>TEFAP Eligible Recipient Agency (ERA) Agreements</t>
  </si>
  <si>
    <t>Receipt, Disposal, and Inventory of Commodities - Subdistributing Agencies and ERAs</t>
  </si>
  <si>
    <t>Receipt, Disposal, and Inventory of Commodities - Distributing Agency</t>
  </si>
  <si>
    <t>Funds Paid to ERAs for Storage and Distribution - Distributing Agency</t>
  </si>
  <si>
    <t>Funds Paid to ERAs for Storage and Distribution - ERAs</t>
  </si>
  <si>
    <t>Certification of Households to Participate - State Agencies or ITOs</t>
  </si>
  <si>
    <t>Burden Type</t>
  </si>
  <si>
    <t>Agreements with Correctional Institutions</t>
  </si>
  <si>
    <t>AFFECTED PUBLIC:  PRIVATE - NOT FOR PROFIT</t>
  </si>
  <si>
    <t>OMB #0584-0293 ANNUALIZED COST TO RESPONDENTS</t>
  </si>
  <si>
    <t>Est. Total Burden</t>
  </si>
  <si>
    <t>Currently Approved Burden</t>
  </si>
  <si>
    <t>N/A</t>
  </si>
  <si>
    <t>Notes</t>
  </si>
  <si>
    <t>253.5(a) &amp; 254.3(a)</t>
  </si>
  <si>
    <t>Prior citation</t>
  </si>
  <si>
    <t>New Burden</t>
  </si>
  <si>
    <t>Prior Citation</t>
  </si>
  <si>
    <t>Sec. of Regs/ Authority</t>
  </si>
  <si>
    <t xml:space="preserve">251.2(c)(1) </t>
  </si>
  <si>
    <t>Program Change due to rulemaking</t>
  </si>
  <si>
    <t>Previously Omitted</t>
  </si>
  <si>
    <t>Adjustment</t>
  </si>
  <si>
    <t>Net Change</t>
  </si>
  <si>
    <t xml:space="preserve">250.30(s) </t>
  </si>
  <si>
    <t>251.10(a)(2)</t>
  </si>
  <si>
    <t>251.4(l)(5)</t>
  </si>
  <si>
    <t>Est. No. of Record keepers</t>
  </si>
  <si>
    <t>Est. No. of Records per Record keeper</t>
  </si>
  <si>
    <t>250.30(l)</t>
  </si>
  <si>
    <t>AFFECTED PUBLIC:  INDIVIDUALS</t>
  </si>
  <si>
    <t>Records of Receipt, Disposal &amp; Inventory of Donated Foods (CSFP)</t>
  </si>
  <si>
    <t>Household Recipient Agency Agreements</t>
  </si>
  <si>
    <t>Household Recipient Agency Input for Availability of Donated Foods</t>
  </si>
  <si>
    <t>Receipt of Shipments</t>
  </si>
  <si>
    <t>Household Recipient Agency Recall Response Reporting</t>
  </si>
  <si>
    <t>Recipient/Subdistributing Agency Agreements - Distributing Agency Maintenance</t>
  </si>
  <si>
    <t>Records Related to the Receipt, Distribution, and Inventory of Donated Foods - Distributing Agency Maintenance</t>
  </si>
  <si>
    <t>Processing Recordkeeping</t>
  </si>
  <si>
    <t xml:space="preserve">Recipient Agency Recordkeeping and Reviews of Food Service Management Companies  </t>
  </si>
  <si>
    <t>Recipient Agency</t>
  </si>
  <si>
    <t>Distributing Agency</t>
  </si>
  <si>
    <t>Child Nutrition Program Recipient Agency Agreements</t>
  </si>
  <si>
    <t>Child Nutrition Program Recipient Agency Input for Availability of Donated Foods</t>
  </si>
  <si>
    <t>Child Nutrition Program Recipient Agency Recall Response Reporting</t>
  </si>
  <si>
    <t>Recipient/Subdistributing Agency Agreements - Child Nutrition Program Recipient Agency Maintenance</t>
  </si>
  <si>
    <t>Records Related to the Receipt, Distribution, and Inventory of Donated Foods (Households)</t>
  </si>
  <si>
    <t>Recipient/Subdistributing Agency Agreements (Households)</t>
  </si>
  <si>
    <t xml:space="preserve">Records Related to the Receipt, Distribution, and Inventory of Donated Foods (Child Nutrition Programs) </t>
  </si>
  <si>
    <t>State Agency - Distributing Agency Processing Contracts (Records Related to the Receipt, Distribution, and Inventory of Donated Foods (NSLP))</t>
  </si>
  <si>
    <t>Recipient Agencies in Child Nutrition Programs - Processing Agreements</t>
  </si>
  <si>
    <t>Elderly</t>
  </si>
  <si>
    <t>Women, infants and children</t>
  </si>
  <si>
    <t>Moved to PNP 247.30(d)(3)</t>
  </si>
  <si>
    <t>State Agencies:  Cash in Lieu of Donated Foods for Nonresidential Child and Adult Care Institutions</t>
  </si>
  <si>
    <t>Private Institutions:  Cash In Lieu of Donated Foods for Nonresidential Child Care Institutions</t>
  </si>
  <si>
    <t>USDA Agreements with Distributing Agency</t>
  </si>
  <si>
    <t>Recipient Agency Records of Receipt of Shipments (Child Nutrition Program)</t>
  </si>
  <si>
    <t>250.30(c )(1)</t>
  </si>
  <si>
    <t>Commercial Entities:  Recipient Agency Processing Contracts</t>
  </si>
  <si>
    <t>Applications of Recipient Agencies</t>
  </si>
  <si>
    <r>
      <rPr>
        <strike/>
        <sz val="9"/>
        <rFont val="Calibri"/>
        <family val="2"/>
        <scheme val="minor"/>
      </rPr>
      <t xml:space="preserve">Processors' </t>
    </r>
    <r>
      <rPr>
        <sz val="9"/>
        <rFont val="Calibri"/>
        <family val="2"/>
        <scheme val="minor"/>
      </rPr>
      <t xml:space="preserve">Performance Reports </t>
    </r>
  </si>
  <si>
    <t xml:space="preserve">Increase in No. of Responses per Respondent from 9 to 12. </t>
  </si>
  <si>
    <t>250.37(c)</t>
  </si>
  <si>
    <t>Summary Performance Report</t>
  </si>
  <si>
    <t>250.30(c )</t>
  </si>
  <si>
    <t>National Processing Agreement</t>
  </si>
  <si>
    <t>250.33(a)</t>
  </si>
  <si>
    <t>End Product Data Schedules</t>
  </si>
  <si>
    <t>-</t>
  </si>
  <si>
    <t>250.30(f)</t>
  </si>
  <si>
    <t>Substitution of Donated Foods</t>
  </si>
  <si>
    <t>250.35(d)</t>
  </si>
  <si>
    <t>Limitation on Donated Food Inventoires</t>
  </si>
  <si>
    <t>250.37(d)</t>
  </si>
  <si>
    <t>250.30(i)</t>
  </si>
  <si>
    <t>Agreements Between Processors and Distributors</t>
  </si>
  <si>
    <t>250.30(d)</t>
  </si>
  <si>
    <t>250.30(e)</t>
  </si>
  <si>
    <t>250.30(c)</t>
  </si>
  <si>
    <t>State Participation Agreement</t>
  </si>
  <si>
    <t>In-State Processing Agreement</t>
  </si>
  <si>
    <t>Recipient Agency Processing Agreement</t>
  </si>
  <si>
    <t>Estimated respondents increased from 110 to 500. Estimated responses per year decreased from 5 to 1. Estimated time per response decreased from 2 hours to 0.5 hours.</t>
  </si>
  <si>
    <t>Estimated respondents decreased from 29 to 4. Estimated responses per year decreased from 5 to 1. Estimated time per response decreased from 2 hours to 0.5 hours.</t>
  </si>
  <si>
    <t xml:space="preserve"> Estimated responses per year decreased from 5 to 1. Estimated time per response decreased from 2 hours to 0.5 hours.</t>
  </si>
  <si>
    <t>Updated citation</t>
  </si>
  <si>
    <t xml:space="preserve">250.30(k) </t>
  </si>
  <si>
    <t xml:space="preserve">Decrease in recordkeepers from 250 to 131. </t>
  </si>
  <si>
    <t>Decrease in recordkeepers from 250 to 131.</t>
  </si>
  <si>
    <t xml:space="preserve">Estimated respondents decreased from 110 to 5. Estimated responses per year decreased from 5 to 1. </t>
  </si>
  <si>
    <t>Revised to reflect historic/actual burden over last 3 years</t>
  </si>
  <si>
    <t>Burden Removed.  Duplicative of burden listed above under 250.19.</t>
  </si>
  <si>
    <r>
      <t xml:space="preserve">250.30(k) </t>
    </r>
    <r>
      <rPr>
        <sz val="9"/>
        <rFont val="Calibri"/>
        <family val="2"/>
        <scheme val="minor"/>
      </rPr>
      <t>250.36(b)</t>
    </r>
  </si>
  <si>
    <r>
      <rPr>
        <strike/>
        <sz val="9"/>
        <rFont val="Calibri"/>
        <family val="2"/>
        <scheme val="minor"/>
      </rPr>
      <t xml:space="preserve">250.30(s) </t>
    </r>
    <r>
      <rPr>
        <sz val="9"/>
        <rFont val="Calibri"/>
        <family val="2"/>
        <scheme val="minor"/>
      </rPr>
      <t>250.39(b)</t>
    </r>
  </si>
  <si>
    <t>250.18(b) and       250.37(a)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</si>
</sst>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,##0.000000"/>
    <numFmt numFmtId="167" formatCode="#,##0.00\ [$€-1];[Red]\-#,##0.00\ [$€-1]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trike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48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top" wrapText="1" indent="3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6" xfId="0" applyFont="1" applyFill="1" applyBorder="1" applyAlignment="1">
      <alignment vertical="top" wrapText="1"/>
    </xf>
    <xf numFmtId="0" fontId="8" fillId="0" borderId="1" xfId="0" applyFont="1" applyFill="1" applyBorder="1"/>
    <xf numFmtId="0" fontId="3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5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2" fillId="0" borderId="0" xfId="0" applyNumberFormat="1" applyFont="1" applyAlignment="1">
      <alignment wrapText="1"/>
    </xf>
    <xf numFmtId="4" fontId="3" fillId="0" borderId="9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3" fillId="0" borderId="9" xfId="0" applyNumberFormat="1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horizontal="center" wrapText="1"/>
    </xf>
    <xf numFmtId="4" fontId="4" fillId="0" borderId="15" xfId="0" applyNumberFormat="1" applyFont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4" fillId="0" borderId="17" xfId="0" applyFont="1" applyBorder="1"/>
    <xf numFmtId="0" fontId="3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4" fillId="0" borderId="15" xfId="0" applyNumberFormat="1" applyFont="1" applyBorder="1"/>
    <xf numFmtId="4" fontId="4" fillId="2" borderId="15" xfId="0" applyNumberFormat="1" applyFont="1" applyFill="1" applyBorder="1"/>
    <xf numFmtId="4" fontId="4" fillId="0" borderId="16" xfId="0" applyNumberFormat="1" applyFont="1" applyBorder="1"/>
    <xf numFmtId="3" fontId="3" fillId="0" borderId="6" xfId="0" applyNumberFormat="1" applyFont="1" applyBorder="1"/>
    <xf numFmtId="2" fontId="3" fillId="0" borderId="6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5" xfId="0" applyNumberFormat="1" applyFont="1" applyBorder="1"/>
    <xf numFmtId="8" fontId="3" fillId="0" borderId="1" xfId="0" applyNumberFormat="1" applyFont="1" applyBorder="1"/>
    <xf numFmtId="0" fontId="6" fillId="0" borderId="6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2" applyNumberFormat="1" applyFont="1" applyFill="1" applyBorder="1" applyAlignment="1">
      <alignment horizontal="right" vertical="top" wrapText="1"/>
    </xf>
    <xf numFmtId="2" fontId="9" fillId="0" borderId="15" xfId="2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" fontId="4" fillId="0" borderId="18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4" fontId="6" fillId="0" borderId="26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horizontal="right" vertical="top" wrapText="1"/>
    </xf>
    <xf numFmtId="2" fontId="9" fillId="0" borderId="30" xfId="2" applyNumberFormat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4" fillId="0" borderId="18" xfId="0" applyNumberFormat="1" applyFont="1" applyBorder="1" applyAlignment="1">
      <alignment horizontal="center" wrapText="1"/>
    </xf>
    <xf numFmtId="2" fontId="9" fillId="0" borderId="34" xfId="2" applyNumberFormat="1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43" fontId="8" fillId="0" borderId="20" xfId="5" applyFont="1" applyBorder="1" applyAlignment="1">
      <alignment vertical="top"/>
    </xf>
    <xf numFmtId="43" fontId="8" fillId="0" borderId="19" xfId="5" applyFont="1" applyBorder="1" applyAlignment="1">
      <alignment vertical="top"/>
    </xf>
    <xf numFmtId="43" fontId="8" fillId="0" borderId="22" xfId="5" applyFont="1" applyBorder="1" applyAlignment="1">
      <alignment vertical="top"/>
    </xf>
    <xf numFmtId="43" fontId="8" fillId="0" borderId="1" xfId="5" applyFont="1" applyBorder="1" applyAlignment="1">
      <alignment vertical="top"/>
    </xf>
    <xf numFmtId="0" fontId="8" fillId="0" borderId="23" xfId="0" applyFont="1" applyBorder="1" applyAlignment="1">
      <alignment vertical="top" wrapText="1"/>
    </xf>
    <xf numFmtId="0" fontId="6" fillId="0" borderId="1" xfId="2" applyFont="1" applyFill="1" applyBorder="1" applyAlignment="1">
      <alignment horizontal="left" vertical="top" wrapText="1"/>
    </xf>
    <xf numFmtId="43" fontId="8" fillId="0" borderId="20" xfId="5" applyFont="1" applyBorder="1"/>
    <xf numFmtId="43" fontId="8" fillId="0" borderId="19" xfId="5" applyFont="1" applyBorder="1"/>
    <xf numFmtId="43" fontId="8" fillId="0" borderId="22" xfId="5" applyFont="1" applyBorder="1"/>
    <xf numFmtId="43" fontId="8" fillId="0" borderId="1" xfId="5" applyFont="1" applyBorder="1"/>
    <xf numFmtId="0" fontId="8" fillId="0" borderId="21" xfId="0" applyFont="1" applyBorder="1" applyAlignment="1">
      <alignment wrapText="1"/>
    </xf>
    <xf numFmtId="0" fontId="8" fillId="0" borderId="23" xfId="0" applyFont="1" applyBorder="1" applyAlignment="1">
      <alignment wrapText="1"/>
    </xf>
    <xf numFmtId="2" fontId="9" fillId="0" borderId="17" xfId="2" applyNumberFormat="1" applyFont="1" applyFill="1" applyBorder="1" applyAlignment="1">
      <alignment horizontal="left" vertical="top" wrapText="1"/>
    </xf>
    <xf numFmtId="2" fontId="9" fillId="0" borderId="16" xfId="2" applyNumberFormat="1" applyFont="1" applyFill="1" applyBorder="1" applyAlignment="1">
      <alignment horizontal="left" vertical="top" wrapText="1"/>
    </xf>
    <xf numFmtId="43" fontId="15" fillId="0" borderId="17" xfId="0" applyNumberFormat="1" applyFont="1" applyBorder="1"/>
    <xf numFmtId="43" fontId="0" fillId="0" borderId="24" xfId="0" applyNumberFormat="1" applyBorder="1"/>
    <xf numFmtId="164" fontId="6" fillId="0" borderId="1" xfId="5" applyNumberFormat="1" applyFont="1" applyFill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2" fontId="9" fillId="0" borderId="18" xfId="2" applyNumberFormat="1" applyFont="1" applyFill="1" applyBorder="1" applyAlignment="1">
      <alignment horizontal="left" vertical="top" wrapText="1"/>
    </xf>
    <xf numFmtId="43" fontId="8" fillId="0" borderId="41" xfId="5" applyFont="1" applyBorder="1" applyAlignment="1">
      <alignment vertical="top"/>
    </xf>
    <xf numFmtId="43" fontId="8" fillId="0" borderId="2" xfId="5" applyFont="1" applyBorder="1" applyAlignment="1">
      <alignment vertical="top"/>
    </xf>
    <xf numFmtId="43" fontId="8" fillId="0" borderId="41" xfId="5" applyFont="1" applyBorder="1"/>
    <xf numFmtId="43" fontId="8" fillId="0" borderId="2" xfId="5" applyFont="1" applyBorder="1"/>
    <xf numFmtId="0" fontId="1" fillId="0" borderId="0" xfId="0" applyFont="1" applyFill="1"/>
    <xf numFmtId="4" fontId="6" fillId="0" borderId="23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16" xfId="0" applyFont="1" applyBorder="1" applyAlignment="1">
      <alignment wrapText="1"/>
    </xf>
    <xf numFmtId="0" fontId="0" fillId="0" borderId="25" xfId="0" applyBorder="1" applyAlignment="1">
      <alignment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9" fillId="0" borderId="4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0" fillId="0" borderId="0" xfId="0"/>
    <xf numFmtId="2" fontId="9" fillId="0" borderId="18" xfId="2" applyNumberFormat="1" applyFont="1" applyFill="1" applyBorder="1" applyAlignment="1">
      <alignment horizontal="left" vertical="top" wrapText="1"/>
    </xf>
    <xf numFmtId="2" fontId="9" fillId="0" borderId="42" xfId="2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 applyBorder="1"/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4" fontId="6" fillId="0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vertical="top"/>
    </xf>
    <xf numFmtId="0" fontId="4" fillId="0" borderId="1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wrapText="1"/>
    </xf>
    <xf numFmtId="4" fontId="4" fillId="0" borderId="15" xfId="0" applyNumberFormat="1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3" fontId="4" fillId="0" borderId="17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4" fontId="3" fillId="0" borderId="26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4" fontId="3" fillId="0" borderId="29" xfId="0" applyNumberFormat="1" applyFont="1" applyFill="1" applyBorder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0" borderId="36" xfId="0" applyFont="1" applyFill="1" applyBorder="1" applyAlignment="1">
      <alignment horizontal="left" vertical="top" wrapText="1"/>
    </xf>
    <xf numFmtId="43" fontId="8" fillId="0" borderId="5" xfId="5" applyFont="1" applyFill="1" applyBorder="1" applyAlignment="1">
      <alignment vertical="top"/>
    </xf>
    <xf numFmtId="43" fontId="8" fillId="0" borderId="2" xfId="5" applyFont="1" applyFill="1" applyBorder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2" fillId="0" borderId="10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9" fillId="0" borderId="15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right" wrapText="1"/>
    </xf>
    <xf numFmtId="4" fontId="4" fillId="0" borderId="10" xfId="0" applyNumberFormat="1" applyFont="1" applyFill="1" applyBorder="1" applyAlignment="1">
      <alignment horizontal="right" wrapText="1"/>
    </xf>
    <xf numFmtId="4" fontId="0" fillId="0" borderId="0" xfId="0" applyNumberFormat="1"/>
    <xf numFmtId="0" fontId="8" fillId="0" borderId="1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/>
    </xf>
    <xf numFmtId="2" fontId="9" fillId="0" borderId="15" xfId="2" applyNumberFormat="1" applyFont="1" applyFill="1" applyBorder="1" applyAlignment="1">
      <alignment horizontal="center" vertical="top" wrapText="1"/>
    </xf>
    <xf numFmtId="43" fontId="0" fillId="0" borderId="36" xfId="0" applyNumberFormat="1" applyBorder="1"/>
    <xf numFmtId="0" fontId="0" fillId="0" borderId="37" xfId="0" applyBorder="1" applyAlignment="1">
      <alignment wrapText="1"/>
    </xf>
    <xf numFmtId="43" fontId="15" fillId="0" borderId="45" xfId="0" applyNumberFormat="1" applyFont="1" applyBorder="1"/>
    <xf numFmtId="0" fontId="2" fillId="0" borderId="9" xfId="0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43" fontId="15" fillId="0" borderId="9" xfId="0" applyNumberFormat="1" applyFont="1" applyBorder="1"/>
    <xf numFmtId="0" fontId="0" fillId="0" borderId="33" xfId="0" applyBorder="1"/>
    <xf numFmtId="0" fontId="6" fillId="0" borderId="2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2" fontId="9" fillId="0" borderId="51" xfId="2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165" fontId="3" fillId="0" borderId="1" xfId="0" applyNumberFormat="1" applyFont="1" applyBorder="1"/>
    <xf numFmtId="165" fontId="3" fillId="0" borderId="6" xfId="0" applyNumberFormat="1" applyFont="1" applyBorder="1"/>
    <xf numFmtId="165" fontId="4" fillId="0" borderId="16" xfId="0" applyNumberFormat="1" applyFont="1" applyBorder="1"/>
    <xf numFmtId="0" fontId="8" fillId="0" borderId="37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43" fontId="6" fillId="0" borderId="1" xfId="5" applyFont="1" applyFill="1" applyBorder="1" applyAlignment="1">
      <alignment vertical="top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3" fontId="0" fillId="0" borderId="6" xfId="0" applyNumberFormat="1" applyFill="1" applyBorder="1"/>
    <xf numFmtId="43" fontId="15" fillId="0" borderId="15" xfId="0" applyNumberFormat="1" applyFont="1" applyFill="1" applyBorder="1"/>
    <xf numFmtId="43" fontId="15" fillId="0" borderId="16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36" xfId="0" applyFont="1" applyFill="1" applyBorder="1"/>
    <xf numFmtId="43" fontId="0" fillId="0" borderId="5" xfId="0" applyNumberFormat="1" applyFont="1" applyFill="1" applyBorder="1"/>
    <xf numFmtId="43" fontId="0" fillId="0" borderId="37" xfId="0" applyNumberFormat="1" applyFont="1" applyFill="1" applyBorder="1"/>
    <xf numFmtId="2" fontId="0" fillId="0" borderId="24" xfId="0" applyNumberFormat="1" applyFont="1" applyFill="1" applyBorder="1"/>
    <xf numFmtId="43" fontId="0" fillId="0" borderId="6" xfId="0" applyNumberFormat="1" applyFont="1" applyFill="1" applyBorder="1"/>
    <xf numFmtId="43" fontId="0" fillId="0" borderId="25" xfId="0" applyNumberFormat="1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6" fillId="0" borderId="1" xfId="0" applyFont="1" applyFill="1" applyBorder="1"/>
    <xf numFmtId="43" fontId="6" fillId="0" borderId="22" xfId="5" applyFont="1" applyFill="1" applyBorder="1" applyAlignment="1">
      <alignment vertical="top"/>
    </xf>
    <xf numFmtId="43" fontId="6" fillId="0" borderId="2" xfId="5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 indent="4"/>
    </xf>
    <xf numFmtId="1" fontId="2" fillId="0" borderId="0" xfId="0" applyNumberFormat="1" applyFont="1" applyFill="1" applyAlignment="1">
      <alignment wrapText="1"/>
    </xf>
    <xf numFmtId="1" fontId="4" fillId="0" borderId="34" xfId="0" applyNumberFormat="1" applyFont="1" applyFill="1" applyBorder="1" applyAlignment="1">
      <alignment horizontal="center" wrapText="1"/>
    </xf>
    <xf numFmtId="4" fontId="4" fillId="0" borderId="30" xfId="0" applyNumberFormat="1" applyFont="1" applyFill="1" applyBorder="1" applyAlignment="1">
      <alignment horizontal="center" wrapText="1"/>
    </xf>
    <xf numFmtId="4" fontId="4" fillId="0" borderId="42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3" fontId="0" fillId="0" borderId="20" xfId="0" applyNumberFormat="1" applyFill="1" applyBorder="1"/>
    <xf numFmtId="43" fontId="0" fillId="0" borderId="19" xfId="0" applyNumberFormat="1" applyFill="1" applyBorder="1"/>
    <xf numFmtId="0" fontId="0" fillId="0" borderId="47" xfId="0" applyFill="1" applyBorder="1" applyAlignment="1">
      <alignment wrapText="1"/>
    </xf>
    <xf numFmtId="3" fontId="3" fillId="0" borderId="9" xfId="0" applyNumberFormat="1" applyFont="1" applyFill="1" applyBorder="1" applyAlignment="1">
      <alignment wrapText="1"/>
    </xf>
    <xf numFmtId="43" fontId="0" fillId="0" borderId="24" xfId="0" applyNumberFormat="1" applyFill="1" applyBorder="1"/>
    <xf numFmtId="0" fontId="0" fillId="0" borderId="48" xfId="0" applyFill="1" applyBorder="1" applyAlignment="1">
      <alignment wrapText="1"/>
    </xf>
    <xf numFmtId="4" fontId="4" fillId="0" borderId="16" xfId="0" applyNumberFormat="1" applyFont="1" applyFill="1" applyBorder="1" applyAlignment="1">
      <alignment horizontal="right" wrapText="1"/>
    </xf>
    <xf numFmtId="43" fontId="15" fillId="0" borderId="17" xfId="0" applyNumberFormat="1" applyFont="1" applyFill="1" applyBorder="1"/>
    <xf numFmtId="0" fontId="0" fillId="0" borderId="45" xfId="0" applyFill="1" applyBorder="1" applyAlignment="1">
      <alignment wrapText="1"/>
    </xf>
    <xf numFmtId="43" fontId="6" fillId="0" borderId="5" xfId="5" applyFont="1" applyFill="1" applyBorder="1" applyAlignment="1">
      <alignment vertical="top"/>
    </xf>
    <xf numFmtId="0" fontId="6" fillId="0" borderId="2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left" vertical="top" wrapText="1"/>
    </xf>
    <xf numFmtId="43" fontId="6" fillId="0" borderId="20" xfId="5" applyFont="1" applyFill="1" applyBorder="1" applyAlignment="1">
      <alignment vertical="top"/>
    </xf>
    <xf numFmtId="43" fontId="6" fillId="0" borderId="19" xfId="5" applyFont="1" applyFill="1" applyBorder="1" applyAlignment="1">
      <alignment vertical="top"/>
    </xf>
    <xf numFmtId="43" fontId="6" fillId="0" borderId="30" xfId="5" applyFont="1" applyFill="1" applyBorder="1" applyAlignment="1">
      <alignment vertical="top"/>
    </xf>
    <xf numFmtId="0" fontId="6" fillId="0" borderId="3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top" wrapText="1"/>
    </xf>
    <xf numFmtId="4" fontId="3" fillId="0" borderId="6" xfId="0" applyNumberFormat="1" applyFont="1" applyBorder="1" applyAlignment="1">
      <alignment horizontal="right"/>
    </xf>
    <xf numFmtId="0" fontId="17" fillId="0" borderId="22" xfId="2" applyFont="1" applyFill="1" applyBorder="1" applyAlignment="1">
      <alignment wrapText="1"/>
    </xf>
    <xf numFmtId="43" fontId="19" fillId="0" borderId="23" xfId="3" applyFont="1" applyFill="1" applyBorder="1" applyAlignment="1">
      <alignment horizontal="right" wrapText="1"/>
    </xf>
    <xf numFmtId="0" fontId="17" fillId="0" borderId="24" xfId="2" applyFont="1" applyFill="1" applyBorder="1" applyAlignment="1">
      <alignment wrapText="1"/>
    </xf>
    <xf numFmtId="43" fontId="3" fillId="0" borderId="6" xfId="3" applyFont="1" applyFill="1" applyBorder="1" applyAlignment="1">
      <alignment horizontal="right" wrapText="1"/>
    </xf>
    <xf numFmtId="43" fontId="3" fillId="0" borderId="25" xfId="3" applyFont="1" applyFill="1" applyBorder="1" applyAlignment="1">
      <alignment horizontal="right" wrapText="1"/>
    </xf>
    <xf numFmtId="0" fontId="0" fillId="0" borderId="0" xfId="0" applyFont="1"/>
    <xf numFmtId="43" fontId="0" fillId="0" borderId="0" xfId="0" applyNumberFormat="1" applyFont="1"/>
    <xf numFmtId="0" fontId="3" fillId="0" borderId="20" xfId="1" applyFont="1" applyFill="1" applyBorder="1" applyAlignment="1">
      <alignment wrapText="1"/>
    </xf>
    <xf numFmtId="0" fontId="4" fillId="0" borderId="19" xfId="1" applyFont="1" applyFill="1" applyBorder="1" applyAlignment="1">
      <alignment wrapText="1"/>
    </xf>
    <xf numFmtId="43" fontId="4" fillId="0" borderId="21" xfId="1" applyNumberFormat="1" applyFont="1" applyFill="1" applyBorder="1" applyAlignment="1">
      <alignment wrapText="1"/>
    </xf>
    <xf numFmtId="0" fontId="17" fillId="0" borderId="0" xfId="0" applyFont="1"/>
    <xf numFmtId="43" fontId="17" fillId="0" borderId="0" xfId="0" applyNumberFormat="1" applyFont="1"/>
    <xf numFmtId="0" fontId="15" fillId="0" borderId="17" xfId="2" applyFont="1" applyFill="1" applyBorder="1" applyAlignment="1">
      <alignment wrapText="1"/>
    </xf>
    <xf numFmtId="164" fontId="15" fillId="0" borderId="15" xfId="3" applyNumberFormat="1" applyFont="1" applyFill="1" applyBorder="1" applyAlignment="1">
      <alignment wrapText="1"/>
    </xf>
    <xf numFmtId="164" fontId="15" fillId="0" borderId="16" xfId="3" applyNumberFormat="1" applyFont="1" applyFill="1" applyBorder="1" applyAlignment="1">
      <alignment wrapText="1"/>
    </xf>
    <xf numFmtId="2" fontId="4" fillId="0" borderId="17" xfId="2" applyNumberFormat="1" applyFont="1" applyFill="1" applyBorder="1" applyAlignment="1">
      <alignment horizontal="left" vertical="top" wrapText="1"/>
    </xf>
    <xf numFmtId="2" fontId="4" fillId="0" borderId="18" xfId="2" applyNumberFormat="1" applyFont="1" applyFill="1" applyBorder="1" applyAlignment="1">
      <alignment horizontal="left" vertical="top" wrapText="1"/>
    </xf>
    <xf numFmtId="2" fontId="4" fillId="0" borderId="16" xfId="2" applyNumberFormat="1" applyFont="1" applyFill="1" applyBorder="1" applyAlignment="1">
      <alignment horizontal="left" vertical="top" wrapText="1"/>
    </xf>
    <xf numFmtId="43" fontId="17" fillId="0" borderId="36" xfId="0" applyNumberFormat="1" applyFont="1" applyBorder="1"/>
    <xf numFmtId="43" fontId="17" fillId="0" borderId="49" xfId="0" applyNumberFormat="1" applyFont="1" applyBorder="1"/>
    <xf numFmtId="4" fontId="8" fillId="0" borderId="1" xfId="0" applyNumberFormat="1" applyFont="1" applyFill="1" applyBorder="1" applyAlignment="1">
      <alignment horizontal="right" vertical="top"/>
    </xf>
    <xf numFmtId="4" fontId="9" fillId="0" borderId="30" xfId="0" applyNumberFormat="1" applyFont="1" applyFill="1" applyBorder="1" applyAlignment="1">
      <alignment horizontal="center" vertical="center" wrapText="1"/>
    </xf>
    <xf numFmtId="4" fontId="9" fillId="0" borderId="3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wrapText="1"/>
    </xf>
    <xf numFmtId="0" fontId="6" fillId="0" borderId="1" xfId="2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horizontal="right" vertical="top" wrapText="1"/>
    </xf>
    <xf numFmtId="0" fontId="6" fillId="0" borderId="19" xfId="0" applyFont="1" applyFill="1" applyBorder="1" applyAlignment="1">
      <alignment wrapText="1"/>
    </xf>
    <xf numFmtId="3" fontId="6" fillId="0" borderId="19" xfId="0" applyNumberFormat="1" applyFont="1" applyFill="1" applyBorder="1" applyAlignment="1">
      <alignment vertical="top" wrapText="1"/>
    </xf>
    <xf numFmtId="4" fontId="6" fillId="0" borderId="19" xfId="0" applyNumberFormat="1" applyFont="1" applyFill="1" applyBorder="1" applyAlignment="1">
      <alignment vertical="top" wrapText="1"/>
    </xf>
    <xf numFmtId="2" fontId="6" fillId="0" borderId="19" xfId="2" applyNumberFormat="1" applyFont="1" applyFill="1" applyBorder="1" applyAlignment="1">
      <alignment horizontal="right" vertical="top" wrapText="1"/>
    </xf>
    <xf numFmtId="2" fontId="8" fillId="0" borderId="19" xfId="0" applyNumberFormat="1" applyFont="1" applyFill="1" applyBorder="1" applyAlignment="1">
      <alignment vertical="top"/>
    </xf>
    <xf numFmtId="0" fontId="8" fillId="0" borderId="21" xfId="0" applyFont="1" applyFill="1" applyBorder="1" applyAlignment="1">
      <alignment vertical="top" wrapText="1"/>
    </xf>
    <xf numFmtId="0" fontId="6" fillId="0" borderId="23" xfId="0" applyFont="1" applyFill="1" applyBorder="1"/>
    <xf numFmtId="0" fontId="6" fillId="0" borderId="24" xfId="0" applyFont="1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3" fontId="0" fillId="0" borderId="0" xfId="0" applyNumberFormat="1" applyFill="1"/>
    <xf numFmtId="4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3" fontId="8" fillId="0" borderId="22" xfId="5" applyFont="1" applyFill="1" applyBorder="1" applyAlignment="1">
      <alignment vertical="top"/>
    </xf>
    <xf numFmtId="43" fontId="8" fillId="0" borderId="6" xfId="5" applyFont="1" applyFill="1" applyBorder="1" applyAlignment="1">
      <alignment vertical="top"/>
    </xf>
    <xf numFmtId="0" fontId="16" fillId="3" borderId="1" xfId="0" applyFont="1" applyFill="1" applyBorder="1" applyAlignment="1">
      <alignment horizontal="left" vertical="top" wrapText="1"/>
    </xf>
    <xf numFmtId="0" fontId="6" fillId="3" borderId="1" xfId="6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0" fontId="6" fillId="3" borderId="5" xfId="6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3" fontId="6" fillId="3" borderId="12" xfId="0" applyNumberFormat="1" applyFont="1" applyFill="1" applyBorder="1" applyAlignment="1">
      <alignment horizontal="right" vertical="top" wrapText="1"/>
    </xf>
    <xf numFmtId="4" fontId="6" fillId="3" borderId="12" xfId="0" applyNumberFormat="1" applyFont="1" applyFill="1" applyBorder="1" applyAlignment="1">
      <alignment horizontal="right" vertical="top" wrapText="1"/>
    </xf>
    <xf numFmtId="4" fontId="6" fillId="3" borderId="23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/>
    <xf numFmtId="0" fontId="6" fillId="3" borderId="11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 applyAlignment="1">
      <alignment wrapText="1"/>
    </xf>
    <xf numFmtId="4" fontId="6" fillId="3" borderId="9" xfId="0" applyNumberFormat="1" applyFont="1" applyFill="1" applyBorder="1" applyAlignment="1">
      <alignment wrapText="1"/>
    </xf>
    <xf numFmtId="4" fontId="6" fillId="3" borderId="29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/>
    <xf numFmtId="167" fontId="6" fillId="3" borderId="6" xfId="0" applyNumberFormat="1" applyFont="1" applyFill="1" applyBorder="1" applyAlignment="1">
      <alignment horizontal="left" vertical="top" wrapText="1"/>
    </xf>
    <xf numFmtId="0" fontId="16" fillId="3" borderId="23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53" xfId="0" applyFont="1" applyFill="1" applyBorder="1" applyAlignment="1">
      <alignment horizontal="left" vertical="top" wrapText="1"/>
    </xf>
    <xf numFmtId="3" fontId="6" fillId="3" borderId="53" xfId="0" applyNumberFormat="1" applyFont="1" applyFill="1" applyBorder="1" applyAlignment="1">
      <alignment horizontal="right" vertical="top" wrapText="1"/>
    </xf>
    <xf numFmtId="4" fontId="6" fillId="3" borderId="53" xfId="0" applyNumberFormat="1" applyFont="1" applyFill="1" applyBorder="1" applyAlignment="1">
      <alignment horizontal="right" vertical="top" wrapText="1"/>
    </xf>
    <xf numFmtId="4" fontId="6" fillId="3" borderId="37" xfId="0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 indent="3"/>
    </xf>
    <xf numFmtId="0" fontId="16" fillId="3" borderId="1" xfId="0" applyFont="1" applyFill="1" applyBorder="1" applyAlignment="1">
      <alignment wrapText="1"/>
    </xf>
    <xf numFmtId="3" fontId="16" fillId="3" borderId="1" xfId="0" applyNumberFormat="1" applyFont="1" applyFill="1" applyBorder="1" applyAlignment="1">
      <alignment vertical="top" wrapText="1"/>
    </xf>
    <xf numFmtId="4" fontId="16" fillId="3" borderId="1" xfId="0" applyNumberFormat="1" applyFont="1" applyFill="1" applyBorder="1" applyAlignment="1">
      <alignment vertical="top" wrapText="1"/>
    </xf>
    <xf numFmtId="2" fontId="16" fillId="3" borderId="1" xfId="2" applyNumberFormat="1" applyFont="1" applyFill="1" applyBorder="1" applyAlignment="1">
      <alignment horizontal="right" vertical="top" wrapText="1"/>
    </xf>
    <xf numFmtId="2" fontId="16" fillId="3" borderId="1" xfId="0" applyNumberFormat="1" applyFont="1" applyFill="1" applyBorder="1" applyAlignment="1">
      <alignment vertical="top"/>
    </xf>
    <xf numFmtId="43" fontId="16" fillId="3" borderId="1" xfId="5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3" fontId="6" fillId="3" borderId="4" xfId="0" applyNumberFormat="1" applyFont="1" applyFill="1" applyBorder="1" applyAlignment="1">
      <alignment horizontal="righ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0" fontId="6" fillId="3" borderId="23" xfId="0" applyFont="1" applyFill="1" applyBorder="1" applyAlignment="1">
      <alignment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3" fontId="15" fillId="0" borderId="17" xfId="5" applyFont="1" applyFill="1" applyBorder="1"/>
    <xf numFmtId="43" fontId="0" fillId="0" borderId="0" xfId="0" applyNumberFormat="1"/>
    <xf numFmtId="43" fontId="0" fillId="0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0" fontId="4" fillId="0" borderId="38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6" fillId="3" borderId="7" xfId="6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right" wrapText="1"/>
    </xf>
    <xf numFmtId="0" fontId="4" fillId="0" borderId="43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43" fontId="6" fillId="3" borderId="22" xfId="5" applyFont="1" applyFill="1" applyBorder="1" applyAlignment="1">
      <alignment vertical="top"/>
    </xf>
    <xf numFmtId="43" fontId="6" fillId="3" borderId="1" xfId="5" applyFont="1" applyFill="1" applyBorder="1" applyAlignment="1">
      <alignment vertical="top"/>
    </xf>
    <xf numFmtId="43" fontId="6" fillId="3" borderId="2" xfId="5" applyFont="1" applyFill="1" applyBorder="1" applyAlignment="1">
      <alignment vertical="top"/>
    </xf>
    <xf numFmtId="0" fontId="6" fillId="3" borderId="23" xfId="0" applyFont="1" applyFill="1" applyBorder="1" applyAlignment="1">
      <alignment vertical="top" wrapText="1"/>
    </xf>
    <xf numFmtId="43" fontId="6" fillId="3" borderId="5" xfId="5" applyFont="1" applyFill="1" applyBorder="1" applyAlignment="1">
      <alignment vertical="top"/>
    </xf>
    <xf numFmtId="43" fontId="6" fillId="3" borderId="12" xfId="5" applyFont="1" applyFill="1" applyBorder="1" applyAlignment="1">
      <alignment vertical="top"/>
    </xf>
    <xf numFmtId="43" fontId="6" fillId="3" borderId="52" xfId="5" applyFont="1" applyFill="1" applyBorder="1" applyAlignment="1">
      <alignment vertical="top"/>
    </xf>
    <xf numFmtId="43" fontId="6" fillId="3" borderId="6" xfId="5" applyFont="1" applyFill="1" applyBorder="1" applyAlignment="1">
      <alignment vertical="top"/>
    </xf>
    <xf numFmtId="43" fontId="6" fillId="3" borderId="4" xfId="5" applyFont="1" applyFill="1" applyBorder="1" applyAlignment="1">
      <alignment vertical="top"/>
    </xf>
    <xf numFmtId="43" fontId="6" fillId="3" borderId="3" xfId="5" applyFont="1" applyFill="1" applyBorder="1" applyAlignment="1">
      <alignment vertical="top"/>
    </xf>
    <xf numFmtId="43" fontId="6" fillId="3" borderId="53" xfId="5" applyFont="1" applyFill="1" applyBorder="1" applyAlignment="1">
      <alignment vertical="top"/>
    </xf>
    <xf numFmtId="43" fontId="6" fillId="3" borderId="0" xfId="5" applyFont="1" applyFill="1" applyBorder="1" applyAlignment="1">
      <alignment vertical="top"/>
    </xf>
    <xf numFmtId="43" fontId="6" fillId="3" borderId="22" xfId="5" applyFont="1" applyFill="1" applyBorder="1"/>
    <xf numFmtId="43" fontId="6" fillId="3" borderId="1" xfId="5" applyFont="1" applyFill="1" applyBorder="1"/>
    <xf numFmtId="43" fontId="6" fillId="3" borderId="2" xfId="5" applyFont="1" applyFill="1" applyBorder="1"/>
    <xf numFmtId="0" fontId="6" fillId="3" borderId="10" xfId="0" applyFont="1" applyFill="1" applyBorder="1" applyAlignment="1">
      <alignment horizontal="left" vertical="top" wrapText="1"/>
    </xf>
    <xf numFmtId="43" fontId="6" fillId="3" borderId="24" xfId="5" applyFont="1" applyFill="1" applyBorder="1"/>
    <xf numFmtId="43" fontId="6" fillId="3" borderId="6" xfId="5" applyFont="1" applyFill="1" applyBorder="1"/>
    <xf numFmtId="43" fontId="6" fillId="3" borderId="27" xfId="5" applyFont="1" applyFill="1" applyBorder="1"/>
    <xf numFmtId="0" fontId="6" fillId="3" borderId="25" xfId="0" applyFont="1" applyFill="1" applyBorder="1" applyAlignment="1">
      <alignment wrapText="1"/>
    </xf>
    <xf numFmtId="0" fontId="6" fillId="3" borderId="24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 wrapText="1"/>
    </xf>
    <xf numFmtId="4" fontId="2" fillId="0" borderId="0" xfId="0" applyNumberFormat="1" applyFont="1"/>
  </cellXfs>
  <cellStyles count="9">
    <cellStyle name="Comma" xfId="5" builtinId="3"/>
    <cellStyle name="Comma 2" xfId="4"/>
    <cellStyle name="Comma 3" xfId="3"/>
    <cellStyle name="Normal" xfId="0" builtinId="0"/>
    <cellStyle name="Normal 2" xfId="2"/>
    <cellStyle name="Normal 3" xfId="1"/>
    <cellStyle name="Normal 4" xfId="6"/>
    <cellStyle name="Normal 4 2" xfId="7"/>
    <cellStyle name="Normal 4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zoomScale="90" zoomScaleNormal="90" zoomScalePageLayoutView="65" workbookViewId="0">
      <pane ySplit="5" topLeftCell="A111" activePane="bottomLeft" state="frozen"/>
      <selection pane="bottomLeft" activeCell="I132" sqref="I132"/>
    </sheetView>
  </sheetViews>
  <sheetFormatPr defaultColWidth="9.140625" defaultRowHeight="15" x14ac:dyDescent="0.25"/>
  <cols>
    <col min="1" max="1" width="13.7109375" style="269" customWidth="1"/>
    <col min="2" max="2" width="21.42578125" style="269" bestFit="1" customWidth="1"/>
    <col min="3" max="3" width="32" style="270" customWidth="1"/>
    <col min="4" max="4" width="8.7109375" style="260" customWidth="1"/>
    <col min="5" max="5" width="14.5703125" style="260" customWidth="1"/>
    <col min="6" max="6" width="17" style="260" customWidth="1"/>
    <col min="7" max="7" width="18.140625" style="260" customWidth="1"/>
    <col min="8" max="8" width="11" style="260" customWidth="1"/>
    <col min="9" max="9" width="16.42578125" style="260" customWidth="1"/>
    <col min="10" max="10" width="14.85546875" style="260" bestFit="1" customWidth="1"/>
    <col min="11" max="11" width="18.5703125" style="260" customWidth="1"/>
    <col min="12" max="12" width="12.7109375" style="260" customWidth="1"/>
    <col min="13" max="13" width="15.42578125" style="260" customWidth="1"/>
    <col min="14" max="14" width="12.7109375" style="260" customWidth="1"/>
    <col min="15" max="15" width="22.85546875" style="175" customWidth="1"/>
    <col min="16" max="16" width="4.42578125" style="260" customWidth="1"/>
    <col min="17" max="17" width="14.85546875" style="260" customWidth="1"/>
    <col min="18" max="16384" width="9.140625" style="260"/>
  </cols>
  <sheetData>
    <row r="1" spans="1:15" s="21" customFormat="1" ht="17.25" x14ac:dyDescent="0.3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21" customFormat="1" x14ac:dyDescent="0.25">
      <c r="A2" s="163"/>
      <c r="B2" s="163"/>
      <c r="C2" s="164"/>
      <c r="D2" s="165"/>
      <c r="E2" s="165"/>
      <c r="F2" s="165"/>
      <c r="G2" s="165"/>
      <c r="H2" s="165"/>
      <c r="I2" s="165"/>
      <c r="O2" s="149"/>
    </row>
    <row r="3" spans="1:15" s="21" customFormat="1" x14ac:dyDescent="0.25">
      <c r="A3" s="424" t="s">
        <v>124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5" ht="15.75" thickBot="1" x14ac:dyDescent="0.3">
      <c r="A4" s="166"/>
      <c r="B4" s="166"/>
      <c r="C4" s="167"/>
      <c r="D4" s="168"/>
      <c r="E4" s="168"/>
      <c r="F4" s="168"/>
      <c r="G4" s="168"/>
      <c r="H4" s="168"/>
      <c r="I4" s="168"/>
    </row>
    <row r="5" spans="1:15" s="261" customFormat="1" ht="39" thickBot="1" x14ac:dyDescent="0.3">
      <c r="A5" s="58" t="s">
        <v>126</v>
      </c>
      <c r="B5" s="104" t="s">
        <v>252</v>
      </c>
      <c r="C5" s="59" t="s">
        <v>1</v>
      </c>
      <c r="D5" s="59" t="s">
        <v>127</v>
      </c>
      <c r="E5" s="59" t="s">
        <v>3</v>
      </c>
      <c r="F5" s="59" t="s">
        <v>191</v>
      </c>
      <c r="G5" s="59" t="s">
        <v>128</v>
      </c>
      <c r="H5" s="59" t="s">
        <v>5</v>
      </c>
      <c r="I5" s="102" t="s">
        <v>129</v>
      </c>
      <c r="J5" s="223" t="s">
        <v>248</v>
      </c>
      <c r="K5" s="108" t="s">
        <v>257</v>
      </c>
      <c r="L5" s="161" t="s">
        <v>258</v>
      </c>
      <c r="M5" s="161" t="s">
        <v>259</v>
      </c>
      <c r="N5" s="161" t="s">
        <v>260</v>
      </c>
      <c r="O5" s="109" t="s">
        <v>250</v>
      </c>
    </row>
    <row r="6" spans="1:15" s="261" customFormat="1" ht="36" x14ac:dyDescent="0.25">
      <c r="A6" s="243">
        <v>240.4</v>
      </c>
      <c r="B6" s="399">
        <v>240.4</v>
      </c>
      <c r="C6" s="23" t="s">
        <v>28</v>
      </c>
      <c r="D6" s="243" t="s">
        <v>59</v>
      </c>
      <c r="E6" s="425" t="s">
        <v>217</v>
      </c>
      <c r="F6" s="425"/>
      <c r="G6" s="425"/>
      <c r="H6" s="425"/>
      <c r="I6" s="426"/>
      <c r="J6" s="220" t="s">
        <v>249</v>
      </c>
      <c r="K6" s="170">
        <v>0</v>
      </c>
      <c r="L6" s="170">
        <v>0</v>
      </c>
      <c r="M6" s="170">
        <v>0</v>
      </c>
      <c r="N6" s="170">
        <f>SUM(K6:M6)</f>
        <v>0</v>
      </c>
      <c r="O6" s="171"/>
    </row>
    <row r="7" spans="1:15" ht="24" x14ac:dyDescent="0.25">
      <c r="A7" s="243">
        <v>240.5</v>
      </c>
      <c r="B7" s="399">
        <v>240.5</v>
      </c>
      <c r="C7" s="23" t="s">
        <v>29</v>
      </c>
      <c r="D7" s="243" t="s">
        <v>60</v>
      </c>
      <c r="E7" s="425" t="s">
        <v>70</v>
      </c>
      <c r="F7" s="425"/>
      <c r="G7" s="425"/>
      <c r="H7" s="425"/>
      <c r="I7" s="426"/>
      <c r="J7" s="219" t="s">
        <v>249</v>
      </c>
      <c r="K7" s="172">
        <v>0</v>
      </c>
      <c r="L7" s="172">
        <v>0</v>
      </c>
      <c r="M7" s="172">
        <v>0</v>
      </c>
      <c r="N7" s="172">
        <f>SUM(K7:M7)</f>
        <v>0</v>
      </c>
      <c r="O7" s="173"/>
    </row>
    <row r="8" spans="1:15" ht="24" x14ac:dyDescent="0.25">
      <c r="A8" s="22">
        <v>240.6</v>
      </c>
      <c r="B8" s="393">
        <v>240.6</v>
      </c>
      <c r="C8" s="18" t="s">
        <v>130</v>
      </c>
      <c r="D8" s="22" t="s">
        <v>60</v>
      </c>
      <c r="E8" s="413" t="s">
        <v>70</v>
      </c>
      <c r="F8" s="413"/>
      <c r="G8" s="413"/>
      <c r="H8" s="413"/>
      <c r="I8" s="414"/>
      <c r="J8" s="219" t="s">
        <v>249</v>
      </c>
      <c r="K8" s="172">
        <v>0</v>
      </c>
      <c r="L8" s="172">
        <v>0</v>
      </c>
      <c r="M8" s="172">
        <v>0</v>
      </c>
      <c r="N8" s="172">
        <f>SUM(K8:M8)</f>
        <v>0</v>
      </c>
      <c r="O8" s="173"/>
    </row>
    <row r="9" spans="1:15" x14ac:dyDescent="0.25">
      <c r="A9" s="22" t="s">
        <v>216</v>
      </c>
      <c r="B9" s="393" t="s">
        <v>216</v>
      </c>
      <c r="C9" s="18" t="s">
        <v>30</v>
      </c>
      <c r="D9" s="22" t="s">
        <v>61</v>
      </c>
      <c r="E9" s="412" t="s">
        <v>71</v>
      </c>
      <c r="F9" s="413"/>
      <c r="G9" s="413"/>
      <c r="H9" s="413"/>
      <c r="I9" s="414"/>
      <c r="J9" s="219">
        <v>0</v>
      </c>
      <c r="K9" s="174">
        <v>0</v>
      </c>
      <c r="L9" s="174">
        <f>+I9-J9</f>
        <v>0</v>
      </c>
      <c r="M9" s="174">
        <v>0</v>
      </c>
      <c r="N9" s="172">
        <f t="shared" ref="N9:N13" si="0">SUM(K9:M9)</f>
        <v>0</v>
      </c>
      <c r="O9" s="173"/>
    </row>
    <row r="10" spans="1:15" ht="24" x14ac:dyDescent="0.25">
      <c r="A10" s="22" t="s">
        <v>219</v>
      </c>
      <c r="B10" s="393" t="s">
        <v>219</v>
      </c>
      <c r="C10" s="18" t="s">
        <v>31</v>
      </c>
      <c r="D10" s="22"/>
      <c r="E10" s="44">
        <v>50</v>
      </c>
      <c r="F10" s="33">
        <v>1</v>
      </c>
      <c r="G10" s="33">
        <f t="shared" ref="G10:G17" si="1">(E10*F10)</f>
        <v>50</v>
      </c>
      <c r="H10" s="33">
        <v>2</v>
      </c>
      <c r="I10" s="36">
        <f t="shared" ref="I10:I17" si="2">(G10*H10)</f>
        <v>100</v>
      </c>
      <c r="J10" s="326">
        <v>100</v>
      </c>
      <c r="K10" s="174">
        <f>+I10-J10</f>
        <v>0</v>
      </c>
      <c r="L10" s="174">
        <v>0</v>
      </c>
      <c r="M10" s="174">
        <v>0</v>
      </c>
      <c r="N10" s="172">
        <f t="shared" si="0"/>
        <v>0</v>
      </c>
      <c r="O10" s="173"/>
    </row>
    <row r="11" spans="1:15" x14ac:dyDescent="0.25">
      <c r="A11" s="22" t="s">
        <v>218</v>
      </c>
      <c r="B11" s="393" t="s">
        <v>218</v>
      </c>
      <c r="C11" s="18" t="s">
        <v>32</v>
      </c>
      <c r="D11" s="22"/>
      <c r="E11" s="44">
        <v>1</v>
      </c>
      <c r="F11" s="33">
        <v>1</v>
      </c>
      <c r="G11" s="33">
        <f t="shared" si="1"/>
        <v>1</v>
      </c>
      <c r="H11" s="33">
        <v>50</v>
      </c>
      <c r="I11" s="36">
        <f t="shared" si="2"/>
        <v>50</v>
      </c>
      <c r="J11" s="326">
        <v>50</v>
      </c>
      <c r="K11" s="174">
        <f t="shared" ref="K11:K18" si="3">+I11-J11</f>
        <v>0</v>
      </c>
      <c r="L11" s="174">
        <v>0</v>
      </c>
      <c r="M11" s="174">
        <v>0</v>
      </c>
      <c r="N11" s="172">
        <f t="shared" si="0"/>
        <v>0</v>
      </c>
      <c r="O11" s="173"/>
    </row>
    <row r="12" spans="1:15" x14ac:dyDescent="0.25">
      <c r="A12" s="22" t="s">
        <v>6</v>
      </c>
      <c r="B12" s="393" t="s">
        <v>6</v>
      </c>
      <c r="C12" s="18" t="s">
        <v>33</v>
      </c>
      <c r="D12" s="22"/>
      <c r="E12" s="44">
        <v>40</v>
      </c>
      <c r="F12" s="33">
        <v>1</v>
      </c>
      <c r="G12" s="33">
        <f t="shared" si="1"/>
        <v>40</v>
      </c>
      <c r="H12" s="33">
        <v>5</v>
      </c>
      <c r="I12" s="36">
        <f t="shared" si="2"/>
        <v>200</v>
      </c>
      <c r="J12" s="326">
        <v>200</v>
      </c>
      <c r="K12" s="174">
        <v>0</v>
      </c>
      <c r="L12" s="174">
        <v>0</v>
      </c>
      <c r="M12" s="174">
        <f>+I12-J12</f>
        <v>0</v>
      </c>
      <c r="N12" s="172">
        <f t="shared" si="0"/>
        <v>0</v>
      </c>
      <c r="O12" s="173"/>
    </row>
    <row r="13" spans="1:15" x14ac:dyDescent="0.25">
      <c r="A13" s="22" t="s">
        <v>7</v>
      </c>
      <c r="B13" s="393" t="s">
        <v>7</v>
      </c>
      <c r="C13" s="18" t="s">
        <v>297</v>
      </c>
      <c r="D13" s="22"/>
      <c r="E13" s="44">
        <v>30</v>
      </c>
      <c r="F13" s="33">
        <v>1</v>
      </c>
      <c r="G13" s="33">
        <f t="shared" si="1"/>
        <v>30</v>
      </c>
      <c r="H13" s="33">
        <v>2</v>
      </c>
      <c r="I13" s="36">
        <f t="shared" si="2"/>
        <v>60</v>
      </c>
      <c r="J13" s="326">
        <v>60</v>
      </c>
      <c r="K13" s="174">
        <f t="shared" si="3"/>
        <v>0</v>
      </c>
      <c r="L13" s="174">
        <v>0</v>
      </c>
      <c r="M13" s="174">
        <v>0</v>
      </c>
      <c r="N13" s="172">
        <f t="shared" si="0"/>
        <v>0</v>
      </c>
      <c r="O13" s="173"/>
    </row>
    <row r="14" spans="1:15" ht="24" x14ac:dyDescent="0.25">
      <c r="A14" s="22" t="s">
        <v>8</v>
      </c>
      <c r="B14" s="393" t="s">
        <v>8</v>
      </c>
      <c r="C14" s="18" t="s">
        <v>34</v>
      </c>
      <c r="D14" s="22"/>
      <c r="E14" s="44">
        <v>60</v>
      </c>
      <c r="F14" s="33">
        <v>1</v>
      </c>
      <c r="G14" s="33">
        <f t="shared" si="1"/>
        <v>60</v>
      </c>
      <c r="H14" s="33">
        <v>1</v>
      </c>
      <c r="I14" s="36">
        <f t="shared" si="2"/>
        <v>60</v>
      </c>
      <c r="J14" s="326">
        <v>60</v>
      </c>
      <c r="K14" s="174">
        <v>0</v>
      </c>
      <c r="L14" s="174">
        <v>0</v>
      </c>
      <c r="M14" s="174">
        <v>0</v>
      </c>
      <c r="N14" s="172">
        <f t="shared" ref="N14:N69" si="4">SUM(K14:M14)</f>
        <v>0</v>
      </c>
      <c r="O14" s="173"/>
    </row>
    <row r="15" spans="1:15" ht="24" x14ac:dyDescent="0.25">
      <c r="A15" s="22" t="s">
        <v>9</v>
      </c>
      <c r="B15" s="393" t="s">
        <v>9</v>
      </c>
      <c r="C15" s="18" t="s">
        <v>35</v>
      </c>
      <c r="D15" s="22"/>
      <c r="E15" s="44">
        <v>5</v>
      </c>
      <c r="F15" s="33">
        <v>1</v>
      </c>
      <c r="G15" s="33">
        <f t="shared" si="1"/>
        <v>5</v>
      </c>
      <c r="H15" s="33">
        <v>5</v>
      </c>
      <c r="I15" s="36">
        <f t="shared" si="2"/>
        <v>25</v>
      </c>
      <c r="J15" s="326">
        <v>25</v>
      </c>
      <c r="K15" s="174">
        <v>0</v>
      </c>
      <c r="L15" s="174">
        <v>0</v>
      </c>
      <c r="M15" s="174">
        <f>+I15-J15</f>
        <v>0</v>
      </c>
      <c r="N15" s="172">
        <f t="shared" si="4"/>
        <v>0</v>
      </c>
      <c r="O15" s="173"/>
    </row>
    <row r="16" spans="1:15" x14ac:dyDescent="0.25">
      <c r="A16" s="22">
        <v>247.26</v>
      </c>
      <c r="B16" s="393">
        <v>247.26</v>
      </c>
      <c r="C16" s="18" t="s">
        <v>36</v>
      </c>
      <c r="D16" s="22"/>
      <c r="E16" s="44">
        <v>42</v>
      </c>
      <c r="F16" s="33">
        <v>1</v>
      </c>
      <c r="G16" s="33">
        <f t="shared" si="1"/>
        <v>42</v>
      </c>
      <c r="H16" s="33">
        <v>8</v>
      </c>
      <c r="I16" s="36">
        <f t="shared" si="2"/>
        <v>336</v>
      </c>
      <c r="J16" s="326">
        <v>336</v>
      </c>
      <c r="K16" s="174">
        <v>0</v>
      </c>
      <c r="L16" s="174">
        <v>0</v>
      </c>
      <c r="M16" s="174">
        <f t="shared" ref="M16:M17" si="5">+I16-J16</f>
        <v>0</v>
      </c>
      <c r="N16" s="172">
        <f t="shared" si="4"/>
        <v>0</v>
      </c>
      <c r="O16" s="173"/>
    </row>
    <row r="17" spans="1:16" ht="24" x14ac:dyDescent="0.25">
      <c r="A17" s="22" t="s">
        <v>10</v>
      </c>
      <c r="B17" s="393" t="s">
        <v>10</v>
      </c>
      <c r="C17" s="18" t="s">
        <v>37</v>
      </c>
      <c r="D17" s="255" t="s">
        <v>62</v>
      </c>
      <c r="E17" s="44">
        <v>42</v>
      </c>
      <c r="F17" s="33">
        <v>12</v>
      </c>
      <c r="G17" s="33">
        <f t="shared" si="1"/>
        <v>504</v>
      </c>
      <c r="H17" s="33">
        <v>6</v>
      </c>
      <c r="I17" s="36">
        <f t="shared" si="2"/>
        <v>3024</v>
      </c>
      <c r="J17" s="326">
        <v>3024</v>
      </c>
      <c r="K17" s="174">
        <v>0</v>
      </c>
      <c r="L17" s="174">
        <v>0</v>
      </c>
      <c r="M17" s="174">
        <f t="shared" si="5"/>
        <v>0</v>
      </c>
      <c r="N17" s="172">
        <f t="shared" si="4"/>
        <v>0</v>
      </c>
      <c r="O17" s="173"/>
    </row>
    <row r="18" spans="1:16" x14ac:dyDescent="0.25">
      <c r="A18" s="22" t="s">
        <v>11</v>
      </c>
      <c r="B18" s="393" t="s">
        <v>11</v>
      </c>
      <c r="C18" s="18" t="s">
        <v>38</v>
      </c>
      <c r="D18" s="255" t="s">
        <v>63</v>
      </c>
      <c r="E18" s="413" t="s">
        <v>72</v>
      </c>
      <c r="F18" s="413"/>
      <c r="G18" s="413"/>
      <c r="H18" s="413"/>
      <c r="I18" s="414"/>
      <c r="J18" s="221"/>
      <c r="K18" s="174">
        <f t="shared" si="3"/>
        <v>0</v>
      </c>
      <c r="L18" s="174">
        <v>0</v>
      </c>
      <c r="M18" s="174">
        <v>0</v>
      </c>
      <c r="N18" s="172">
        <f t="shared" si="4"/>
        <v>0</v>
      </c>
      <c r="O18" s="173"/>
    </row>
    <row r="19" spans="1:16" x14ac:dyDescent="0.25">
      <c r="A19" s="22" t="s">
        <v>12</v>
      </c>
      <c r="B19" s="393" t="s">
        <v>12</v>
      </c>
      <c r="C19" s="18" t="s">
        <v>39</v>
      </c>
      <c r="D19" s="22"/>
      <c r="E19" s="44">
        <v>42</v>
      </c>
      <c r="F19" s="33">
        <v>4</v>
      </c>
      <c r="G19" s="33">
        <f>(E19*F19)</f>
        <v>168</v>
      </c>
      <c r="H19" s="33">
        <v>30</v>
      </c>
      <c r="I19" s="36">
        <f>(G19*H19)</f>
        <v>5040</v>
      </c>
      <c r="J19" s="107">
        <v>5040</v>
      </c>
      <c r="K19" s="174">
        <v>0</v>
      </c>
      <c r="L19" s="174">
        <v>0</v>
      </c>
      <c r="M19" s="174">
        <f>+I19-J19</f>
        <v>0</v>
      </c>
      <c r="N19" s="172">
        <f t="shared" si="4"/>
        <v>0</v>
      </c>
      <c r="O19" s="173"/>
    </row>
    <row r="20" spans="1:16" x14ac:dyDescent="0.25">
      <c r="A20" s="22">
        <v>247.34</v>
      </c>
      <c r="B20" s="393">
        <v>247.34</v>
      </c>
      <c r="C20" s="18" t="s">
        <v>40</v>
      </c>
      <c r="D20" s="22"/>
      <c r="E20" s="44">
        <v>42</v>
      </c>
      <c r="F20" s="33">
        <v>2</v>
      </c>
      <c r="G20" s="33">
        <f>(E20*F20)</f>
        <v>84</v>
      </c>
      <c r="H20" s="33">
        <v>8</v>
      </c>
      <c r="I20" s="36">
        <f>(G20*H20)</f>
        <v>672</v>
      </c>
      <c r="J20" s="107">
        <v>672</v>
      </c>
      <c r="K20" s="174">
        <v>0</v>
      </c>
      <c r="L20" s="174">
        <v>0</v>
      </c>
      <c r="M20" s="174">
        <f>+I20-J20</f>
        <v>0</v>
      </c>
      <c r="N20" s="172">
        <f t="shared" si="4"/>
        <v>0</v>
      </c>
      <c r="O20" s="173"/>
    </row>
    <row r="21" spans="1:16" ht="24" x14ac:dyDescent="0.25">
      <c r="A21" s="22" t="s">
        <v>131</v>
      </c>
      <c r="B21" s="393" t="s">
        <v>131</v>
      </c>
      <c r="C21" s="18" t="s">
        <v>81</v>
      </c>
      <c r="D21" s="22"/>
      <c r="E21" s="44">
        <v>57</v>
      </c>
      <c r="F21" s="33">
        <v>1</v>
      </c>
      <c r="G21" s="33">
        <f>(E21*F21)</f>
        <v>57</v>
      </c>
      <c r="H21" s="34">
        <v>0.33</v>
      </c>
      <c r="I21" s="36">
        <f>(G21*H21)</f>
        <v>18.810000000000002</v>
      </c>
      <c r="J21" s="107">
        <v>18.810000000000002</v>
      </c>
      <c r="K21" s="176">
        <v>0</v>
      </c>
      <c r="L21" s="176">
        <v>0</v>
      </c>
      <c r="M21" s="176">
        <f>+I21-J21</f>
        <v>0</v>
      </c>
      <c r="N21" s="254">
        <f t="shared" si="4"/>
        <v>0</v>
      </c>
      <c r="O21" s="173"/>
    </row>
    <row r="22" spans="1:16" ht="24" x14ac:dyDescent="0.25">
      <c r="A22" s="22" t="s">
        <v>132</v>
      </c>
      <c r="B22" s="393" t="s">
        <v>132</v>
      </c>
      <c r="C22" s="18" t="s">
        <v>293</v>
      </c>
      <c r="D22" s="255" t="s">
        <v>61</v>
      </c>
      <c r="E22" s="412" t="s">
        <v>71</v>
      </c>
      <c r="F22" s="413"/>
      <c r="G22" s="413"/>
      <c r="H22" s="413"/>
      <c r="I22" s="414"/>
      <c r="J22" s="107">
        <v>0</v>
      </c>
      <c r="K22" s="254">
        <v>0</v>
      </c>
      <c r="L22" s="254">
        <v>0</v>
      </c>
      <c r="M22" s="254">
        <v>0</v>
      </c>
      <c r="N22" s="254">
        <f t="shared" si="4"/>
        <v>0</v>
      </c>
      <c r="O22" s="173"/>
    </row>
    <row r="23" spans="1:16" ht="102" customHeight="1" x14ac:dyDescent="0.25">
      <c r="A23" s="22" t="s">
        <v>201</v>
      </c>
      <c r="B23" s="393" t="s">
        <v>201</v>
      </c>
      <c r="C23" s="18" t="s">
        <v>279</v>
      </c>
      <c r="D23" s="22"/>
      <c r="E23" s="44">
        <v>230</v>
      </c>
      <c r="F23" s="33">
        <v>1</v>
      </c>
      <c r="G23" s="33">
        <f t="shared" ref="G23:G24" si="6">(E23*F23)</f>
        <v>230</v>
      </c>
      <c r="H23" s="33">
        <v>2</v>
      </c>
      <c r="I23" s="33">
        <f t="shared" ref="I23:I24" si="7">(G23*H23)</f>
        <v>460</v>
      </c>
      <c r="J23" s="107">
        <v>460</v>
      </c>
      <c r="K23" s="176">
        <v>0</v>
      </c>
      <c r="L23" s="176">
        <v>0</v>
      </c>
      <c r="M23" s="176">
        <f>+I23-J23</f>
        <v>0</v>
      </c>
      <c r="N23" s="254">
        <f>SUM(K23:M23)</f>
        <v>0</v>
      </c>
      <c r="O23" s="173"/>
      <c r="P23" s="261"/>
    </row>
    <row r="24" spans="1:16" ht="36.75" customHeight="1" x14ac:dyDescent="0.25">
      <c r="A24" s="22" t="s">
        <v>202</v>
      </c>
      <c r="B24" s="393" t="s">
        <v>202</v>
      </c>
      <c r="C24" s="18" t="s">
        <v>280</v>
      </c>
      <c r="D24" s="22"/>
      <c r="E24" s="44">
        <v>10926</v>
      </c>
      <c r="F24" s="33">
        <v>1</v>
      </c>
      <c r="G24" s="33">
        <f t="shared" si="6"/>
        <v>10926</v>
      </c>
      <c r="H24" s="33">
        <v>0.25</v>
      </c>
      <c r="I24" s="33">
        <f t="shared" si="7"/>
        <v>2731.5</v>
      </c>
      <c r="J24" s="107">
        <v>2731.5</v>
      </c>
      <c r="K24" s="176">
        <f t="shared" ref="K24" si="8">+I24-J24</f>
        <v>0</v>
      </c>
      <c r="L24" s="176">
        <v>0</v>
      </c>
      <c r="M24" s="176">
        <v>0</v>
      </c>
      <c r="N24" s="254">
        <f t="shared" ref="N24" si="9">SUM(K24:M24)</f>
        <v>0</v>
      </c>
      <c r="O24" s="173"/>
    </row>
    <row r="25" spans="1:16" ht="36" x14ac:dyDescent="0.25">
      <c r="A25" s="22" t="s">
        <v>133</v>
      </c>
      <c r="B25" s="393" t="s">
        <v>133</v>
      </c>
      <c r="C25" s="18" t="s">
        <v>138</v>
      </c>
      <c r="D25" s="22"/>
      <c r="E25" s="44">
        <v>100</v>
      </c>
      <c r="F25" s="33">
        <v>225</v>
      </c>
      <c r="G25" s="33">
        <f t="shared" ref="G25:G42" si="10">(E25*F25)</f>
        <v>22500</v>
      </c>
      <c r="H25" s="33">
        <v>0.05</v>
      </c>
      <c r="I25" s="33">
        <f t="shared" ref="I25:I42" si="11">(G25*H25)</f>
        <v>1125</v>
      </c>
      <c r="J25" s="107">
        <v>1125</v>
      </c>
      <c r="K25" s="176">
        <f>+I25-J25</f>
        <v>0</v>
      </c>
      <c r="L25" s="176">
        <v>0</v>
      </c>
      <c r="M25" s="176">
        <v>0</v>
      </c>
      <c r="N25" s="254">
        <f t="shared" si="4"/>
        <v>0</v>
      </c>
      <c r="O25" s="173"/>
    </row>
    <row r="26" spans="1:16" ht="24" x14ac:dyDescent="0.25">
      <c r="A26" s="22" t="s">
        <v>134</v>
      </c>
      <c r="B26" s="393" t="s">
        <v>134</v>
      </c>
      <c r="C26" s="18" t="s">
        <v>41</v>
      </c>
      <c r="D26" s="255" t="s">
        <v>143</v>
      </c>
      <c r="E26" s="44">
        <v>100</v>
      </c>
      <c r="F26" s="33">
        <v>5</v>
      </c>
      <c r="G26" s="33">
        <f>(E26*F26)</f>
        <v>500</v>
      </c>
      <c r="H26" s="33">
        <v>0.05</v>
      </c>
      <c r="I26" s="33">
        <f t="shared" si="11"/>
        <v>25</v>
      </c>
      <c r="J26" s="107">
        <v>25</v>
      </c>
      <c r="K26" s="176">
        <v>0</v>
      </c>
      <c r="L26" s="176">
        <v>0</v>
      </c>
      <c r="M26" s="176">
        <f>+I26-J26</f>
        <v>0</v>
      </c>
      <c r="N26" s="254">
        <f t="shared" si="4"/>
        <v>0</v>
      </c>
      <c r="O26" s="173"/>
    </row>
    <row r="27" spans="1:16" ht="24" customHeight="1" x14ac:dyDescent="0.25">
      <c r="A27" s="418" t="s">
        <v>135</v>
      </c>
      <c r="B27" s="418" t="s">
        <v>135</v>
      </c>
      <c r="C27" s="18" t="s">
        <v>271</v>
      </c>
      <c r="D27" s="255" t="s">
        <v>64</v>
      </c>
      <c r="E27" s="44"/>
      <c r="F27" s="33"/>
      <c r="G27" s="33"/>
      <c r="H27" s="33"/>
      <c r="I27" s="33"/>
      <c r="J27" s="107">
        <v>0</v>
      </c>
      <c r="K27" s="176"/>
      <c r="L27" s="176"/>
      <c r="M27" s="176"/>
      <c r="N27" s="254"/>
      <c r="O27" s="173"/>
    </row>
    <row r="28" spans="1:16" x14ac:dyDescent="0.25">
      <c r="A28" s="418"/>
      <c r="B28" s="418"/>
      <c r="C28" s="25" t="s">
        <v>278</v>
      </c>
      <c r="D28" s="256"/>
      <c r="E28" s="44">
        <v>100</v>
      </c>
      <c r="F28" s="33">
        <v>303</v>
      </c>
      <c r="G28" s="33">
        <f>(E28*F28)</f>
        <v>30300</v>
      </c>
      <c r="H28" s="33">
        <v>0.02</v>
      </c>
      <c r="I28" s="33">
        <f>(G28*H28)</f>
        <v>606</v>
      </c>
      <c r="J28" s="107">
        <v>606</v>
      </c>
      <c r="K28" s="176">
        <v>0</v>
      </c>
      <c r="L28" s="176">
        <v>0</v>
      </c>
      <c r="M28" s="176">
        <f>+I28-J28</f>
        <v>0</v>
      </c>
      <c r="N28" s="254">
        <f>SUM(K28:M28)</f>
        <v>0</v>
      </c>
      <c r="O28" s="173"/>
    </row>
    <row r="29" spans="1:16" x14ac:dyDescent="0.25">
      <c r="A29" s="418"/>
      <c r="B29" s="418"/>
      <c r="C29" s="25" t="s">
        <v>277</v>
      </c>
      <c r="D29" s="256"/>
      <c r="E29" s="44">
        <v>100</v>
      </c>
      <c r="F29" s="33">
        <v>303</v>
      </c>
      <c r="G29" s="33">
        <f t="shared" ref="G29" si="12">(E29*F29)</f>
        <v>30300</v>
      </c>
      <c r="H29" s="33">
        <v>0.02</v>
      </c>
      <c r="I29" s="33">
        <f t="shared" ref="I29" si="13">(G29*H29)</f>
        <v>606</v>
      </c>
      <c r="J29" s="107">
        <v>606</v>
      </c>
      <c r="K29" s="176">
        <f t="shared" ref="K29" si="14">+I29-J29</f>
        <v>0</v>
      </c>
      <c r="L29" s="176">
        <v>0</v>
      </c>
      <c r="M29" s="176">
        <v>0</v>
      </c>
      <c r="N29" s="254">
        <f t="shared" ref="N29" si="15">SUM(K29:M29)</f>
        <v>0</v>
      </c>
      <c r="O29" s="173"/>
    </row>
    <row r="30" spans="1:16" ht="24" x14ac:dyDescent="0.25">
      <c r="A30" s="22" t="s">
        <v>136</v>
      </c>
      <c r="B30" s="393" t="s">
        <v>136</v>
      </c>
      <c r="C30" s="18" t="s">
        <v>139</v>
      </c>
      <c r="D30" s="22"/>
      <c r="E30" s="44">
        <v>35</v>
      </c>
      <c r="F30" s="33">
        <v>1</v>
      </c>
      <c r="G30" s="33">
        <f t="shared" si="10"/>
        <v>35</v>
      </c>
      <c r="H30" s="33">
        <v>0.25</v>
      </c>
      <c r="I30" s="36">
        <f t="shared" si="11"/>
        <v>8.75</v>
      </c>
      <c r="J30" s="107">
        <v>8.75</v>
      </c>
      <c r="K30" s="176">
        <v>0</v>
      </c>
      <c r="L30" s="176">
        <f>+I30-J30</f>
        <v>0</v>
      </c>
      <c r="M30" s="176">
        <v>0</v>
      </c>
      <c r="N30" s="254">
        <f t="shared" si="4"/>
        <v>0</v>
      </c>
      <c r="O30" s="173"/>
    </row>
    <row r="31" spans="1:16" ht="24" x14ac:dyDescent="0.25">
      <c r="A31" s="22" t="s">
        <v>137</v>
      </c>
      <c r="B31" s="393" t="s">
        <v>137</v>
      </c>
      <c r="C31" s="18" t="s">
        <v>140</v>
      </c>
      <c r="D31" s="22"/>
      <c r="E31" s="44">
        <v>100</v>
      </c>
      <c r="F31" s="33">
        <v>1</v>
      </c>
      <c r="G31" s="33">
        <f t="shared" si="10"/>
        <v>100</v>
      </c>
      <c r="H31" s="33">
        <v>1</v>
      </c>
      <c r="I31" s="36">
        <f t="shared" si="11"/>
        <v>100</v>
      </c>
      <c r="J31" s="107">
        <v>100</v>
      </c>
      <c r="K31" s="176">
        <v>0</v>
      </c>
      <c r="L31" s="176">
        <v>0</v>
      </c>
      <c r="M31" s="176">
        <f>+I31-J31</f>
        <v>0</v>
      </c>
      <c r="N31" s="254">
        <f t="shared" si="4"/>
        <v>0</v>
      </c>
      <c r="O31" s="173"/>
    </row>
    <row r="32" spans="1:16" ht="36" x14ac:dyDescent="0.25">
      <c r="A32" s="22" t="s">
        <v>142</v>
      </c>
      <c r="B32" s="393" t="s">
        <v>142</v>
      </c>
      <c r="C32" s="18" t="s">
        <v>141</v>
      </c>
      <c r="D32" s="22"/>
      <c r="E32" s="44">
        <v>15</v>
      </c>
      <c r="F32" s="33">
        <v>1</v>
      </c>
      <c r="G32" s="33">
        <f t="shared" si="10"/>
        <v>15</v>
      </c>
      <c r="H32" s="33">
        <v>0.25</v>
      </c>
      <c r="I32" s="36">
        <f t="shared" si="11"/>
        <v>3.75</v>
      </c>
      <c r="J32" s="107">
        <v>3.75</v>
      </c>
      <c r="K32" s="176">
        <v>0</v>
      </c>
      <c r="L32" s="176">
        <f t="shared" ref="L32" si="16">+I32-J32</f>
        <v>0</v>
      </c>
      <c r="M32" s="176">
        <v>0</v>
      </c>
      <c r="N32" s="254">
        <f t="shared" si="4"/>
        <v>0</v>
      </c>
      <c r="O32" s="173"/>
    </row>
    <row r="33" spans="1:17" ht="24" x14ac:dyDescent="0.25">
      <c r="A33" s="22" t="s">
        <v>144</v>
      </c>
      <c r="B33" s="393" t="s">
        <v>144</v>
      </c>
      <c r="C33" s="18" t="s">
        <v>145</v>
      </c>
      <c r="D33" s="22"/>
      <c r="E33" s="44">
        <v>20</v>
      </c>
      <c r="F33" s="33">
        <v>1</v>
      </c>
      <c r="G33" s="33">
        <f t="shared" si="10"/>
        <v>20</v>
      </c>
      <c r="H33" s="33">
        <v>0.25</v>
      </c>
      <c r="I33" s="36">
        <f t="shared" si="11"/>
        <v>5</v>
      </c>
      <c r="J33" s="107">
        <v>5</v>
      </c>
      <c r="K33" s="176">
        <v>0</v>
      </c>
      <c r="L33" s="176">
        <v>0</v>
      </c>
      <c r="M33" s="176">
        <f>+I33-J33</f>
        <v>0</v>
      </c>
      <c r="N33" s="254">
        <f t="shared" si="4"/>
        <v>0</v>
      </c>
      <c r="O33" s="173"/>
    </row>
    <row r="34" spans="1:17" ht="36" x14ac:dyDescent="0.25">
      <c r="A34" s="22" t="s">
        <v>146</v>
      </c>
      <c r="B34" s="393" t="s">
        <v>146</v>
      </c>
      <c r="C34" s="18" t="s">
        <v>221</v>
      </c>
      <c r="D34" s="22"/>
      <c r="E34" s="44">
        <v>1</v>
      </c>
      <c r="F34" s="33">
        <v>1</v>
      </c>
      <c r="G34" s="33">
        <f t="shared" si="10"/>
        <v>1</v>
      </c>
      <c r="H34" s="33">
        <v>10</v>
      </c>
      <c r="I34" s="36">
        <f t="shared" si="11"/>
        <v>10</v>
      </c>
      <c r="J34" s="107">
        <v>10</v>
      </c>
      <c r="K34" s="176">
        <v>0</v>
      </c>
      <c r="L34" s="176">
        <v>0</v>
      </c>
      <c r="M34" s="176">
        <f>+I34-J34</f>
        <v>0</v>
      </c>
      <c r="N34" s="254">
        <f t="shared" si="4"/>
        <v>0</v>
      </c>
      <c r="O34" s="173"/>
    </row>
    <row r="35" spans="1:17" s="147" customFormat="1" ht="48" x14ac:dyDescent="0.25">
      <c r="A35" s="22" t="s">
        <v>91</v>
      </c>
      <c r="B35" s="393" t="s">
        <v>91</v>
      </c>
      <c r="C35" s="18" t="s">
        <v>205</v>
      </c>
      <c r="D35" s="22"/>
      <c r="E35" s="44">
        <v>560</v>
      </c>
      <c r="F35" s="33">
        <v>1</v>
      </c>
      <c r="G35" s="33">
        <f>(E35*F35)</f>
        <v>560</v>
      </c>
      <c r="H35" s="33">
        <v>0.25</v>
      </c>
      <c r="I35" s="33">
        <f>(G35*H35)</f>
        <v>140</v>
      </c>
      <c r="J35" s="107">
        <v>140</v>
      </c>
      <c r="K35" s="176">
        <f t="shared" ref="K35" si="17">+I35-J35</f>
        <v>0</v>
      </c>
      <c r="L35" s="176">
        <v>0</v>
      </c>
      <c r="M35" s="176">
        <v>0</v>
      </c>
      <c r="N35" s="254">
        <f t="shared" ref="N35" si="18">SUM(K35:M35)</f>
        <v>0</v>
      </c>
      <c r="O35" s="173"/>
    </row>
    <row r="36" spans="1:17" ht="36" x14ac:dyDescent="0.25">
      <c r="A36" s="22" t="s">
        <v>147</v>
      </c>
      <c r="B36" s="393" t="s">
        <v>147</v>
      </c>
      <c r="C36" s="18" t="s">
        <v>222</v>
      </c>
      <c r="D36" s="22"/>
      <c r="E36" s="44">
        <v>10</v>
      </c>
      <c r="F36" s="33">
        <v>1</v>
      </c>
      <c r="G36" s="33">
        <f t="shared" si="10"/>
        <v>10</v>
      </c>
      <c r="H36" s="33">
        <v>0.25</v>
      </c>
      <c r="I36" s="33">
        <f t="shared" si="11"/>
        <v>2.5</v>
      </c>
      <c r="J36" s="107">
        <v>2.5</v>
      </c>
      <c r="K36" s="176">
        <f t="shared" ref="K36" si="19">+I36-J36</f>
        <v>0</v>
      </c>
      <c r="L36" s="176">
        <v>0</v>
      </c>
      <c r="M36" s="176">
        <v>0</v>
      </c>
      <c r="N36" s="254">
        <f t="shared" si="4"/>
        <v>0</v>
      </c>
      <c r="O36" s="173"/>
    </row>
    <row r="37" spans="1:17" x14ac:dyDescent="0.25">
      <c r="A37" s="418" t="s">
        <v>149</v>
      </c>
      <c r="B37" s="418" t="s">
        <v>149</v>
      </c>
      <c r="C37" s="18"/>
      <c r="D37" s="22"/>
      <c r="E37" s="44"/>
      <c r="F37" s="33"/>
      <c r="G37" s="33"/>
      <c r="H37" s="33"/>
      <c r="I37" s="33"/>
      <c r="J37" s="222"/>
      <c r="K37" s="176"/>
      <c r="L37" s="176"/>
      <c r="M37" s="176"/>
      <c r="N37" s="254"/>
      <c r="O37" s="173"/>
    </row>
    <row r="38" spans="1:17" ht="24" x14ac:dyDescent="0.25">
      <c r="A38" s="418"/>
      <c r="B38" s="418"/>
      <c r="C38" s="18" t="s">
        <v>148</v>
      </c>
      <c r="D38" s="22"/>
      <c r="E38" s="44">
        <v>15</v>
      </c>
      <c r="F38" s="33">
        <v>4</v>
      </c>
      <c r="G38" s="33">
        <f t="shared" ref="G38" si="20">(E38*F38)</f>
        <v>60</v>
      </c>
      <c r="H38" s="33">
        <v>24</v>
      </c>
      <c r="I38" s="33">
        <f t="shared" ref="I38" si="21">(G38*H38)</f>
        <v>1440</v>
      </c>
      <c r="J38" s="400">
        <v>1440</v>
      </c>
      <c r="K38" s="176">
        <v>0</v>
      </c>
      <c r="L38" s="176">
        <v>0</v>
      </c>
      <c r="M38" s="176">
        <f>+I38-J38</f>
        <v>0</v>
      </c>
      <c r="N38" s="254">
        <f t="shared" ref="N38" si="22">SUM(K38:M38)</f>
        <v>0</v>
      </c>
      <c r="O38" s="173"/>
    </row>
    <row r="39" spans="1:17" ht="24" x14ac:dyDescent="0.25">
      <c r="A39" s="418"/>
      <c r="B39" s="418"/>
      <c r="C39" s="18" t="s">
        <v>281</v>
      </c>
      <c r="D39" s="22"/>
      <c r="E39" s="44">
        <v>485</v>
      </c>
      <c r="F39" s="33">
        <v>1</v>
      </c>
      <c r="G39" s="33">
        <f>(E39*F39)</f>
        <v>485</v>
      </c>
      <c r="H39" s="33">
        <v>4</v>
      </c>
      <c r="I39" s="33">
        <f>(G39*H39)</f>
        <v>1940</v>
      </c>
      <c r="J39" s="400">
        <v>1940</v>
      </c>
      <c r="K39" s="176">
        <f t="shared" ref="K39" si="23">+I39-J39</f>
        <v>0</v>
      </c>
      <c r="L39" s="176">
        <v>0</v>
      </c>
      <c r="M39" s="176">
        <v>0</v>
      </c>
      <c r="N39" s="254">
        <f t="shared" ref="N39" si="24">SUM(K39:M39)</f>
        <v>0</v>
      </c>
      <c r="O39" s="173"/>
    </row>
    <row r="40" spans="1:17" s="21" customFormat="1" ht="24" x14ac:dyDescent="0.25">
      <c r="A40" s="22" t="s">
        <v>150</v>
      </c>
      <c r="B40" s="393" t="s">
        <v>150</v>
      </c>
      <c r="C40" s="18" t="s">
        <v>152</v>
      </c>
      <c r="D40" s="22"/>
      <c r="E40" s="44">
        <v>78</v>
      </c>
      <c r="F40" s="33">
        <v>8</v>
      </c>
      <c r="G40" s="33">
        <f t="shared" si="10"/>
        <v>624</v>
      </c>
      <c r="H40" s="33">
        <v>0.1</v>
      </c>
      <c r="I40" s="36">
        <f t="shared" si="11"/>
        <v>62.400000000000006</v>
      </c>
      <c r="J40" s="400">
        <v>62.400000000000006</v>
      </c>
      <c r="K40" s="176">
        <v>0</v>
      </c>
      <c r="L40" s="176">
        <v>0</v>
      </c>
      <c r="M40" s="176">
        <f>+I40-J40</f>
        <v>0</v>
      </c>
      <c r="N40" s="254">
        <f t="shared" si="4"/>
        <v>0</v>
      </c>
      <c r="O40" s="173"/>
    </row>
    <row r="41" spans="1:17" s="21" customFormat="1" x14ac:dyDescent="0.25">
      <c r="A41" s="22" t="s">
        <v>151</v>
      </c>
      <c r="B41" s="393" t="s">
        <v>151</v>
      </c>
      <c r="C41" s="18" t="s">
        <v>153</v>
      </c>
      <c r="D41" s="22"/>
      <c r="E41" s="44">
        <v>5</v>
      </c>
      <c r="F41" s="33">
        <v>1</v>
      </c>
      <c r="G41" s="33">
        <f t="shared" si="10"/>
        <v>5</v>
      </c>
      <c r="H41" s="33">
        <v>0.33</v>
      </c>
      <c r="I41" s="36">
        <f t="shared" si="11"/>
        <v>1.6500000000000001</v>
      </c>
      <c r="J41" s="400">
        <v>1.6500000000000001</v>
      </c>
      <c r="K41" s="176">
        <v>0</v>
      </c>
      <c r="L41" s="176">
        <v>0</v>
      </c>
      <c r="M41" s="176">
        <f>+I41-J41</f>
        <v>0</v>
      </c>
      <c r="N41" s="254">
        <f t="shared" si="4"/>
        <v>0</v>
      </c>
      <c r="O41" s="173"/>
    </row>
    <row r="42" spans="1:17" s="21" customFormat="1" ht="24" x14ac:dyDescent="0.25">
      <c r="A42" s="22" t="s">
        <v>155</v>
      </c>
      <c r="B42" s="393" t="s">
        <v>155</v>
      </c>
      <c r="C42" s="18" t="s">
        <v>154</v>
      </c>
      <c r="D42" s="22"/>
      <c r="E42" s="44">
        <v>10</v>
      </c>
      <c r="F42" s="33">
        <v>1</v>
      </c>
      <c r="G42" s="33">
        <f t="shared" si="10"/>
        <v>10</v>
      </c>
      <c r="H42" s="33">
        <v>0.25</v>
      </c>
      <c r="I42" s="36">
        <f t="shared" si="11"/>
        <v>2.5</v>
      </c>
      <c r="J42" s="400">
        <v>2.5</v>
      </c>
      <c r="K42" s="176">
        <v>0</v>
      </c>
      <c r="L42" s="176">
        <f t="shared" ref="L42" si="25">+I42-J42</f>
        <v>0</v>
      </c>
      <c r="M42" s="176">
        <v>0</v>
      </c>
      <c r="N42" s="254">
        <f t="shared" si="4"/>
        <v>0</v>
      </c>
      <c r="O42" s="173"/>
    </row>
    <row r="43" spans="1:17" s="21" customFormat="1" x14ac:dyDescent="0.25">
      <c r="A43" s="419" t="s">
        <v>156</v>
      </c>
      <c r="B43" s="419" t="s">
        <v>156</v>
      </c>
      <c r="C43" s="18" t="s">
        <v>157</v>
      </c>
      <c r="D43" s="26"/>
      <c r="E43" s="52"/>
      <c r="F43" s="35"/>
      <c r="G43" s="35"/>
      <c r="H43" s="35"/>
      <c r="I43" s="103"/>
      <c r="J43" s="400">
        <v>0</v>
      </c>
      <c r="K43" s="176"/>
      <c r="L43" s="176"/>
      <c r="M43" s="176"/>
      <c r="N43" s="254"/>
      <c r="O43" s="173"/>
    </row>
    <row r="44" spans="1:17" s="21" customFormat="1" ht="24" x14ac:dyDescent="0.25">
      <c r="A44" s="420"/>
      <c r="B44" s="420"/>
      <c r="C44" s="25" t="s">
        <v>223</v>
      </c>
      <c r="D44" s="255" t="s">
        <v>69</v>
      </c>
      <c r="E44" s="44">
        <v>115</v>
      </c>
      <c r="F44" s="33">
        <v>12</v>
      </c>
      <c r="G44" s="33">
        <f t="shared" ref="G44:G50" si="26">(E44*F44)</f>
        <v>1380</v>
      </c>
      <c r="H44" s="33">
        <v>2.5</v>
      </c>
      <c r="I44" s="36">
        <f t="shared" ref="I44:I50" si="27">(G44*H44)</f>
        <v>3450</v>
      </c>
      <c r="J44" s="400">
        <v>3450</v>
      </c>
      <c r="K44" s="176">
        <v>0</v>
      </c>
      <c r="L44" s="176">
        <v>0</v>
      </c>
      <c r="M44" s="176">
        <f t="shared" ref="M44:M45" si="28">+I44-J44</f>
        <v>0</v>
      </c>
      <c r="N44" s="254">
        <f t="shared" si="4"/>
        <v>0</v>
      </c>
      <c r="O44" s="173"/>
    </row>
    <row r="45" spans="1:17" s="21" customFormat="1" ht="36" x14ac:dyDescent="0.25">
      <c r="A45" s="421"/>
      <c r="B45" s="421"/>
      <c r="C45" s="25" t="s">
        <v>224</v>
      </c>
      <c r="D45" s="255" t="s">
        <v>65</v>
      </c>
      <c r="E45" s="44">
        <v>106</v>
      </c>
      <c r="F45" s="33">
        <v>2</v>
      </c>
      <c r="G45" s="33">
        <f t="shared" si="26"/>
        <v>212</v>
      </c>
      <c r="H45" s="33">
        <v>2.5</v>
      </c>
      <c r="I45" s="36">
        <f t="shared" si="27"/>
        <v>530</v>
      </c>
      <c r="J45" s="400">
        <v>530</v>
      </c>
      <c r="K45" s="176">
        <v>0</v>
      </c>
      <c r="L45" s="176">
        <v>0</v>
      </c>
      <c r="M45" s="176">
        <f t="shared" si="28"/>
        <v>0</v>
      </c>
      <c r="N45" s="254">
        <f t="shared" si="4"/>
        <v>0</v>
      </c>
      <c r="O45" s="173"/>
    </row>
    <row r="46" spans="1:17" s="21" customFormat="1" ht="24" x14ac:dyDescent="0.25">
      <c r="A46" s="22">
        <v>250.21</v>
      </c>
      <c r="B46" s="393">
        <v>250.21</v>
      </c>
      <c r="C46" s="18" t="s">
        <v>82</v>
      </c>
      <c r="D46" s="26"/>
      <c r="E46" s="44">
        <v>97</v>
      </c>
      <c r="F46" s="33">
        <v>1</v>
      </c>
      <c r="G46" s="33">
        <f t="shared" si="26"/>
        <v>97</v>
      </c>
      <c r="H46" s="33">
        <v>0.33</v>
      </c>
      <c r="I46" s="36">
        <f t="shared" si="27"/>
        <v>32.01</v>
      </c>
      <c r="J46" s="400">
        <v>32.01</v>
      </c>
      <c r="K46" s="176">
        <v>0</v>
      </c>
      <c r="L46" s="176">
        <v>0</v>
      </c>
      <c r="M46" s="176">
        <f>+I46-J46</f>
        <v>0</v>
      </c>
      <c r="N46" s="254">
        <f t="shared" si="4"/>
        <v>0</v>
      </c>
      <c r="O46" s="173"/>
    </row>
    <row r="47" spans="1:17" s="21" customFormat="1" ht="30" customHeight="1" x14ac:dyDescent="0.25">
      <c r="A47" s="22" t="s">
        <v>158</v>
      </c>
      <c r="B47" s="393" t="s">
        <v>158</v>
      </c>
      <c r="C47" s="18" t="s">
        <v>159</v>
      </c>
      <c r="D47" s="26"/>
      <c r="E47" s="44">
        <v>15</v>
      </c>
      <c r="F47" s="33">
        <v>1</v>
      </c>
      <c r="G47" s="33">
        <f t="shared" si="26"/>
        <v>15</v>
      </c>
      <c r="H47" s="33">
        <v>4</v>
      </c>
      <c r="I47" s="36">
        <f t="shared" si="27"/>
        <v>60</v>
      </c>
      <c r="J47" s="400">
        <v>60</v>
      </c>
      <c r="K47" s="176">
        <v>0</v>
      </c>
      <c r="L47" s="176">
        <f t="shared" ref="L47" si="29">+I47-J47</f>
        <v>0</v>
      </c>
      <c r="M47" s="176">
        <v>0</v>
      </c>
      <c r="N47" s="254">
        <f t="shared" si="4"/>
        <v>0</v>
      </c>
      <c r="O47" s="173"/>
    </row>
    <row r="48" spans="1:17" ht="24" x14ac:dyDescent="0.25">
      <c r="A48" s="359" t="s">
        <v>330</v>
      </c>
      <c r="B48" s="351" t="s">
        <v>324</v>
      </c>
      <c r="C48" s="350" t="s">
        <v>83</v>
      </c>
      <c r="D48" s="351"/>
      <c r="E48" s="352">
        <v>4700</v>
      </c>
      <c r="F48" s="353">
        <v>3</v>
      </c>
      <c r="G48" s="353">
        <f>(E48*F48)</f>
        <v>14100</v>
      </c>
      <c r="H48" s="353">
        <v>0.5</v>
      </c>
      <c r="I48" s="353">
        <f>(G48*H48)</f>
        <v>7050</v>
      </c>
      <c r="J48" s="410">
        <v>7050</v>
      </c>
      <c r="K48" s="360">
        <v>0</v>
      </c>
      <c r="L48" s="360">
        <v>0</v>
      </c>
      <c r="M48" s="360">
        <f t="shared" ref="M48:M54" si="30">+I48-J48</f>
        <v>0</v>
      </c>
      <c r="N48" s="361">
        <f>SUM(K48:M48)</f>
        <v>0</v>
      </c>
      <c r="O48" s="350" t="s">
        <v>323</v>
      </c>
      <c r="P48" s="175"/>
      <c r="Q48" s="175"/>
    </row>
    <row r="49" spans="1:15" s="21" customFormat="1" ht="36" x14ac:dyDescent="0.25">
      <c r="A49" s="351" t="s">
        <v>307</v>
      </c>
      <c r="B49" s="351" t="s">
        <v>266</v>
      </c>
      <c r="C49" s="350" t="s">
        <v>319</v>
      </c>
      <c r="D49" s="365"/>
      <c r="E49" s="352">
        <v>1</v>
      </c>
      <c r="F49" s="353">
        <v>1</v>
      </c>
      <c r="G49" s="353">
        <f t="shared" ref="G49" si="31">(E49*F49)</f>
        <v>1</v>
      </c>
      <c r="H49" s="353">
        <v>2</v>
      </c>
      <c r="I49" s="354">
        <f t="shared" ref="I49" si="32">(G49*H49)</f>
        <v>2</v>
      </c>
      <c r="J49" s="410">
        <v>912</v>
      </c>
      <c r="K49" s="360">
        <v>0</v>
      </c>
      <c r="L49" s="360">
        <v>0</v>
      </c>
      <c r="M49" s="360">
        <f t="shared" si="30"/>
        <v>-910</v>
      </c>
      <c r="N49" s="361">
        <f t="shared" si="4"/>
        <v>-910</v>
      </c>
      <c r="O49" s="351" t="s">
        <v>328</v>
      </c>
    </row>
    <row r="50" spans="1:15" s="21" customFormat="1" ht="24" x14ac:dyDescent="0.25">
      <c r="A50" s="351" t="s">
        <v>331</v>
      </c>
      <c r="B50" s="351" t="s">
        <v>261</v>
      </c>
      <c r="C50" s="350" t="s">
        <v>160</v>
      </c>
      <c r="D50" s="365"/>
      <c r="E50" s="352">
        <v>57</v>
      </c>
      <c r="F50" s="353">
        <v>1</v>
      </c>
      <c r="G50" s="353">
        <f t="shared" si="26"/>
        <v>57</v>
      </c>
      <c r="H50" s="353">
        <v>0.33</v>
      </c>
      <c r="I50" s="353">
        <f t="shared" si="27"/>
        <v>18.810000000000002</v>
      </c>
      <c r="J50" s="411">
        <f>+I50</f>
        <v>18.810000000000002</v>
      </c>
      <c r="K50" s="360">
        <v>0</v>
      </c>
      <c r="L50" s="360">
        <v>0</v>
      </c>
      <c r="M50" s="360">
        <f t="shared" si="30"/>
        <v>0</v>
      </c>
      <c r="N50" s="361">
        <f t="shared" si="4"/>
        <v>0</v>
      </c>
      <c r="O50" s="350" t="s">
        <v>323</v>
      </c>
    </row>
    <row r="51" spans="1:15" s="21" customFormat="1" ht="24" x14ac:dyDescent="0.25">
      <c r="A51" s="22">
        <v>250.53</v>
      </c>
      <c r="B51" s="393">
        <v>250.53</v>
      </c>
      <c r="C51" s="18" t="s">
        <v>84</v>
      </c>
      <c r="D51" s="22"/>
      <c r="E51" s="44">
        <v>6783</v>
      </c>
      <c r="F51" s="33">
        <v>1</v>
      </c>
      <c r="G51" s="33">
        <f>(E51*F51)</f>
        <v>6783</v>
      </c>
      <c r="H51" s="33">
        <v>1</v>
      </c>
      <c r="I51" s="33">
        <f>(G51*H51)</f>
        <v>6783</v>
      </c>
      <c r="J51" s="400">
        <v>6783</v>
      </c>
      <c r="K51" s="176">
        <v>0</v>
      </c>
      <c r="L51" s="176">
        <v>0</v>
      </c>
      <c r="M51" s="176">
        <f t="shared" si="30"/>
        <v>0</v>
      </c>
      <c r="N51" s="254">
        <f t="shared" si="4"/>
        <v>0</v>
      </c>
      <c r="O51" s="18"/>
    </row>
    <row r="52" spans="1:15" s="21" customFormat="1" x14ac:dyDescent="0.25">
      <c r="A52" s="241">
        <v>250.58</v>
      </c>
      <c r="B52" s="397">
        <v>250.58</v>
      </c>
      <c r="C52" s="18" t="s">
        <v>161</v>
      </c>
      <c r="D52" s="22"/>
      <c r="E52" s="44"/>
      <c r="F52" s="33"/>
      <c r="G52" s="33"/>
      <c r="H52" s="33"/>
      <c r="I52" s="36"/>
      <c r="J52" s="222"/>
      <c r="K52" s="176"/>
      <c r="L52" s="176"/>
      <c r="M52" s="176"/>
      <c r="N52" s="254"/>
      <c r="O52" s="22"/>
    </row>
    <row r="53" spans="1:15" s="21" customFormat="1" x14ac:dyDescent="0.25">
      <c r="A53" s="242"/>
      <c r="B53" s="398"/>
      <c r="C53" s="27" t="s">
        <v>225</v>
      </c>
      <c r="D53" s="255" t="s">
        <v>66</v>
      </c>
      <c r="E53" s="44">
        <v>158</v>
      </c>
      <c r="F53" s="33">
        <v>542</v>
      </c>
      <c r="G53" s="33">
        <f>(E53*F53)</f>
        <v>85636</v>
      </c>
      <c r="H53" s="33">
        <v>0.1</v>
      </c>
      <c r="I53" s="36">
        <f>(G53*H53)</f>
        <v>8563.6</v>
      </c>
      <c r="J53" s="107">
        <v>8563.6</v>
      </c>
      <c r="K53" s="176">
        <v>0</v>
      </c>
      <c r="L53" s="176">
        <v>0</v>
      </c>
      <c r="M53" s="176">
        <f t="shared" si="30"/>
        <v>0</v>
      </c>
      <c r="N53" s="254">
        <f t="shared" si="4"/>
        <v>0</v>
      </c>
      <c r="O53" s="22"/>
    </row>
    <row r="54" spans="1:15" s="21" customFormat="1" x14ac:dyDescent="0.25">
      <c r="A54" s="243"/>
      <c r="B54" s="399"/>
      <c r="C54" s="27" t="s">
        <v>226</v>
      </c>
      <c r="D54" s="255" t="s">
        <v>67</v>
      </c>
      <c r="E54" s="44">
        <v>157</v>
      </c>
      <c r="F54" s="33">
        <v>30</v>
      </c>
      <c r="G54" s="33">
        <f>(E54*F54)</f>
        <v>4710</v>
      </c>
      <c r="H54" s="33">
        <v>0.1</v>
      </c>
      <c r="I54" s="36">
        <f>(G54*H54)</f>
        <v>471</v>
      </c>
      <c r="J54" s="107">
        <v>471</v>
      </c>
      <c r="K54" s="176">
        <v>0</v>
      </c>
      <c r="L54" s="174">
        <v>0</v>
      </c>
      <c r="M54" s="174">
        <f t="shared" si="30"/>
        <v>0</v>
      </c>
      <c r="N54" s="172">
        <f t="shared" si="4"/>
        <v>0</v>
      </c>
      <c r="O54" s="22"/>
    </row>
    <row r="55" spans="1:15" s="21" customFormat="1" ht="24" x14ac:dyDescent="0.25">
      <c r="A55" s="22" t="s">
        <v>162</v>
      </c>
      <c r="B55" s="393" t="s">
        <v>162</v>
      </c>
      <c r="C55" s="22" t="s">
        <v>165</v>
      </c>
      <c r="D55" s="22"/>
      <c r="E55" s="44">
        <v>5</v>
      </c>
      <c r="F55" s="33">
        <v>1</v>
      </c>
      <c r="G55" s="33">
        <f>(E55*F55)</f>
        <v>5</v>
      </c>
      <c r="H55" s="33">
        <v>0.25</v>
      </c>
      <c r="I55" s="36">
        <f>(G55*H55)</f>
        <v>1.25</v>
      </c>
      <c r="J55" s="107">
        <v>1.25</v>
      </c>
      <c r="K55" s="176">
        <v>0</v>
      </c>
      <c r="L55" s="174">
        <f>+I55-J55</f>
        <v>0</v>
      </c>
      <c r="M55" s="174">
        <v>0</v>
      </c>
      <c r="N55" s="172">
        <f t="shared" si="4"/>
        <v>0</v>
      </c>
      <c r="O55" s="173"/>
    </row>
    <row r="56" spans="1:15" s="21" customFormat="1" ht="24" x14ac:dyDescent="0.25">
      <c r="A56" s="22" t="s">
        <v>163</v>
      </c>
      <c r="B56" s="393" t="s">
        <v>163</v>
      </c>
      <c r="C56" s="22" t="s">
        <v>166</v>
      </c>
      <c r="D56" s="22"/>
      <c r="E56" s="44">
        <v>5</v>
      </c>
      <c r="F56" s="33">
        <v>1</v>
      </c>
      <c r="G56" s="33">
        <f>(E56*F56)</f>
        <v>5</v>
      </c>
      <c r="H56" s="33">
        <v>0.25</v>
      </c>
      <c r="I56" s="36">
        <f>(G56*H56)</f>
        <v>1.25</v>
      </c>
      <c r="J56" s="107">
        <v>1.25</v>
      </c>
      <c r="K56" s="176">
        <v>0</v>
      </c>
      <c r="L56" s="174">
        <f>+I56-J56</f>
        <v>0</v>
      </c>
      <c r="M56" s="174">
        <v>0</v>
      </c>
      <c r="N56" s="172">
        <f t="shared" si="4"/>
        <v>0</v>
      </c>
      <c r="O56" s="173"/>
    </row>
    <row r="57" spans="1:15" s="21" customFormat="1" ht="48" x14ac:dyDescent="0.25">
      <c r="A57" s="22" t="s">
        <v>164</v>
      </c>
      <c r="B57" s="393" t="s">
        <v>164</v>
      </c>
      <c r="C57" s="22" t="s">
        <v>167</v>
      </c>
      <c r="D57" s="22"/>
      <c r="E57" s="44">
        <v>5</v>
      </c>
      <c r="F57" s="33">
        <v>5</v>
      </c>
      <c r="G57" s="33">
        <f>(E57*F57)</f>
        <v>25</v>
      </c>
      <c r="H57" s="33">
        <v>0.5</v>
      </c>
      <c r="I57" s="36">
        <f>(G57*H57)</f>
        <v>12.5</v>
      </c>
      <c r="J57" s="107">
        <v>12.5</v>
      </c>
      <c r="K57" s="176">
        <v>0</v>
      </c>
      <c r="L57" s="174">
        <f>+I57-J57</f>
        <v>0</v>
      </c>
      <c r="M57" s="174">
        <v>0</v>
      </c>
      <c r="N57" s="172">
        <f t="shared" si="4"/>
        <v>0</v>
      </c>
      <c r="O57" s="173"/>
    </row>
    <row r="58" spans="1:15" s="21" customFormat="1" ht="36" x14ac:dyDescent="0.25">
      <c r="A58" s="22" t="s">
        <v>227</v>
      </c>
      <c r="B58" s="393" t="s">
        <v>227</v>
      </c>
      <c r="C58" s="18" t="s">
        <v>228</v>
      </c>
      <c r="D58" s="255" t="s">
        <v>68</v>
      </c>
      <c r="E58" s="413" t="s">
        <v>71</v>
      </c>
      <c r="F58" s="413"/>
      <c r="G58" s="413"/>
      <c r="H58" s="413"/>
      <c r="I58" s="413"/>
      <c r="J58" s="219"/>
      <c r="K58" s="174"/>
      <c r="L58" s="174"/>
      <c r="M58" s="174"/>
      <c r="N58" s="172"/>
      <c r="O58" s="22"/>
    </row>
    <row r="59" spans="1:15" s="21" customFormat="1" x14ac:dyDescent="0.25">
      <c r="A59" s="22" t="s">
        <v>232</v>
      </c>
      <c r="B59" s="393" t="s">
        <v>232</v>
      </c>
      <c r="C59" s="18" t="s">
        <v>234</v>
      </c>
      <c r="D59" s="255" t="s">
        <v>61</v>
      </c>
      <c r="E59" s="414" t="s">
        <v>71</v>
      </c>
      <c r="F59" s="427"/>
      <c r="G59" s="427"/>
      <c r="H59" s="427"/>
      <c r="I59" s="412"/>
      <c r="J59" s="219"/>
      <c r="K59" s="174"/>
      <c r="L59" s="174"/>
      <c r="M59" s="174"/>
      <c r="N59" s="172"/>
      <c r="O59" s="22"/>
    </row>
    <row r="60" spans="1:15" s="21" customFormat="1" ht="39.75" customHeight="1" x14ac:dyDescent="0.25">
      <c r="A60" s="22" t="s">
        <v>75</v>
      </c>
      <c r="B60" s="393" t="s">
        <v>75</v>
      </c>
      <c r="C60" s="18" t="s">
        <v>85</v>
      </c>
      <c r="D60" s="22"/>
      <c r="E60" s="44">
        <v>54</v>
      </c>
      <c r="F60" s="33">
        <v>1</v>
      </c>
      <c r="G60" s="33">
        <f t="shared" ref="G60:G65" si="33">(E60*F60)</f>
        <v>54</v>
      </c>
      <c r="H60" s="33">
        <v>2</v>
      </c>
      <c r="I60" s="33">
        <f t="shared" ref="I60:I65" si="34">(G60*H60)</f>
        <v>108</v>
      </c>
      <c r="J60" s="326">
        <v>108</v>
      </c>
      <c r="K60" s="174">
        <v>0</v>
      </c>
      <c r="L60" s="174">
        <v>0</v>
      </c>
      <c r="M60" s="174">
        <v>0</v>
      </c>
      <c r="N60" s="172">
        <f t="shared" si="4"/>
        <v>0</v>
      </c>
      <c r="O60" s="173"/>
    </row>
    <row r="61" spans="1:15" s="21" customFormat="1" ht="41.25" customHeight="1" x14ac:dyDescent="0.25">
      <c r="A61" s="22" t="s">
        <v>76</v>
      </c>
      <c r="B61" s="393" t="s">
        <v>76</v>
      </c>
      <c r="C61" s="18" t="s">
        <v>96</v>
      </c>
      <c r="D61" s="22"/>
      <c r="E61" s="44">
        <v>2</v>
      </c>
      <c r="F61" s="33">
        <v>1</v>
      </c>
      <c r="G61" s="33">
        <f t="shared" si="33"/>
        <v>2</v>
      </c>
      <c r="H61" s="33">
        <v>0.5</v>
      </c>
      <c r="I61" s="33">
        <f t="shared" si="34"/>
        <v>1</v>
      </c>
      <c r="J61" s="326">
        <v>1</v>
      </c>
      <c r="K61" s="174">
        <v>0</v>
      </c>
      <c r="L61" s="174">
        <v>0</v>
      </c>
      <c r="M61" s="174">
        <v>0</v>
      </c>
      <c r="N61" s="172">
        <f t="shared" si="4"/>
        <v>0</v>
      </c>
      <c r="O61" s="173"/>
    </row>
    <row r="62" spans="1:15" s="21" customFormat="1" ht="24" x14ac:dyDescent="0.25">
      <c r="A62" s="22" t="s">
        <v>77</v>
      </c>
      <c r="B62" s="393" t="s">
        <v>77</v>
      </c>
      <c r="C62" s="18" t="s">
        <v>86</v>
      </c>
      <c r="D62" s="22"/>
      <c r="E62" s="44">
        <v>54</v>
      </c>
      <c r="F62" s="33">
        <v>2</v>
      </c>
      <c r="G62" s="33">
        <f t="shared" si="33"/>
        <v>108</v>
      </c>
      <c r="H62" s="33">
        <v>8</v>
      </c>
      <c r="I62" s="33">
        <f t="shared" si="34"/>
        <v>864</v>
      </c>
      <c r="J62" s="326">
        <v>864</v>
      </c>
      <c r="K62" s="174">
        <v>0</v>
      </c>
      <c r="L62" s="174">
        <v>0</v>
      </c>
      <c r="M62" s="174">
        <v>0</v>
      </c>
      <c r="N62" s="172">
        <f t="shared" si="4"/>
        <v>0</v>
      </c>
      <c r="O62" s="173"/>
    </row>
    <row r="63" spans="1:15" s="21" customFormat="1" x14ac:dyDescent="0.25">
      <c r="A63" s="22" t="s">
        <v>78</v>
      </c>
      <c r="B63" s="393" t="s">
        <v>78</v>
      </c>
      <c r="C63" s="18" t="s">
        <v>87</v>
      </c>
      <c r="D63" s="22"/>
      <c r="E63" s="44">
        <v>14</v>
      </c>
      <c r="F63" s="33">
        <v>1</v>
      </c>
      <c r="G63" s="33">
        <f t="shared" si="33"/>
        <v>14</v>
      </c>
      <c r="H63" s="33">
        <v>8</v>
      </c>
      <c r="I63" s="33">
        <f t="shared" si="34"/>
        <v>112</v>
      </c>
      <c r="J63" s="326">
        <v>112</v>
      </c>
      <c r="K63" s="174">
        <v>0</v>
      </c>
      <c r="L63" s="174">
        <v>0</v>
      </c>
      <c r="M63" s="174">
        <v>0</v>
      </c>
      <c r="N63" s="172">
        <f t="shared" si="4"/>
        <v>0</v>
      </c>
      <c r="O63" s="173"/>
    </row>
    <row r="64" spans="1:15" s="21" customFormat="1" ht="42" customHeight="1" x14ac:dyDescent="0.25">
      <c r="A64" s="22" t="s">
        <v>79</v>
      </c>
      <c r="B64" s="393" t="s">
        <v>79</v>
      </c>
      <c r="C64" s="18" t="s">
        <v>88</v>
      </c>
      <c r="D64" s="255" t="s">
        <v>90</v>
      </c>
      <c r="E64" s="44">
        <v>54</v>
      </c>
      <c r="F64" s="33">
        <v>5</v>
      </c>
      <c r="G64" s="33">
        <f t="shared" si="33"/>
        <v>270</v>
      </c>
      <c r="H64" s="33">
        <v>3.5</v>
      </c>
      <c r="I64" s="33">
        <f t="shared" si="34"/>
        <v>945</v>
      </c>
      <c r="J64" s="326">
        <v>945</v>
      </c>
      <c r="K64" s="174">
        <v>0</v>
      </c>
      <c r="L64" s="174">
        <v>0</v>
      </c>
      <c r="M64" s="174">
        <v>0</v>
      </c>
      <c r="N64" s="172">
        <f t="shared" si="4"/>
        <v>0</v>
      </c>
      <c r="O64" s="173"/>
    </row>
    <row r="65" spans="1:16" s="21" customFormat="1" ht="39" customHeight="1" x14ac:dyDescent="0.25">
      <c r="A65" s="22" t="s">
        <v>80</v>
      </c>
      <c r="B65" s="393" t="s">
        <v>80</v>
      </c>
      <c r="C65" s="18" t="s">
        <v>235</v>
      </c>
      <c r="D65" s="22"/>
      <c r="E65" s="44">
        <v>54</v>
      </c>
      <c r="F65" s="33">
        <v>1</v>
      </c>
      <c r="G65" s="33">
        <f t="shared" si="33"/>
        <v>54</v>
      </c>
      <c r="H65" s="33">
        <v>2</v>
      </c>
      <c r="I65" s="33">
        <f t="shared" si="34"/>
        <v>108</v>
      </c>
      <c r="J65" s="326">
        <v>108</v>
      </c>
      <c r="K65" s="174">
        <v>0</v>
      </c>
      <c r="L65" s="174">
        <f>+I65-J65</f>
        <v>0</v>
      </c>
      <c r="M65" s="174">
        <v>0</v>
      </c>
      <c r="N65" s="172">
        <f t="shared" si="4"/>
        <v>0</v>
      </c>
      <c r="O65" s="173"/>
      <c r="P65" s="260"/>
    </row>
    <row r="66" spans="1:16" ht="24" x14ac:dyDescent="0.25">
      <c r="A66" s="22" t="s">
        <v>251</v>
      </c>
      <c r="B66" s="393" t="s">
        <v>251</v>
      </c>
      <c r="C66" s="18" t="s">
        <v>42</v>
      </c>
      <c r="D66" s="22"/>
      <c r="E66" s="44">
        <v>24</v>
      </c>
      <c r="F66" s="33">
        <v>1.01</v>
      </c>
      <c r="G66" s="33">
        <f t="shared" ref="G66:G69" si="35">(E66*F66)</f>
        <v>24.240000000000002</v>
      </c>
      <c r="H66" s="33">
        <v>3</v>
      </c>
      <c r="I66" s="33">
        <f t="shared" ref="I66:I69" si="36">(G66*H66)</f>
        <v>72.72</v>
      </c>
      <c r="J66" s="326">
        <v>72.72</v>
      </c>
      <c r="K66" s="174">
        <v>0</v>
      </c>
      <c r="L66" s="174">
        <v>0</v>
      </c>
      <c r="M66" s="174">
        <v>0</v>
      </c>
      <c r="N66" s="172">
        <f t="shared" si="4"/>
        <v>0</v>
      </c>
      <c r="O66" s="173"/>
    </row>
    <row r="67" spans="1:16" ht="24" x14ac:dyDescent="0.25">
      <c r="A67" s="241" t="s">
        <v>14</v>
      </c>
      <c r="B67" s="397" t="s">
        <v>14</v>
      </c>
      <c r="C67" s="30" t="s">
        <v>45</v>
      </c>
      <c r="D67" s="30"/>
      <c r="E67" s="44">
        <v>115</v>
      </c>
      <c r="F67" s="33">
        <v>1</v>
      </c>
      <c r="G67" s="33">
        <f>(E67*F67)</f>
        <v>115</v>
      </c>
      <c r="H67" s="33">
        <v>2</v>
      </c>
      <c r="I67" s="33">
        <f>(G67*H67)</f>
        <v>230</v>
      </c>
      <c r="J67" s="326">
        <v>230</v>
      </c>
      <c r="K67" s="174">
        <v>0</v>
      </c>
      <c r="L67" s="174">
        <v>0</v>
      </c>
      <c r="M67" s="174">
        <v>0</v>
      </c>
      <c r="N67" s="172">
        <f t="shared" si="4"/>
        <v>0</v>
      </c>
      <c r="O67" s="173"/>
    </row>
    <row r="68" spans="1:16" ht="24" x14ac:dyDescent="0.25">
      <c r="A68" s="22" t="s">
        <v>107</v>
      </c>
      <c r="B68" s="393" t="s">
        <v>107</v>
      </c>
      <c r="C68" s="22" t="s">
        <v>242</v>
      </c>
      <c r="D68" s="22"/>
      <c r="E68" s="51">
        <v>115</v>
      </c>
      <c r="F68" s="33">
        <v>180</v>
      </c>
      <c r="G68" s="33">
        <f>(E68*F68)</f>
        <v>20700</v>
      </c>
      <c r="H68" s="33">
        <v>0.5</v>
      </c>
      <c r="I68" s="36">
        <f>(G68*H68)</f>
        <v>10350</v>
      </c>
      <c r="J68" s="326">
        <v>10350</v>
      </c>
      <c r="K68" s="174">
        <v>0</v>
      </c>
      <c r="L68" s="174">
        <f>+I68-J68</f>
        <v>0</v>
      </c>
      <c r="M68" s="174">
        <v>0</v>
      </c>
      <c r="N68" s="172">
        <f t="shared" si="4"/>
        <v>0</v>
      </c>
      <c r="O68" s="173"/>
    </row>
    <row r="69" spans="1:16" ht="24.75" thickBot="1" x14ac:dyDescent="0.3">
      <c r="A69" s="22" t="s">
        <v>13</v>
      </c>
      <c r="B69" s="393" t="s">
        <v>13</v>
      </c>
      <c r="C69" s="18" t="s">
        <v>44</v>
      </c>
      <c r="D69" s="18" t="s">
        <v>64</v>
      </c>
      <c r="E69" s="44">
        <v>115</v>
      </c>
      <c r="F69" s="33">
        <v>2</v>
      </c>
      <c r="G69" s="33">
        <f t="shared" si="35"/>
        <v>230</v>
      </c>
      <c r="H69" s="33">
        <v>0.25</v>
      </c>
      <c r="I69" s="33">
        <f t="shared" si="36"/>
        <v>57.5</v>
      </c>
      <c r="J69" s="326">
        <v>57.5</v>
      </c>
      <c r="K69" s="174">
        <v>0</v>
      </c>
      <c r="L69" s="174">
        <v>0</v>
      </c>
      <c r="M69" s="174">
        <v>0</v>
      </c>
      <c r="N69" s="172">
        <f t="shared" si="4"/>
        <v>0</v>
      </c>
      <c r="O69" s="173"/>
    </row>
    <row r="70" spans="1:16" ht="15.75" thickBot="1" x14ac:dyDescent="0.3">
      <c r="A70" s="430" t="s">
        <v>15</v>
      </c>
      <c r="B70" s="431"/>
      <c r="C70" s="431"/>
      <c r="D70" s="178"/>
      <c r="E70" s="179">
        <v>20866</v>
      </c>
      <c r="F70" s="180">
        <f>G70/E70</f>
        <v>11.133865618709862</v>
      </c>
      <c r="G70" s="180">
        <f>SUM(G10:G69)</f>
        <v>232319.24</v>
      </c>
      <c r="H70" s="180">
        <f>I70/G70</f>
        <v>0.25258131870610462</v>
      </c>
      <c r="I70" s="180">
        <f t="shared" ref="I70:N70" si="37">SUM(I10:I69)</f>
        <v>58679.5</v>
      </c>
      <c r="J70" s="180">
        <f t="shared" si="37"/>
        <v>59589.5</v>
      </c>
      <c r="K70" s="180">
        <f t="shared" si="37"/>
        <v>0</v>
      </c>
      <c r="L70" s="180">
        <f t="shared" si="37"/>
        <v>0</v>
      </c>
      <c r="M70" s="180">
        <f t="shared" si="37"/>
        <v>-910</v>
      </c>
      <c r="N70" s="180">
        <f t="shared" si="37"/>
        <v>-910</v>
      </c>
      <c r="O70" s="181"/>
    </row>
    <row r="71" spans="1:16" ht="15.75" thickBot="1" x14ac:dyDescent="0.3">
      <c r="A71" s="182"/>
      <c r="B71" s="182"/>
      <c r="C71" s="183"/>
      <c r="D71" s="153"/>
      <c r="E71" s="184"/>
      <c r="F71" s="184"/>
      <c r="G71" s="184"/>
      <c r="H71" s="184"/>
      <c r="I71" s="184"/>
    </row>
    <row r="72" spans="1:16" ht="39" thickBot="1" x14ac:dyDescent="0.3">
      <c r="A72" s="300" t="s">
        <v>126</v>
      </c>
      <c r="B72" s="301" t="s">
        <v>252</v>
      </c>
      <c r="C72" s="302" t="s">
        <v>1</v>
      </c>
      <c r="D72" s="302" t="s">
        <v>2</v>
      </c>
      <c r="E72" s="327" t="s">
        <v>17</v>
      </c>
      <c r="F72" s="327" t="s">
        <v>16</v>
      </c>
      <c r="G72" s="327" t="s">
        <v>168</v>
      </c>
      <c r="H72" s="327" t="s">
        <v>18</v>
      </c>
      <c r="I72" s="328" t="s">
        <v>169</v>
      </c>
      <c r="J72" s="114" t="s">
        <v>248</v>
      </c>
      <c r="K72" s="114" t="s">
        <v>257</v>
      </c>
      <c r="L72" s="162" t="s">
        <v>258</v>
      </c>
      <c r="M72" s="162" t="s">
        <v>259</v>
      </c>
      <c r="N72" s="162" t="s">
        <v>260</v>
      </c>
      <c r="O72" s="115" t="s">
        <v>250</v>
      </c>
    </row>
    <row r="73" spans="1:16" ht="36" x14ac:dyDescent="0.25">
      <c r="A73" s="235">
        <v>240.4</v>
      </c>
      <c r="B73" s="235">
        <v>240.4</v>
      </c>
      <c r="C73" s="304" t="s">
        <v>291</v>
      </c>
      <c r="D73" s="332"/>
      <c r="E73" s="333">
        <v>56</v>
      </c>
      <c r="F73" s="334">
        <v>12</v>
      </c>
      <c r="G73" s="334">
        <f t="shared" ref="G73:G89" si="38">SUM(E73*F73)</f>
        <v>672</v>
      </c>
      <c r="H73" s="334">
        <v>0.25</v>
      </c>
      <c r="I73" s="334">
        <f t="shared" ref="I73:I89" si="39">(G73*H73)</f>
        <v>168</v>
      </c>
      <c r="J73" s="335">
        <v>168</v>
      </c>
      <c r="K73" s="336">
        <f>+I73-J73</f>
        <v>0</v>
      </c>
      <c r="L73" s="336">
        <v>0</v>
      </c>
      <c r="M73" s="336">
        <v>0</v>
      </c>
      <c r="N73" s="336">
        <f>SUM(K73:M73)</f>
        <v>0</v>
      </c>
      <c r="O73" s="337"/>
    </row>
    <row r="74" spans="1:16" ht="24" x14ac:dyDescent="0.25">
      <c r="A74" s="233">
        <v>240.5</v>
      </c>
      <c r="B74" s="394">
        <v>240.5</v>
      </c>
      <c r="C74" s="18" t="s">
        <v>29</v>
      </c>
      <c r="D74" s="24"/>
      <c r="E74" s="48">
        <v>3</v>
      </c>
      <c r="F74" s="40">
        <v>12</v>
      </c>
      <c r="G74" s="40">
        <f t="shared" si="38"/>
        <v>36</v>
      </c>
      <c r="H74" s="40">
        <v>0.25</v>
      </c>
      <c r="I74" s="40">
        <f t="shared" si="39"/>
        <v>9</v>
      </c>
      <c r="J74" s="107">
        <v>9</v>
      </c>
      <c r="K74" s="177">
        <f>+I74-J74</f>
        <v>0</v>
      </c>
      <c r="L74" s="177">
        <v>0</v>
      </c>
      <c r="M74" s="177">
        <v>0</v>
      </c>
      <c r="N74" s="177">
        <f>SUM(K74:M74)</f>
        <v>0</v>
      </c>
      <c r="O74" s="209"/>
    </row>
    <row r="75" spans="1:16" ht="24" x14ac:dyDescent="0.25">
      <c r="A75" s="233">
        <v>240.6</v>
      </c>
      <c r="B75" s="394">
        <v>240.6</v>
      </c>
      <c r="C75" s="18" t="s">
        <v>215</v>
      </c>
      <c r="D75" s="24"/>
      <c r="E75" s="48">
        <v>56</v>
      </c>
      <c r="F75" s="40">
        <v>94</v>
      </c>
      <c r="G75" s="40">
        <f t="shared" si="38"/>
        <v>5264</v>
      </c>
      <c r="H75" s="40">
        <v>0.25</v>
      </c>
      <c r="I75" s="40">
        <f t="shared" si="39"/>
        <v>1316</v>
      </c>
      <c r="J75" s="107">
        <v>1316</v>
      </c>
      <c r="K75" s="177">
        <v>0</v>
      </c>
      <c r="L75" s="177">
        <v>0</v>
      </c>
      <c r="M75" s="177">
        <f>+I75-J75</f>
        <v>0</v>
      </c>
      <c r="N75" s="177">
        <f t="shared" ref="N75:N125" si="40">SUM(K75:M75)</f>
        <v>0</v>
      </c>
      <c r="O75" s="209"/>
    </row>
    <row r="76" spans="1:16" x14ac:dyDescent="0.25">
      <c r="A76" s="233" t="s">
        <v>220</v>
      </c>
      <c r="B76" s="394" t="s">
        <v>220</v>
      </c>
      <c r="C76" s="18" t="s">
        <v>46</v>
      </c>
      <c r="D76" s="24"/>
      <c r="E76" s="48">
        <v>42</v>
      </c>
      <c r="F76" s="40">
        <v>12</v>
      </c>
      <c r="G76" s="40">
        <f t="shared" si="38"/>
        <v>504</v>
      </c>
      <c r="H76" s="40">
        <v>0.05</v>
      </c>
      <c r="I76" s="40">
        <f t="shared" si="39"/>
        <v>25.200000000000003</v>
      </c>
      <c r="J76" s="107">
        <v>25.200000000000003</v>
      </c>
      <c r="K76" s="177">
        <v>0</v>
      </c>
      <c r="L76" s="177">
        <v>0</v>
      </c>
      <c r="M76" s="177">
        <f t="shared" ref="M76:M78" si="41">+I76-J76</f>
        <v>0</v>
      </c>
      <c r="N76" s="177">
        <f t="shared" si="40"/>
        <v>0</v>
      </c>
      <c r="O76" s="209"/>
    </row>
    <row r="77" spans="1:16" ht="24" x14ac:dyDescent="0.25">
      <c r="A77" s="233" t="s">
        <v>19</v>
      </c>
      <c r="B77" s="394" t="s">
        <v>19</v>
      </c>
      <c r="C77" s="18" t="s">
        <v>47</v>
      </c>
      <c r="D77" s="24"/>
      <c r="E77" s="48">
        <v>42</v>
      </c>
      <c r="F77" s="40">
        <v>12</v>
      </c>
      <c r="G77" s="40">
        <f t="shared" si="38"/>
        <v>504</v>
      </c>
      <c r="H77" s="40">
        <v>0.05</v>
      </c>
      <c r="I77" s="40">
        <f t="shared" si="39"/>
        <v>25.200000000000003</v>
      </c>
      <c r="J77" s="107">
        <v>25.200000000000003</v>
      </c>
      <c r="K77" s="177">
        <v>0</v>
      </c>
      <c r="L77" s="177">
        <v>0</v>
      </c>
      <c r="M77" s="177">
        <f t="shared" si="41"/>
        <v>0</v>
      </c>
      <c r="N77" s="177">
        <f t="shared" si="40"/>
        <v>0</v>
      </c>
      <c r="O77" s="209"/>
    </row>
    <row r="78" spans="1:16" s="21" customFormat="1" x14ac:dyDescent="0.25">
      <c r="A78" s="233" t="s">
        <v>20</v>
      </c>
      <c r="B78" s="394" t="s">
        <v>20</v>
      </c>
      <c r="C78" s="18" t="s">
        <v>48</v>
      </c>
      <c r="D78" s="24"/>
      <c r="E78" s="48">
        <v>42</v>
      </c>
      <c r="F78" s="40">
        <v>36</v>
      </c>
      <c r="G78" s="40">
        <f t="shared" si="38"/>
        <v>1512</v>
      </c>
      <c r="H78" s="40">
        <v>0.05</v>
      </c>
      <c r="I78" s="40">
        <f t="shared" si="39"/>
        <v>75.600000000000009</v>
      </c>
      <c r="J78" s="107">
        <v>75.600000000000009</v>
      </c>
      <c r="K78" s="251">
        <v>0</v>
      </c>
      <c r="L78" s="251">
        <v>0</v>
      </c>
      <c r="M78" s="251">
        <f t="shared" si="41"/>
        <v>0</v>
      </c>
      <c r="N78" s="251">
        <f t="shared" si="40"/>
        <v>0</v>
      </c>
      <c r="O78" s="253"/>
    </row>
    <row r="79" spans="1:16" ht="24" x14ac:dyDescent="0.25">
      <c r="A79" s="233" t="s">
        <v>290</v>
      </c>
      <c r="B79" s="394" t="s">
        <v>290</v>
      </c>
      <c r="C79" s="330" t="s">
        <v>49</v>
      </c>
      <c r="D79" s="24"/>
      <c r="E79" s="221">
        <v>0</v>
      </c>
      <c r="F79" s="107">
        <v>0</v>
      </c>
      <c r="G79" s="331">
        <v>0</v>
      </c>
      <c r="H79" s="107">
        <v>0</v>
      </c>
      <c r="I79" s="107">
        <v>0</v>
      </c>
      <c r="J79" s="107">
        <v>0</v>
      </c>
      <c r="K79" s="251">
        <v>0</v>
      </c>
      <c r="L79" s="251">
        <v>0</v>
      </c>
      <c r="M79" s="326">
        <f>+I79-J79</f>
        <v>0</v>
      </c>
      <c r="N79" s="251">
        <f t="shared" ref="N79" si="42">SUM(K79:M79)</f>
        <v>0</v>
      </c>
      <c r="O79" s="253"/>
    </row>
    <row r="80" spans="1:16" x14ac:dyDescent="0.25">
      <c r="A80" s="422" t="s">
        <v>135</v>
      </c>
      <c r="B80" s="422" t="s">
        <v>135</v>
      </c>
      <c r="C80" s="18" t="s">
        <v>271</v>
      </c>
      <c r="D80" s="18" t="s">
        <v>64</v>
      </c>
      <c r="E80" s="272"/>
      <c r="F80" s="272"/>
      <c r="G80" s="272"/>
      <c r="H80" s="272"/>
      <c r="I80" s="272"/>
      <c r="J80" s="107"/>
      <c r="K80" s="272"/>
      <c r="L80" s="272"/>
      <c r="M80" s="272"/>
      <c r="N80" s="272"/>
      <c r="O80" s="338"/>
    </row>
    <row r="81" spans="1:15" ht="99" customHeight="1" x14ac:dyDescent="0.25">
      <c r="A81" s="422"/>
      <c r="B81" s="422"/>
      <c r="C81" s="18" t="s">
        <v>170</v>
      </c>
      <c r="D81" s="24"/>
      <c r="E81" s="48">
        <v>100</v>
      </c>
      <c r="F81" s="40">
        <v>303</v>
      </c>
      <c r="G81" s="40">
        <f>SUM(E81*F81)</f>
        <v>30300</v>
      </c>
      <c r="H81" s="40">
        <v>0.02</v>
      </c>
      <c r="I81" s="40">
        <f>(G81*H81)</f>
        <v>606</v>
      </c>
      <c r="J81" s="107">
        <v>606</v>
      </c>
      <c r="K81" s="251">
        <f>+I81-J81</f>
        <v>0</v>
      </c>
      <c r="L81" s="251">
        <v>0</v>
      </c>
      <c r="M81" s="251">
        <v>0</v>
      </c>
      <c r="N81" s="251">
        <f>SUM(K81:M81)</f>
        <v>0</v>
      </c>
      <c r="O81" s="253"/>
    </row>
    <row r="82" spans="1:15" ht="24" x14ac:dyDescent="0.25">
      <c r="A82" s="422"/>
      <c r="B82" s="422"/>
      <c r="C82" s="18" t="s">
        <v>294</v>
      </c>
      <c r="D82" s="18"/>
      <c r="E82" s="48">
        <v>100</v>
      </c>
      <c r="F82" s="40">
        <v>303</v>
      </c>
      <c r="G82" s="40">
        <f>SUM(E82*F82)</f>
        <v>30300</v>
      </c>
      <c r="H82" s="40">
        <v>0.02</v>
      </c>
      <c r="I82" s="40">
        <f>(G82*H82)</f>
        <v>606</v>
      </c>
      <c r="J82" s="107">
        <v>606</v>
      </c>
      <c r="K82" s="251">
        <v>0</v>
      </c>
      <c r="L82" s="251">
        <v>0</v>
      </c>
      <c r="M82" s="252">
        <f>+I82-J82</f>
        <v>0</v>
      </c>
      <c r="N82" s="252">
        <f>SUM(K82:M82)</f>
        <v>0</v>
      </c>
      <c r="O82" s="253"/>
    </row>
    <row r="83" spans="1:15" ht="24" x14ac:dyDescent="0.25">
      <c r="A83" s="233" t="s">
        <v>136</v>
      </c>
      <c r="B83" s="394" t="s">
        <v>136</v>
      </c>
      <c r="C83" s="18" t="s">
        <v>171</v>
      </c>
      <c r="D83" s="24"/>
      <c r="E83" s="48">
        <v>263</v>
      </c>
      <c r="F83" s="40">
        <v>1</v>
      </c>
      <c r="G83" s="40">
        <f t="shared" si="38"/>
        <v>263</v>
      </c>
      <c r="H83" s="40">
        <v>0.08</v>
      </c>
      <c r="I83" s="40">
        <f t="shared" si="39"/>
        <v>21.04</v>
      </c>
      <c r="J83" s="107">
        <v>21.04</v>
      </c>
      <c r="K83" s="251">
        <v>0</v>
      </c>
      <c r="L83" s="251">
        <f>+I83-J83</f>
        <v>0</v>
      </c>
      <c r="M83" s="251">
        <v>0</v>
      </c>
      <c r="N83" s="251">
        <f t="shared" si="40"/>
        <v>0</v>
      </c>
      <c r="O83" s="253"/>
    </row>
    <row r="84" spans="1:15" ht="24" x14ac:dyDescent="0.25">
      <c r="A84" s="233" t="s">
        <v>172</v>
      </c>
      <c r="B84" s="394" t="s">
        <v>172</v>
      </c>
      <c r="C84" s="18" t="s">
        <v>174</v>
      </c>
      <c r="D84" s="24"/>
      <c r="E84" s="48">
        <v>263</v>
      </c>
      <c r="F84" s="40">
        <v>2</v>
      </c>
      <c r="G84" s="40">
        <f t="shared" si="38"/>
        <v>526</v>
      </c>
      <c r="H84" s="40">
        <v>0.08</v>
      </c>
      <c r="I84" s="40">
        <f t="shared" si="39"/>
        <v>42.08</v>
      </c>
      <c r="J84" s="107">
        <v>42.08</v>
      </c>
      <c r="K84" s="251">
        <v>0</v>
      </c>
      <c r="L84" s="251">
        <v>0</v>
      </c>
      <c r="M84" s="251">
        <f>+I84-J84</f>
        <v>0</v>
      </c>
      <c r="N84" s="251">
        <f t="shared" si="40"/>
        <v>0</v>
      </c>
      <c r="O84" s="253"/>
    </row>
    <row r="85" spans="1:15" ht="36" x14ac:dyDescent="0.25">
      <c r="A85" s="233" t="s">
        <v>142</v>
      </c>
      <c r="B85" s="394" t="s">
        <v>142</v>
      </c>
      <c r="C85" s="18" t="s">
        <v>175</v>
      </c>
      <c r="D85" s="24"/>
      <c r="E85" s="48">
        <v>25</v>
      </c>
      <c r="F85" s="40">
        <v>1</v>
      </c>
      <c r="G85" s="40">
        <f t="shared" si="38"/>
        <v>25</v>
      </c>
      <c r="H85" s="40">
        <v>0.08</v>
      </c>
      <c r="I85" s="40">
        <f t="shared" si="39"/>
        <v>2</v>
      </c>
      <c r="J85" s="107">
        <v>2</v>
      </c>
      <c r="K85" s="251">
        <v>0</v>
      </c>
      <c r="L85" s="251">
        <f t="shared" ref="L85" si="43">+I85-J85</f>
        <v>0</v>
      </c>
      <c r="M85" s="251">
        <v>0</v>
      </c>
      <c r="N85" s="251">
        <f t="shared" si="40"/>
        <v>0</v>
      </c>
      <c r="O85" s="253"/>
    </row>
    <row r="86" spans="1:15" ht="60" x14ac:dyDescent="0.25">
      <c r="A86" s="233" t="s">
        <v>173</v>
      </c>
      <c r="B86" s="394" t="s">
        <v>173</v>
      </c>
      <c r="C86" s="18" t="s">
        <v>176</v>
      </c>
      <c r="D86" s="24"/>
      <c r="E86" s="48">
        <v>100</v>
      </c>
      <c r="F86" s="40">
        <v>1</v>
      </c>
      <c r="G86" s="40">
        <f t="shared" si="38"/>
        <v>100</v>
      </c>
      <c r="H86" s="40">
        <v>0.02</v>
      </c>
      <c r="I86" s="40">
        <f t="shared" si="39"/>
        <v>2</v>
      </c>
      <c r="J86" s="107">
        <v>2</v>
      </c>
      <c r="K86" s="177">
        <f>+I86-J86</f>
        <v>0</v>
      </c>
      <c r="L86" s="177">
        <v>0</v>
      </c>
      <c r="M86" s="177">
        <v>0</v>
      </c>
      <c r="N86" s="177">
        <f t="shared" si="40"/>
        <v>0</v>
      </c>
      <c r="O86" s="209"/>
    </row>
    <row r="87" spans="1:15" x14ac:dyDescent="0.25">
      <c r="A87" s="233" t="s">
        <v>150</v>
      </c>
      <c r="B87" s="394" t="s">
        <v>150</v>
      </c>
      <c r="C87" s="18" t="s">
        <v>92</v>
      </c>
      <c r="D87" s="24"/>
      <c r="E87" s="48">
        <v>263</v>
      </c>
      <c r="F87" s="40">
        <v>1</v>
      </c>
      <c r="G87" s="40">
        <f t="shared" si="38"/>
        <v>263</v>
      </c>
      <c r="H87" s="40">
        <v>0.33</v>
      </c>
      <c r="I87" s="40">
        <f t="shared" si="39"/>
        <v>86.79</v>
      </c>
      <c r="J87" s="107">
        <v>86.79</v>
      </c>
      <c r="K87" s="177">
        <v>0</v>
      </c>
      <c r="L87" s="177">
        <v>0</v>
      </c>
      <c r="M87" s="177">
        <f>+I87-J87</f>
        <v>0</v>
      </c>
      <c r="N87" s="177">
        <f t="shared" si="40"/>
        <v>0</v>
      </c>
      <c r="O87" s="209"/>
    </row>
    <row r="88" spans="1:15" x14ac:dyDescent="0.25">
      <c r="A88" s="233" t="s">
        <v>151</v>
      </c>
      <c r="B88" s="394" t="s">
        <v>151</v>
      </c>
      <c r="C88" s="18" t="s">
        <v>177</v>
      </c>
      <c r="D88" s="24"/>
      <c r="E88" s="48">
        <v>52</v>
      </c>
      <c r="F88" s="40">
        <v>1</v>
      </c>
      <c r="G88" s="40">
        <f t="shared" si="38"/>
        <v>52</v>
      </c>
      <c r="H88" s="40">
        <v>0.08</v>
      </c>
      <c r="I88" s="40">
        <f t="shared" si="39"/>
        <v>4.16</v>
      </c>
      <c r="J88" s="107">
        <v>4.16</v>
      </c>
      <c r="K88" s="177">
        <v>0</v>
      </c>
      <c r="L88" s="177">
        <v>0</v>
      </c>
      <c r="M88" s="177">
        <f>+I88-J88</f>
        <v>0</v>
      </c>
      <c r="N88" s="177">
        <f t="shared" si="40"/>
        <v>0</v>
      </c>
      <c r="O88" s="209"/>
    </row>
    <row r="89" spans="1:15" ht="24" x14ac:dyDescent="0.25">
      <c r="A89" s="233" t="s">
        <v>155</v>
      </c>
      <c r="B89" s="394" t="s">
        <v>155</v>
      </c>
      <c r="C89" s="18" t="s">
        <v>178</v>
      </c>
      <c r="D89" s="24"/>
      <c r="E89" s="48">
        <v>263</v>
      </c>
      <c r="F89" s="40">
        <v>1</v>
      </c>
      <c r="G89" s="40">
        <f t="shared" si="38"/>
        <v>263</v>
      </c>
      <c r="H89" s="40">
        <v>0.08</v>
      </c>
      <c r="I89" s="40">
        <f t="shared" si="39"/>
        <v>21.04</v>
      </c>
      <c r="J89" s="107">
        <v>21.04</v>
      </c>
      <c r="K89" s="177">
        <v>0</v>
      </c>
      <c r="L89" s="177">
        <v>0</v>
      </c>
      <c r="M89" s="177">
        <f>+I89-J89</f>
        <v>0</v>
      </c>
      <c r="N89" s="177">
        <f t="shared" si="40"/>
        <v>0</v>
      </c>
      <c r="O89" s="209"/>
    </row>
    <row r="90" spans="1:15" ht="24" x14ac:dyDescent="0.25">
      <c r="A90" s="415" t="s">
        <v>197</v>
      </c>
      <c r="B90" s="415" t="s">
        <v>197</v>
      </c>
      <c r="C90" s="18" t="s">
        <v>179</v>
      </c>
      <c r="D90" s="24"/>
      <c r="E90" s="40"/>
      <c r="F90" s="40"/>
      <c r="G90" s="40"/>
      <c r="H90" s="40"/>
      <c r="I90" s="40"/>
      <c r="J90" s="107"/>
      <c r="K90" s="177"/>
      <c r="L90" s="177"/>
      <c r="M90" s="177"/>
      <c r="N90" s="177"/>
      <c r="O90" s="209"/>
    </row>
    <row r="91" spans="1:15" ht="42" customHeight="1" x14ac:dyDescent="0.25">
      <c r="A91" s="416"/>
      <c r="B91" s="416"/>
      <c r="C91" s="27" t="s">
        <v>180</v>
      </c>
      <c r="D91" s="31"/>
      <c r="E91" s="428" t="s">
        <v>71</v>
      </c>
      <c r="F91" s="428"/>
      <c r="G91" s="428"/>
      <c r="H91" s="428"/>
      <c r="I91" s="428"/>
      <c r="J91" s="107"/>
      <c r="K91" s="177"/>
      <c r="L91" s="177"/>
      <c r="M91" s="177"/>
      <c r="N91" s="177"/>
      <c r="O91" s="209"/>
    </row>
    <row r="92" spans="1:15" ht="24" x14ac:dyDescent="0.25">
      <c r="A92" s="416"/>
      <c r="B92" s="416"/>
      <c r="C92" s="27" t="s">
        <v>181</v>
      </c>
      <c r="D92" s="24"/>
      <c r="E92" s="48">
        <v>127</v>
      </c>
      <c r="F92" s="40">
        <v>1</v>
      </c>
      <c r="G92" s="40">
        <f t="shared" ref="G92:G104" si="44">SUM(E92*F92)</f>
        <v>127</v>
      </c>
      <c r="H92" s="40">
        <v>0.08</v>
      </c>
      <c r="I92" s="40">
        <f t="shared" ref="I92:I104" si="45">(G92*H92)</f>
        <v>10.16</v>
      </c>
      <c r="J92" s="107">
        <v>10.16</v>
      </c>
      <c r="K92" s="177">
        <v>0</v>
      </c>
      <c r="L92" s="177">
        <f t="shared" ref="L92" si="46">+I92-J92</f>
        <v>0</v>
      </c>
      <c r="M92" s="177">
        <v>0</v>
      </c>
      <c r="N92" s="177">
        <f t="shared" si="40"/>
        <v>0</v>
      </c>
      <c r="O92" s="209"/>
    </row>
    <row r="93" spans="1:15" x14ac:dyDescent="0.25">
      <c r="A93" s="416"/>
      <c r="B93" s="416"/>
      <c r="C93" s="27" t="s">
        <v>182</v>
      </c>
      <c r="D93" s="24"/>
      <c r="E93" s="48">
        <v>52</v>
      </c>
      <c r="F93" s="40">
        <v>2</v>
      </c>
      <c r="G93" s="40">
        <f t="shared" si="44"/>
        <v>104</v>
      </c>
      <c r="H93" s="40">
        <v>0.08</v>
      </c>
      <c r="I93" s="40">
        <f t="shared" si="45"/>
        <v>8.32</v>
      </c>
      <c r="J93" s="107">
        <v>8.32</v>
      </c>
      <c r="K93" s="177">
        <v>0</v>
      </c>
      <c r="L93" s="177">
        <v>0</v>
      </c>
      <c r="M93" s="177">
        <f>+I93-J93</f>
        <v>0</v>
      </c>
      <c r="N93" s="177">
        <f t="shared" si="40"/>
        <v>0</v>
      </c>
      <c r="O93" s="209"/>
    </row>
    <row r="94" spans="1:15" ht="24" x14ac:dyDescent="0.25">
      <c r="A94" s="416"/>
      <c r="B94" s="416"/>
      <c r="C94" s="27" t="s">
        <v>183</v>
      </c>
      <c r="D94" s="24"/>
      <c r="E94" s="48">
        <v>263</v>
      </c>
      <c r="F94" s="40">
        <v>1</v>
      </c>
      <c r="G94" s="40">
        <f t="shared" si="44"/>
        <v>263</v>
      </c>
      <c r="H94" s="40">
        <v>0.33</v>
      </c>
      <c r="I94" s="40">
        <f t="shared" si="45"/>
        <v>86.79</v>
      </c>
      <c r="J94" s="107">
        <v>86.79</v>
      </c>
      <c r="K94" s="177">
        <v>0</v>
      </c>
      <c r="L94" s="177">
        <v>0</v>
      </c>
      <c r="M94" s="177">
        <f>I94-J94</f>
        <v>0</v>
      </c>
      <c r="N94" s="177">
        <f t="shared" si="40"/>
        <v>0</v>
      </c>
      <c r="O94" s="209"/>
    </row>
    <row r="95" spans="1:15" ht="84.75" customHeight="1" x14ac:dyDescent="0.25">
      <c r="A95" s="416"/>
      <c r="B95" s="416"/>
      <c r="C95" s="27" t="s">
        <v>184</v>
      </c>
      <c r="D95" s="24"/>
      <c r="E95" s="48">
        <v>52</v>
      </c>
      <c r="F95" s="344">
        <v>2</v>
      </c>
      <c r="G95" s="344">
        <f t="shared" si="44"/>
        <v>104</v>
      </c>
      <c r="H95" s="344">
        <v>0.08</v>
      </c>
      <c r="I95" s="344">
        <f t="shared" si="45"/>
        <v>8.32</v>
      </c>
      <c r="J95" s="107">
        <v>8.32</v>
      </c>
      <c r="K95" s="177">
        <v>0</v>
      </c>
      <c r="L95" s="177">
        <f t="shared" ref="L95:L97" si="47">+I95-J95</f>
        <v>0</v>
      </c>
      <c r="M95" s="177">
        <v>0</v>
      </c>
      <c r="N95" s="177">
        <f t="shared" si="40"/>
        <v>0</v>
      </c>
      <c r="O95" s="209"/>
    </row>
    <row r="96" spans="1:15" ht="39" customHeight="1" x14ac:dyDescent="0.25">
      <c r="A96" s="416"/>
      <c r="B96" s="416"/>
      <c r="C96" s="27" t="s">
        <v>282</v>
      </c>
      <c r="D96" s="18"/>
      <c r="E96" s="48">
        <v>20866</v>
      </c>
      <c r="F96" s="40">
        <v>1</v>
      </c>
      <c r="G96" s="40">
        <f>SUM(E96*F96)</f>
        <v>20866</v>
      </c>
      <c r="H96" s="40">
        <v>0.05</v>
      </c>
      <c r="I96" s="40">
        <f>(G96*H96)</f>
        <v>1043.3</v>
      </c>
      <c r="J96" s="107">
        <v>1043.3</v>
      </c>
      <c r="K96" s="251">
        <v>0</v>
      </c>
      <c r="L96" s="251">
        <v>0</v>
      </c>
      <c r="M96" s="177">
        <v>0</v>
      </c>
      <c r="N96" s="177">
        <f t="shared" ref="N96" si="48">SUM(K96:M96)</f>
        <v>0</v>
      </c>
      <c r="O96" s="253"/>
    </row>
    <row r="97" spans="1:16" ht="36" x14ac:dyDescent="0.25">
      <c r="A97" s="416"/>
      <c r="B97" s="416"/>
      <c r="C97" s="27" t="s">
        <v>273</v>
      </c>
      <c r="D97" s="24"/>
      <c r="E97" s="48">
        <v>263</v>
      </c>
      <c r="F97" s="40">
        <v>80.42</v>
      </c>
      <c r="G97" s="40">
        <f t="shared" si="44"/>
        <v>21150.46</v>
      </c>
      <c r="H97" s="40">
        <v>0.05</v>
      </c>
      <c r="I97" s="40">
        <f t="shared" si="45"/>
        <v>1057.5229999999999</v>
      </c>
      <c r="J97" s="107">
        <v>1057.5229999999999</v>
      </c>
      <c r="K97" s="251">
        <v>0</v>
      </c>
      <c r="L97" s="251">
        <f t="shared" si="47"/>
        <v>0</v>
      </c>
      <c r="M97" s="251">
        <v>0</v>
      </c>
      <c r="N97" s="251">
        <f t="shared" si="40"/>
        <v>0</v>
      </c>
      <c r="O97" s="253"/>
    </row>
    <row r="98" spans="1:16" ht="48" x14ac:dyDescent="0.25">
      <c r="A98" s="416"/>
      <c r="B98" s="416"/>
      <c r="C98" s="27" t="s">
        <v>274</v>
      </c>
      <c r="D98" s="24"/>
      <c r="E98" s="48">
        <v>263</v>
      </c>
      <c r="F98" s="40">
        <v>15</v>
      </c>
      <c r="G98" s="40">
        <f>SUM(E98*F98)</f>
        <v>3945</v>
      </c>
      <c r="H98" s="40">
        <v>0.08</v>
      </c>
      <c r="I98" s="40">
        <f>(G98*H98)</f>
        <v>315.60000000000002</v>
      </c>
      <c r="J98" s="107">
        <v>315.60000000000002</v>
      </c>
      <c r="K98" s="251">
        <v>0</v>
      </c>
      <c r="L98" s="251">
        <f>+I98-J98</f>
        <v>0</v>
      </c>
      <c r="M98" s="251">
        <v>0</v>
      </c>
      <c r="N98" s="251">
        <f>SUM(K98:M98)</f>
        <v>0</v>
      </c>
      <c r="O98" s="253"/>
    </row>
    <row r="99" spans="1:16" ht="48" x14ac:dyDescent="0.25">
      <c r="A99" s="417"/>
      <c r="B99" s="417"/>
      <c r="C99" s="27" t="s">
        <v>285</v>
      </c>
      <c r="D99" s="24"/>
      <c r="E99" s="48">
        <v>20866</v>
      </c>
      <c r="F99" s="40">
        <v>15</v>
      </c>
      <c r="G99" s="40">
        <f>SUM(E99*F99)</f>
        <v>312990</v>
      </c>
      <c r="H99" s="40">
        <v>0.08</v>
      </c>
      <c r="I99" s="40">
        <f>(G99*H99)</f>
        <v>25039.200000000001</v>
      </c>
      <c r="J99" s="107">
        <v>25039.200000000001</v>
      </c>
      <c r="K99" s="251">
        <v>0</v>
      </c>
      <c r="L99" s="251">
        <v>0</v>
      </c>
      <c r="M99" s="251">
        <f>+I99-J99</f>
        <v>0</v>
      </c>
      <c r="N99" s="251">
        <f>SUM(K99:M99)</f>
        <v>0</v>
      </c>
      <c r="O99" s="253"/>
    </row>
    <row r="100" spans="1:16" x14ac:dyDescent="0.25">
      <c r="A100" s="429" t="s">
        <v>185</v>
      </c>
      <c r="B100" s="429" t="s">
        <v>185</v>
      </c>
      <c r="C100" s="348" t="s">
        <v>275</v>
      </c>
      <c r="D100" s="378"/>
      <c r="E100" s="378"/>
      <c r="F100" s="378"/>
      <c r="G100" s="378"/>
      <c r="H100" s="378"/>
      <c r="I100" s="378"/>
      <c r="J100" s="378"/>
      <c r="K100" s="378"/>
      <c r="L100" s="378"/>
      <c r="M100" s="378"/>
      <c r="N100" s="378"/>
      <c r="O100" s="403"/>
    </row>
    <row r="101" spans="1:16" ht="60" x14ac:dyDescent="0.25">
      <c r="A101" s="429"/>
      <c r="B101" s="429"/>
      <c r="C101" s="386" t="s">
        <v>286</v>
      </c>
      <c r="D101" s="387"/>
      <c r="E101" s="388">
        <v>0</v>
      </c>
      <c r="F101" s="389">
        <v>5</v>
      </c>
      <c r="G101" s="389">
        <f>SUM(E101*F101)</f>
        <v>0</v>
      </c>
      <c r="H101" s="389">
        <v>0.08</v>
      </c>
      <c r="I101" s="389">
        <f>(G101*H101)</f>
        <v>0</v>
      </c>
      <c r="J101" s="390">
        <v>20.8</v>
      </c>
      <c r="K101" s="391">
        <v>0</v>
      </c>
      <c r="L101" s="391">
        <v>0</v>
      </c>
      <c r="M101" s="391">
        <f>I101-J101</f>
        <v>-20.8</v>
      </c>
      <c r="N101" s="392">
        <f>SUM(K101:M101)</f>
        <v>-20.8</v>
      </c>
      <c r="O101" s="380" t="s">
        <v>329</v>
      </c>
    </row>
    <row r="102" spans="1:16" ht="36" x14ac:dyDescent="0.25">
      <c r="A102" s="429"/>
      <c r="B102" s="429"/>
      <c r="C102" s="386" t="s">
        <v>287</v>
      </c>
      <c r="D102" s="377"/>
      <c r="E102" s="388">
        <v>0</v>
      </c>
      <c r="F102" s="389">
        <v>5</v>
      </c>
      <c r="G102" s="389">
        <f>SUM(E102*F102)</f>
        <v>0</v>
      </c>
      <c r="H102" s="389">
        <v>0.05</v>
      </c>
      <c r="I102" s="389">
        <f>(G102*H102)</f>
        <v>0</v>
      </c>
      <c r="J102" s="390">
        <v>1695.75</v>
      </c>
      <c r="K102" s="391">
        <v>0</v>
      </c>
      <c r="L102" s="391">
        <v>0</v>
      </c>
      <c r="M102" s="391">
        <f>I102-J102</f>
        <v>-1695.75</v>
      </c>
      <c r="N102" s="392">
        <f>SUM(K102:M102)</f>
        <v>-1695.75</v>
      </c>
      <c r="O102" s="380" t="s">
        <v>329</v>
      </c>
    </row>
    <row r="103" spans="1:16" s="147" customFormat="1" ht="36" x14ac:dyDescent="0.25">
      <c r="A103" s="233" t="s">
        <v>93</v>
      </c>
      <c r="B103" s="394" t="s">
        <v>93</v>
      </c>
      <c r="C103" s="18" t="s">
        <v>276</v>
      </c>
      <c r="D103" s="18"/>
      <c r="E103" s="48">
        <v>6783</v>
      </c>
      <c r="F103" s="40">
        <v>1</v>
      </c>
      <c r="G103" s="40">
        <f>SUM(E103*F103)</f>
        <v>6783</v>
      </c>
      <c r="H103" s="40">
        <v>0.25</v>
      </c>
      <c r="I103" s="40">
        <f>(G103*H103)</f>
        <v>1695.75</v>
      </c>
      <c r="J103" s="107">
        <v>1695.75</v>
      </c>
      <c r="K103" s="251">
        <v>0</v>
      </c>
      <c r="L103" s="251">
        <v>0</v>
      </c>
      <c r="M103" s="177">
        <f>+I103-J103</f>
        <v>0</v>
      </c>
      <c r="N103" s="177">
        <f t="shared" ref="N103" si="49">SUM(K103:M103)</f>
        <v>0</v>
      </c>
      <c r="O103" s="253"/>
    </row>
    <row r="104" spans="1:16" ht="24" x14ac:dyDescent="0.25">
      <c r="A104" s="339" t="s">
        <v>230</v>
      </c>
      <c r="B104" s="395" t="s">
        <v>230</v>
      </c>
      <c r="C104" s="18" t="s">
        <v>244</v>
      </c>
      <c r="D104" s="18"/>
      <c r="E104" s="48">
        <v>52</v>
      </c>
      <c r="F104" s="40">
        <v>6</v>
      </c>
      <c r="G104" s="40">
        <f t="shared" si="44"/>
        <v>312</v>
      </c>
      <c r="H104" s="40">
        <v>0.08</v>
      </c>
      <c r="I104" s="40">
        <f t="shared" si="45"/>
        <v>24.96</v>
      </c>
      <c r="J104" s="107">
        <v>24.96</v>
      </c>
      <c r="K104" s="177">
        <v>0</v>
      </c>
      <c r="L104" s="177">
        <v>0</v>
      </c>
      <c r="M104" s="177">
        <f>+I104-J104</f>
        <v>0</v>
      </c>
      <c r="N104" s="177">
        <f t="shared" si="40"/>
        <v>0</v>
      </c>
      <c r="O104" s="209"/>
    </row>
    <row r="105" spans="1:16" ht="24" x14ac:dyDescent="0.25">
      <c r="A105" s="241" t="s">
        <v>227</v>
      </c>
      <c r="B105" s="397" t="s">
        <v>227</v>
      </c>
      <c r="C105" s="18" t="s">
        <v>186</v>
      </c>
      <c r="D105" s="24"/>
      <c r="E105" s="48"/>
      <c r="F105" s="40"/>
      <c r="G105" s="40"/>
      <c r="H105" s="40"/>
      <c r="I105" s="40"/>
      <c r="J105" s="107"/>
      <c r="K105" s="177"/>
      <c r="L105" s="177"/>
      <c r="M105" s="177"/>
      <c r="N105" s="177"/>
      <c r="O105" s="209"/>
    </row>
    <row r="106" spans="1:16" ht="24" x14ac:dyDescent="0.25">
      <c r="A106" s="243"/>
      <c r="B106" s="399"/>
      <c r="C106" s="25" t="s">
        <v>231</v>
      </c>
      <c r="D106" s="24"/>
      <c r="E106" s="48">
        <v>5</v>
      </c>
      <c r="F106" s="40">
        <v>400</v>
      </c>
      <c r="G106" s="40">
        <f>SUM(E106*F106)</f>
        <v>2000</v>
      </c>
      <c r="H106" s="40">
        <v>0.02</v>
      </c>
      <c r="I106" s="40">
        <f>(G106*H106)</f>
        <v>40</v>
      </c>
      <c r="J106" s="107">
        <v>40</v>
      </c>
      <c r="K106" s="177">
        <v>0</v>
      </c>
      <c r="L106" s="177">
        <f t="shared" ref="L106:L107" si="50">+I106-J106</f>
        <v>0</v>
      </c>
      <c r="M106" s="177">
        <v>0</v>
      </c>
      <c r="N106" s="177">
        <f t="shared" si="40"/>
        <v>0</v>
      </c>
      <c r="O106" s="209"/>
    </row>
    <row r="107" spans="1:16" ht="48" x14ac:dyDescent="0.25">
      <c r="A107" s="206"/>
      <c r="B107" s="396"/>
      <c r="C107" s="25" t="s">
        <v>228</v>
      </c>
      <c r="D107" s="24"/>
      <c r="E107" s="428" t="s">
        <v>71</v>
      </c>
      <c r="F107" s="428"/>
      <c r="G107" s="428"/>
      <c r="H107" s="428"/>
      <c r="I107" s="428"/>
      <c r="J107" s="107">
        <v>0</v>
      </c>
      <c r="K107" s="177">
        <v>0</v>
      </c>
      <c r="L107" s="177">
        <f t="shared" si="50"/>
        <v>0</v>
      </c>
      <c r="M107" s="177">
        <v>0</v>
      </c>
      <c r="N107" s="177">
        <f t="shared" si="40"/>
        <v>0</v>
      </c>
      <c r="O107" s="209"/>
      <c r="P107" s="262"/>
    </row>
    <row r="108" spans="1:16" x14ac:dyDescent="0.25">
      <c r="A108" s="233" t="s">
        <v>256</v>
      </c>
      <c r="B108" s="394" t="s">
        <v>256</v>
      </c>
      <c r="C108" s="18" t="s">
        <v>94</v>
      </c>
      <c r="D108" s="18"/>
      <c r="E108" s="48">
        <v>54</v>
      </c>
      <c r="F108" s="40">
        <v>1</v>
      </c>
      <c r="G108" s="40">
        <f t="shared" ref="G108:G114" si="51">SUM(E108*F108)</f>
        <v>54</v>
      </c>
      <c r="H108" s="40">
        <v>0.08</v>
      </c>
      <c r="I108" s="40">
        <f t="shared" ref="I108:I114" si="52">(G108*H108)</f>
        <v>4.32</v>
      </c>
      <c r="J108" s="107">
        <v>4.32</v>
      </c>
      <c r="K108" s="177">
        <v>0</v>
      </c>
      <c r="L108" s="177">
        <v>0</v>
      </c>
      <c r="M108" s="177">
        <f>I108-J108</f>
        <v>0</v>
      </c>
      <c r="N108" s="177">
        <f t="shared" si="40"/>
        <v>0</v>
      </c>
      <c r="O108" s="209"/>
      <c r="P108" s="262"/>
    </row>
    <row r="109" spans="1:16" ht="24" x14ac:dyDescent="0.25">
      <c r="A109" s="233" t="s">
        <v>233</v>
      </c>
      <c r="B109" s="394" t="s">
        <v>233</v>
      </c>
      <c r="C109" s="18" t="s">
        <v>237</v>
      </c>
      <c r="D109" s="18"/>
      <c r="E109" s="48">
        <v>54</v>
      </c>
      <c r="F109" s="40">
        <v>30</v>
      </c>
      <c r="G109" s="40">
        <f t="shared" si="51"/>
        <v>1620</v>
      </c>
      <c r="H109" s="40">
        <v>0.08</v>
      </c>
      <c r="I109" s="40">
        <f t="shared" si="52"/>
        <v>129.6</v>
      </c>
      <c r="J109" s="107">
        <v>129.6</v>
      </c>
      <c r="K109" s="177">
        <v>0</v>
      </c>
      <c r="L109" s="177">
        <v>0</v>
      </c>
      <c r="M109" s="177">
        <f t="shared" ref="M109:M112" si="53">I109-J109</f>
        <v>0</v>
      </c>
      <c r="N109" s="177">
        <f t="shared" si="40"/>
        <v>0</v>
      </c>
      <c r="O109" s="209"/>
      <c r="P109" s="262"/>
    </row>
    <row r="110" spans="1:16" ht="24" x14ac:dyDescent="0.25">
      <c r="A110" s="233" t="s">
        <v>75</v>
      </c>
      <c r="B110" s="394" t="s">
        <v>75</v>
      </c>
      <c r="C110" s="18" t="s">
        <v>95</v>
      </c>
      <c r="D110" s="18"/>
      <c r="E110" s="48">
        <v>54</v>
      </c>
      <c r="F110" s="40">
        <v>1</v>
      </c>
      <c r="G110" s="40">
        <f t="shared" si="51"/>
        <v>54</v>
      </c>
      <c r="H110" s="40">
        <v>0.33</v>
      </c>
      <c r="I110" s="40">
        <f t="shared" si="52"/>
        <v>17.82</v>
      </c>
      <c r="J110" s="107">
        <v>17.82</v>
      </c>
      <c r="K110" s="177">
        <v>0</v>
      </c>
      <c r="L110" s="177">
        <v>0</v>
      </c>
      <c r="M110" s="177">
        <f t="shared" si="53"/>
        <v>0</v>
      </c>
      <c r="N110" s="177">
        <f t="shared" si="40"/>
        <v>0</v>
      </c>
      <c r="O110" s="209"/>
      <c r="P110" s="262"/>
    </row>
    <row r="111" spans="1:16" x14ac:dyDescent="0.25">
      <c r="A111" s="233" t="s">
        <v>76</v>
      </c>
      <c r="B111" s="394" t="s">
        <v>76</v>
      </c>
      <c r="C111" s="18" t="s">
        <v>96</v>
      </c>
      <c r="D111" s="18"/>
      <c r="E111" s="48">
        <v>2</v>
      </c>
      <c r="F111" s="40">
        <v>1</v>
      </c>
      <c r="G111" s="40">
        <f t="shared" si="51"/>
        <v>2</v>
      </c>
      <c r="H111" s="40">
        <v>0.08</v>
      </c>
      <c r="I111" s="40">
        <f t="shared" si="52"/>
        <v>0.16</v>
      </c>
      <c r="J111" s="107">
        <v>0.16</v>
      </c>
      <c r="K111" s="177">
        <v>0</v>
      </c>
      <c r="L111" s="177">
        <v>0</v>
      </c>
      <c r="M111" s="177">
        <f t="shared" si="53"/>
        <v>0</v>
      </c>
      <c r="N111" s="177">
        <f t="shared" si="40"/>
        <v>0</v>
      </c>
      <c r="O111" s="209"/>
      <c r="P111" s="262"/>
    </row>
    <row r="112" spans="1:16" x14ac:dyDescent="0.25">
      <c r="A112" s="233" t="s">
        <v>263</v>
      </c>
      <c r="B112" s="394" t="s">
        <v>263</v>
      </c>
      <c r="C112" s="18" t="s">
        <v>97</v>
      </c>
      <c r="D112" s="18"/>
      <c r="E112" s="48">
        <v>54</v>
      </c>
      <c r="F112" s="40">
        <v>1</v>
      </c>
      <c r="G112" s="40">
        <f t="shared" si="51"/>
        <v>54</v>
      </c>
      <c r="H112" s="40">
        <v>2</v>
      </c>
      <c r="I112" s="40">
        <f t="shared" si="52"/>
        <v>108</v>
      </c>
      <c r="J112" s="107">
        <v>108</v>
      </c>
      <c r="K112" s="177">
        <v>0</v>
      </c>
      <c r="L112" s="177">
        <v>0</v>
      </c>
      <c r="M112" s="177">
        <f t="shared" si="53"/>
        <v>0</v>
      </c>
      <c r="N112" s="177">
        <f t="shared" si="40"/>
        <v>0</v>
      </c>
      <c r="O112" s="209"/>
    </row>
    <row r="113" spans="1:15" ht="24" x14ac:dyDescent="0.25">
      <c r="A113" s="233" t="s">
        <v>98</v>
      </c>
      <c r="B113" s="394" t="s">
        <v>98</v>
      </c>
      <c r="C113" s="18" t="s">
        <v>239</v>
      </c>
      <c r="D113" s="18"/>
      <c r="E113" s="48">
        <v>54</v>
      </c>
      <c r="F113" s="40">
        <v>15</v>
      </c>
      <c r="G113" s="40">
        <f t="shared" si="51"/>
        <v>810</v>
      </c>
      <c r="H113" s="40">
        <v>0.08</v>
      </c>
      <c r="I113" s="40">
        <f t="shared" si="52"/>
        <v>64.8</v>
      </c>
      <c r="J113" s="107">
        <v>64.8</v>
      </c>
      <c r="K113" s="177">
        <v>0</v>
      </c>
      <c r="L113" s="177">
        <f t="shared" ref="L113:L114" si="54">+I113-J113</f>
        <v>0</v>
      </c>
      <c r="M113" s="177">
        <v>0</v>
      </c>
      <c r="N113" s="177">
        <f t="shared" si="40"/>
        <v>0</v>
      </c>
      <c r="O113" s="209"/>
    </row>
    <row r="114" spans="1:15" ht="24" customHeight="1" x14ac:dyDescent="0.25">
      <c r="A114" s="339" t="s">
        <v>99</v>
      </c>
      <c r="B114" s="395" t="s">
        <v>99</v>
      </c>
      <c r="C114" s="18" t="s">
        <v>240</v>
      </c>
      <c r="D114" s="18"/>
      <c r="E114" s="48">
        <v>54</v>
      </c>
      <c r="F114" s="40">
        <v>12</v>
      </c>
      <c r="G114" s="40">
        <f t="shared" si="51"/>
        <v>648</v>
      </c>
      <c r="H114" s="40">
        <v>0.08</v>
      </c>
      <c r="I114" s="40">
        <f t="shared" si="52"/>
        <v>51.84</v>
      </c>
      <c r="J114" s="107">
        <v>51.84</v>
      </c>
      <c r="K114" s="177">
        <v>0</v>
      </c>
      <c r="L114" s="177">
        <f t="shared" si="54"/>
        <v>0</v>
      </c>
      <c r="M114" s="177">
        <v>0</v>
      </c>
      <c r="N114" s="177">
        <f t="shared" si="40"/>
        <v>0</v>
      </c>
      <c r="O114" s="209"/>
    </row>
    <row r="115" spans="1:15" x14ac:dyDescent="0.25">
      <c r="A115" s="419" t="s">
        <v>251</v>
      </c>
      <c r="B115" s="419" t="s">
        <v>251</v>
      </c>
      <c r="C115" s="28" t="s">
        <v>187</v>
      </c>
      <c r="D115" s="31"/>
      <c r="E115" s="48"/>
      <c r="F115" s="40"/>
      <c r="G115" s="40"/>
      <c r="H115" s="40"/>
      <c r="I115" s="40"/>
      <c r="J115" s="107"/>
      <c r="K115" s="177"/>
      <c r="L115" s="177"/>
      <c r="M115" s="177"/>
      <c r="N115" s="177"/>
      <c r="O115" s="209"/>
    </row>
    <row r="116" spans="1:15" x14ac:dyDescent="0.25">
      <c r="A116" s="420"/>
      <c r="B116" s="420"/>
      <c r="C116" s="29" t="s">
        <v>42</v>
      </c>
      <c r="D116" s="31"/>
      <c r="E116" s="44">
        <v>115</v>
      </c>
      <c r="F116" s="33">
        <v>1</v>
      </c>
      <c r="G116" s="33">
        <f t="shared" ref="G116:G125" si="55">SUM(E116*F116)</f>
        <v>115</v>
      </c>
      <c r="H116" s="33">
        <v>0.08</v>
      </c>
      <c r="I116" s="33">
        <f t="shared" ref="I116:I125" si="56">(G116*H116)</f>
        <v>9.2000000000000011</v>
      </c>
      <c r="J116" s="107">
        <v>9.2000000000000011</v>
      </c>
      <c r="K116" s="177">
        <v>0</v>
      </c>
      <c r="L116" s="177">
        <v>0</v>
      </c>
      <c r="M116" s="177">
        <f>+I116-J116</f>
        <v>0</v>
      </c>
      <c r="N116" s="177">
        <f t="shared" si="40"/>
        <v>0</v>
      </c>
      <c r="O116" s="209"/>
    </row>
    <row r="117" spans="1:15" x14ac:dyDescent="0.25">
      <c r="A117" s="420"/>
      <c r="B117" s="420"/>
      <c r="C117" s="29" t="s">
        <v>52</v>
      </c>
      <c r="D117" s="31"/>
      <c r="E117" s="44">
        <v>115</v>
      </c>
      <c r="F117" s="33">
        <v>180</v>
      </c>
      <c r="G117" s="33">
        <f t="shared" si="55"/>
        <v>20700</v>
      </c>
      <c r="H117" s="33">
        <v>0.08</v>
      </c>
      <c r="I117" s="33">
        <f t="shared" si="56"/>
        <v>1656</v>
      </c>
      <c r="J117" s="107">
        <v>1656</v>
      </c>
      <c r="K117" s="177">
        <v>0</v>
      </c>
      <c r="L117" s="177">
        <v>0</v>
      </c>
      <c r="M117" s="177">
        <f t="shared" ref="M117:M125" si="57">+I117-J117</f>
        <v>0</v>
      </c>
      <c r="N117" s="177">
        <f t="shared" si="40"/>
        <v>0</v>
      </c>
      <c r="O117" s="209"/>
    </row>
    <row r="118" spans="1:15" x14ac:dyDescent="0.25">
      <c r="A118" s="420"/>
      <c r="B118" s="420"/>
      <c r="C118" s="29" t="s">
        <v>51</v>
      </c>
      <c r="D118" s="31"/>
      <c r="E118" s="44">
        <v>115</v>
      </c>
      <c r="F118" s="33">
        <v>50</v>
      </c>
      <c r="G118" s="33">
        <f t="shared" si="55"/>
        <v>5750</v>
      </c>
      <c r="H118" s="33">
        <v>0.08</v>
      </c>
      <c r="I118" s="33">
        <f t="shared" si="56"/>
        <v>460</v>
      </c>
      <c r="J118" s="107">
        <v>460</v>
      </c>
      <c r="K118" s="177">
        <v>0</v>
      </c>
      <c r="L118" s="177">
        <v>0</v>
      </c>
      <c r="M118" s="177">
        <f t="shared" si="57"/>
        <v>0</v>
      </c>
      <c r="N118" s="177">
        <f t="shared" si="40"/>
        <v>0</v>
      </c>
      <c r="O118" s="209"/>
    </row>
    <row r="119" spans="1:15" ht="24" x14ac:dyDescent="0.25">
      <c r="A119" s="420"/>
      <c r="B119" s="420"/>
      <c r="C119" s="29" t="s">
        <v>50</v>
      </c>
      <c r="D119" s="31"/>
      <c r="E119" s="44">
        <v>25</v>
      </c>
      <c r="F119" s="33">
        <v>1</v>
      </c>
      <c r="G119" s="33">
        <f t="shared" si="55"/>
        <v>25</v>
      </c>
      <c r="H119" s="33">
        <v>0.08</v>
      </c>
      <c r="I119" s="33">
        <f t="shared" si="56"/>
        <v>2</v>
      </c>
      <c r="J119" s="107">
        <v>2</v>
      </c>
      <c r="K119" s="177">
        <v>0</v>
      </c>
      <c r="L119" s="177">
        <v>0</v>
      </c>
      <c r="M119" s="177">
        <f t="shared" si="57"/>
        <v>0</v>
      </c>
      <c r="N119" s="177">
        <f t="shared" si="40"/>
        <v>0</v>
      </c>
      <c r="O119" s="209"/>
    </row>
    <row r="120" spans="1:15" x14ac:dyDescent="0.25">
      <c r="A120" s="420"/>
      <c r="B120" s="420"/>
      <c r="C120" s="29" t="s">
        <v>188</v>
      </c>
      <c r="D120" s="24"/>
      <c r="E120" s="44">
        <v>115</v>
      </c>
      <c r="F120" s="33">
        <v>1</v>
      </c>
      <c r="G120" s="33">
        <f t="shared" si="55"/>
        <v>115</v>
      </c>
      <c r="H120" s="33">
        <v>0.08</v>
      </c>
      <c r="I120" s="33">
        <f t="shared" si="56"/>
        <v>9.2000000000000011</v>
      </c>
      <c r="J120" s="107">
        <v>9.2000000000000011</v>
      </c>
      <c r="K120" s="177">
        <v>0</v>
      </c>
      <c r="L120" s="177">
        <v>0</v>
      </c>
      <c r="M120" s="177">
        <f t="shared" si="57"/>
        <v>0</v>
      </c>
      <c r="N120" s="177">
        <f t="shared" si="40"/>
        <v>0</v>
      </c>
      <c r="O120" s="209"/>
    </row>
    <row r="121" spans="1:15" x14ac:dyDescent="0.25">
      <c r="A121" s="420"/>
      <c r="B121" s="420"/>
      <c r="C121" s="29" t="s">
        <v>43</v>
      </c>
      <c r="D121" s="24"/>
      <c r="E121" s="44">
        <v>115</v>
      </c>
      <c r="F121" s="33">
        <v>12</v>
      </c>
      <c r="G121" s="33">
        <f t="shared" si="55"/>
        <v>1380</v>
      </c>
      <c r="H121" s="33">
        <v>0.08</v>
      </c>
      <c r="I121" s="33">
        <f t="shared" si="56"/>
        <v>110.4</v>
      </c>
      <c r="J121" s="107">
        <v>110.4</v>
      </c>
      <c r="K121" s="177">
        <v>0</v>
      </c>
      <c r="L121" s="177">
        <v>0</v>
      </c>
      <c r="M121" s="177">
        <f t="shared" si="57"/>
        <v>0</v>
      </c>
      <c r="N121" s="177">
        <f t="shared" si="40"/>
        <v>0</v>
      </c>
      <c r="O121" s="209"/>
    </row>
    <row r="122" spans="1:15" s="21" customFormat="1" ht="24" x14ac:dyDescent="0.25">
      <c r="A122" s="421"/>
      <c r="B122" s="421"/>
      <c r="C122" s="29" t="s">
        <v>189</v>
      </c>
      <c r="D122" s="24"/>
      <c r="E122" s="44">
        <v>115</v>
      </c>
      <c r="F122" s="33">
        <v>2</v>
      </c>
      <c r="G122" s="33">
        <f t="shared" si="55"/>
        <v>230</v>
      </c>
      <c r="H122" s="33">
        <v>0.08</v>
      </c>
      <c r="I122" s="33">
        <f t="shared" si="56"/>
        <v>18.400000000000002</v>
      </c>
      <c r="J122" s="107">
        <v>18.400000000000002</v>
      </c>
      <c r="K122" s="177">
        <v>0</v>
      </c>
      <c r="L122" s="177">
        <v>0</v>
      </c>
      <c r="M122" s="177">
        <f t="shared" si="57"/>
        <v>0</v>
      </c>
      <c r="N122" s="177">
        <f t="shared" si="40"/>
        <v>0</v>
      </c>
      <c r="O122" s="209"/>
    </row>
    <row r="123" spans="1:15" s="21" customFormat="1" ht="24" x14ac:dyDescent="0.25">
      <c r="A123" s="206" t="s">
        <v>22</v>
      </c>
      <c r="B123" s="396" t="s">
        <v>22</v>
      </c>
      <c r="C123" s="18" t="s">
        <v>53</v>
      </c>
      <c r="D123" s="24"/>
      <c r="E123" s="44">
        <v>115</v>
      </c>
      <c r="F123" s="33">
        <v>1</v>
      </c>
      <c r="G123" s="33">
        <f t="shared" si="55"/>
        <v>115</v>
      </c>
      <c r="H123" s="33">
        <v>3</v>
      </c>
      <c r="I123" s="33">
        <f t="shared" si="56"/>
        <v>345</v>
      </c>
      <c r="J123" s="107">
        <v>345</v>
      </c>
      <c r="K123" s="177">
        <v>0</v>
      </c>
      <c r="L123" s="177">
        <v>0</v>
      </c>
      <c r="M123" s="177">
        <f t="shared" si="57"/>
        <v>0</v>
      </c>
      <c r="N123" s="177">
        <f t="shared" si="40"/>
        <v>0</v>
      </c>
      <c r="O123" s="209"/>
    </row>
    <row r="124" spans="1:15" s="21" customFormat="1" ht="24" x14ac:dyDescent="0.25">
      <c r="A124" s="233" t="s">
        <v>23</v>
      </c>
      <c r="B124" s="394" t="s">
        <v>23</v>
      </c>
      <c r="C124" s="18" t="s">
        <v>54</v>
      </c>
      <c r="D124" s="24"/>
      <c r="E124" s="44">
        <v>115</v>
      </c>
      <c r="F124" s="33">
        <v>1</v>
      </c>
      <c r="G124" s="33">
        <f t="shared" si="55"/>
        <v>115</v>
      </c>
      <c r="H124" s="33">
        <v>0.25</v>
      </c>
      <c r="I124" s="33">
        <f t="shared" si="56"/>
        <v>28.75</v>
      </c>
      <c r="J124" s="107">
        <v>28.75</v>
      </c>
      <c r="K124" s="177">
        <v>0</v>
      </c>
      <c r="L124" s="177">
        <v>0</v>
      </c>
      <c r="M124" s="177">
        <f t="shared" si="57"/>
        <v>0</v>
      </c>
      <c r="N124" s="177">
        <f t="shared" si="40"/>
        <v>0</v>
      </c>
      <c r="O124" s="209"/>
    </row>
    <row r="125" spans="1:15" s="147" customFormat="1" ht="24" x14ac:dyDescent="0.25">
      <c r="A125" s="233" t="s">
        <v>24</v>
      </c>
      <c r="B125" s="394" t="s">
        <v>24</v>
      </c>
      <c r="C125" s="18" t="s">
        <v>55</v>
      </c>
      <c r="D125" s="24"/>
      <c r="E125" s="44">
        <v>115</v>
      </c>
      <c r="F125" s="33">
        <v>1</v>
      </c>
      <c r="G125" s="33">
        <f t="shared" si="55"/>
        <v>115</v>
      </c>
      <c r="H125" s="33">
        <v>0.5</v>
      </c>
      <c r="I125" s="33">
        <f t="shared" si="56"/>
        <v>57.5</v>
      </c>
      <c r="J125" s="107">
        <v>57.5</v>
      </c>
      <c r="K125" s="177">
        <v>0</v>
      </c>
      <c r="L125" s="177">
        <v>0</v>
      </c>
      <c r="M125" s="177">
        <f t="shared" si="57"/>
        <v>0</v>
      </c>
      <c r="N125" s="177">
        <f t="shared" si="40"/>
        <v>0</v>
      </c>
      <c r="O125" s="209"/>
    </row>
    <row r="126" spans="1:15" ht="15.75" thickBot="1" x14ac:dyDescent="0.3">
      <c r="A126" s="432" t="s">
        <v>25</v>
      </c>
      <c r="B126" s="433"/>
      <c r="C126" s="433"/>
      <c r="D126" s="210"/>
      <c r="E126" s="216">
        <v>20866</v>
      </c>
      <c r="F126" s="217">
        <f>G126/E126</f>
        <v>22.578858429981786</v>
      </c>
      <c r="G126" s="217">
        <f>SUM(G73:G125)</f>
        <v>471130.45999999996</v>
      </c>
      <c r="H126" s="217">
        <f>I126/G126</f>
        <v>7.5166065467301785E-2</v>
      </c>
      <c r="I126" s="217">
        <f t="shared" ref="I126:N126" si="58">SUM(I73:I125)</f>
        <v>35413.023000000001</v>
      </c>
      <c r="J126" s="217">
        <f t="shared" si="58"/>
        <v>37129.572999999997</v>
      </c>
      <c r="K126" s="217">
        <f t="shared" si="58"/>
        <v>0</v>
      </c>
      <c r="L126" s="217">
        <f t="shared" si="58"/>
        <v>0</v>
      </c>
      <c r="M126" s="217">
        <f t="shared" si="58"/>
        <v>-1716.55</v>
      </c>
      <c r="N126" s="217">
        <f t="shared" si="58"/>
        <v>-1716.55</v>
      </c>
      <c r="O126" s="329"/>
    </row>
    <row r="127" spans="1:15" x14ac:dyDescent="0.25">
      <c r="A127" s="190"/>
      <c r="B127" s="190"/>
      <c r="C127" s="191"/>
      <c r="D127" s="192"/>
      <c r="E127" s="193"/>
      <c r="F127" s="194"/>
      <c r="G127" s="194"/>
      <c r="H127" s="194"/>
      <c r="I127" s="194"/>
    </row>
    <row r="128" spans="1:15" ht="15.75" thickBot="1" x14ac:dyDescent="0.3">
      <c r="A128" s="190"/>
      <c r="B128" s="190"/>
      <c r="C128" s="191"/>
      <c r="D128" s="192"/>
      <c r="E128" s="193"/>
      <c r="F128" s="194"/>
      <c r="G128" s="194"/>
      <c r="H128" s="194"/>
      <c r="I128" s="194"/>
    </row>
    <row r="129" spans="1:14" ht="45.75" thickBot="1" x14ac:dyDescent="0.3">
      <c r="A129" s="190"/>
      <c r="B129" s="190"/>
      <c r="C129" s="191"/>
      <c r="D129" s="192"/>
      <c r="E129" s="195" t="s">
        <v>3</v>
      </c>
      <c r="F129" s="196" t="s">
        <v>4</v>
      </c>
      <c r="G129" s="196" t="s">
        <v>73</v>
      </c>
      <c r="H129" s="196" t="s">
        <v>5</v>
      </c>
      <c r="I129" s="197" t="s">
        <v>26</v>
      </c>
      <c r="J129" s="136" t="s">
        <v>248</v>
      </c>
      <c r="K129" s="108" t="s">
        <v>257</v>
      </c>
      <c r="L129" s="161" t="s">
        <v>258</v>
      </c>
      <c r="M129" s="161" t="s">
        <v>259</v>
      </c>
      <c r="N129" s="137" t="s">
        <v>260</v>
      </c>
    </row>
    <row r="130" spans="1:14" x14ac:dyDescent="0.25">
      <c r="A130" s="182"/>
      <c r="B130" s="182"/>
      <c r="C130" s="434" t="s">
        <v>56</v>
      </c>
      <c r="D130" s="435"/>
      <c r="E130" s="198">
        <f>E70</f>
        <v>20866</v>
      </c>
      <c r="F130" s="199">
        <f>F70</f>
        <v>11.133865618709862</v>
      </c>
      <c r="G130" s="199">
        <f>G70</f>
        <v>232319.24</v>
      </c>
      <c r="H130" s="199">
        <f>H70</f>
        <v>0.25258131870610462</v>
      </c>
      <c r="I130" s="200">
        <f>I70</f>
        <v>58679.5</v>
      </c>
      <c r="J130" s="263">
        <f>+J70</f>
        <v>59589.5</v>
      </c>
      <c r="K130" s="264">
        <f>+K70</f>
        <v>0</v>
      </c>
      <c r="L130" s="264">
        <f>+L70</f>
        <v>0</v>
      </c>
      <c r="M130" s="264">
        <f>+M70</f>
        <v>-910</v>
      </c>
      <c r="N130" s="265">
        <f>+N70</f>
        <v>-910</v>
      </c>
    </row>
    <row r="131" spans="1:14" ht="15.75" thickBot="1" x14ac:dyDescent="0.3">
      <c r="A131" s="182"/>
      <c r="B131" s="182"/>
      <c r="C131" s="436" t="s">
        <v>57</v>
      </c>
      <c r="D131" s="437"/>
      <c r="E131" s="201">
        <f>E126</f>
        <v>20866</v>
      </c>
      <c r="F131" s="202">
        <f t="shared" ref="F131:I131" si="59">F126</f>
        <v>22.578858429981786</v>
      </c>
      <c r="G131" s="202">
        <f t="shared" si="59"/>
        <v>471130.45999999996</v>
      </c>
      <c r="H131" s="202">
        <f t="shared" si="59"/>
        <v>7.5166065467301785E-2</v>
      </c>
      <c r="I131" s="203">
        <f t="shared" si="59"/>
        <v>35413.023000000001</v>
      </c>
      <c r="J131" s="266">
        <f>+J126</f>
        <v>37129.572999999997</v>
      </c>
      <c r="K131" s="267">
        <f>+K126</f>
        <v>0</v>
      </c>
      <c r="L131" s="267">
        <f t="shared" ref="L131:N131" si="60">+L126</f>
        <v>0</v>
      </c>
      <c r="M131" s="267">
        <f t="shared" si="60"/>
        <v>-1716.55</v>
      </c>
      <c r="N131" s="268">
        <f t="shared" si="60"/>
        <v>-1716.55</v>
      </c>
    </row>
    <row r="132" spans="1:14" ht="15.75" thickBot="1" x14ac:dyDescent="0.3">
      <c r="A132" s="182"/>
      <c r="B132" s="182"/>
      <c r="C132" s="430" t="s">
        <v>58</v>
      </c>
      <c r="D132" s="431"/>
      <c r="E132" s="187">
        <v>20866</v>
      </c>
      <c r="F132" s="188">
        <f>G132/E132</f>
        <v>33.712724048691648</v>
      </c>
      <c r="G132" s="188">
        <f t="shared" ref="G132:I132" si="61">SUM(G130:G131)</f>
        <v>703449.7</v>
      </c>
      <c r="H132" s="188">
        <f>I132/G132</f>
        <v>0.13375870797869416</v>
      </c>
      <c r="I132" s="189">
        <f t="shared" si="61"/>
        <v>94092.523000000001</v>
      </c>
      <c r="J132" s="407">
        <f>SUM(J130:J131)</f>
        <v>96719.073000000004</v>
      </c>
      <c r="K132" s="258">
        <f>SUM(K130:K131)</f>
        <v>0</v>
      </c>
      <c r="L132" s="258">
        <f t="shared" ref="L132:N132" si="62">SUM(L130:L131)</f>
        <v>0</v>
      </c>
      <c r="M132" s="258">
        <f t="shared" si="62"/>
        <v>-2626.55</v>
      </c>
      <c r="N132" s="259">
        <f t="shared" si="62"/>
        <v>-2626.55</v>
      </c>
    </row>
    <row r="133" spans="1:14" x14ac:dyDescent="0.25">
      <c r="E133" s="271"/>
      <c r="F133" s="271"/>
      <c r="G133" s="271"/>
      <c r="H133" s="271"/>
      <c r="I133" s="409"/>
      <c r="J133" s="262"/>
    </row>
  </sheetData>
  <autoFilter ref="A5:O70"/>
  <mergeCells count="31">
    <mergeCell ref="C132:D132"/>
    <mergeCell ref="E58:I58"/>
    <mergeCell ref="A70:C70"/>
    <mergeCell ref="E91:I91"/>
    <mergeCell ref="A126:C126"/>
    <mergeCell ref="C130:D130"/>
    <mergeCell ref="C131:D131"/>
    <mergeCell ref="A115:A122"/>
    <mergeCell ref="B115:B122"/>
    <mergeCell ref="E107:I107"/>
    <mergeCell ref="A27:A29"/>
    <mergeCell ref="A37:A39"/>
    <mergeCell ref="A80:A82"/>
    <mergeCell ref="A100:A102"/>
    <mergeCell ref="B100:B102"/>
    <mergeCell ref="A1:O1"/>
    <mergeCell ref="A3:O3"/>
    <mergeCell ref="E6:I6"/>
    <mergeCell ref="E7:I7"/>
    <mergeCell ref="E8:I8"/>
    <mergeCell ref="E9:I9"/>
    <mergeCell ref="A90:A99"/>
    <mergeCell ref="B27:B29"/>
    <mergeCell ref="B37:B39"/>
    <mergeCell ref="B43:B45"/>
    <mergeCell ref="B80:B82"/>
    <mergeCell ref="B90:B99"/>
    <mergeCell ref="E18:I18"/>
    <mergeCell ref="E22:I22"/>
    <mergeCell ref="E59:I59"/>
    <mergeCell ref="A43:A45"/>
  </mergeCells>
  <pageMargins left="0.2" right="0.2" top="0.5" bottom="0.5" header="0.3" footer="0.3"/>
  <pageSetup scale="55" fitToHeight="10" orientation="landscape" r:id="rId1"/>
  <headerFooter>
    <oddHeader>&amp;L#0584-0293&amp;C&amp;A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16" zoomScale="80" zoomScaleNormal="80" workbookViewId="0">
      <selection activeCell="M26" sqref="M26"/>
    </sheetView>
  </sheetViews>
  <sheetFormatPr defaultRowHeight="15" x14ac:dyDescent="0.25"/>
  <cols>
    <col min="1" max="1" width="12" style="16" customWidth="1"/>
    <col min="2" max="2" width="11" style="16" customWidth="1"/>
    <col min="3" max="3" width="29.42578125" style="11" customWidth="1"/>
    <col min="4" max="5" width="15.7109375" customWidth="1"/>
    <col min="6" max="6" width="15.42578125" customWidth="1"/>
    <col min="7" max="8" width="20.7109375" customWidth="1"/>
    <col min="9" max="9" width="15.7109375" customWidth="1"/>
    <col min="10" max="10" width="15.42578125" bestFit="1" customWidth="1"/>
    <col min="11" max="11" width="21.5703125" bestFit="1" customWidth="1"/>
    <col min="12" max="12" width="10.5703125" customWidth="1"/>
    <col min="13" max="13" width="14.140625" bestFit="1" customWidth="1"/>
    <col min="14" max="14" width="15.42578125" bestFit="1" customWidth="1"/>
    <col min="15" max="15" width="28.7109375" style="105" customWidth="1"/>
  </cols>
  <sheetData>
    <row r="1" spans="1:15" s="5" customFormat="1" ht="17.25" x14ac:dyDescent="0.3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15" s="5" customFormat="1" x14ac:dyDescent="0.25">
      <c r="A2" s="12"/>
      <c r="B2" s="12"/>
      <c r="C2" s="8"/>
      <c r="D2" s="4"/>
      <c r="E2" s="4"/>
      <c r="F2" s="4"/>
      <c r="G2" s="4"/>
      <c r="H2" s="4"/>
      <c r="I2" s="4"/>
      <c r="O2" s="106"/>
    </row>
    <row r="3" spans="1:15" s="5" customFormat="1" x14ac:dyDescent="0.25">
      <c r="A3" s="439" t="s">
        <v>190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</row>
    <row r="4" spans="1:15" ht="15.75" thickBot="1" x14ac:dyDescent="0.3">
      <c r="A4" s="13"/>
      <c r="B4" s="13"/>
      <c r="C4" s="9"/>
      <c r="D4" s="1"/>
      <c r="E4" s="1"/>
      <c r="F4" s="1"/>
      <c r="G4" s="1"/>
      <c r="H4" s="1"/>
      <c r="I4" s="1"/>
    </row>
    <row r="5" spans="1:15" s="19" customFormat="1" ht="39" thickBot="1" x14ac:dyDescent="0.3">
      <c r="A5" s="62" t="s">
        <v>255</v>
      </c>
      <c r="B5" s="122" t="s">
        <v>254</v>
      </c>
      <c r="C5" s="63" t="s">
        <v>1</v>
      </c>
      <c r="D5" s="63" t="s">
        <v>127</v>
      </c>
      <c r="E5" s="63" t="s">
        <v>3</v>
      </c>
      <c r="F5" s="63" t="s">
        <v>191</v>
      </c>
      <c r="G5" s="63" t="s">
        <v>128</v>
      </c>
      <c r="H5" s="63" t="s">
        <v>5</v>
      </c>
      <c r="I5" s="72" t="s">
        <v>129</v>
      </c>
      <c r="J5" s="114" t="s">
        <v>248</v>
      </c>
      <c r="K5" s="108" t="s">
        <v>257</v>
      </c>
      <c r="L5" s="142" t="s">
        <v>258</v>
      </c>
      <c r="M5" s="142" t="s">
        <v>259</v>
      </c>
      <c r="N5" s="142" t="s">
        <v>260</v>
      </c>
      <c r="O5" s="115" t="s">
        <v>250</v>
      </c>
    </row>
    <row r="6" spans="1:15" ht="24" x14ac:dyDescent="0.25">
      <c r="A6" s="159" t="s">
        <v>135</v>
      </c>
      <c r="B6" s="399" t="s">
        <v>135</v>
      </c>
      <c r="C6" s="23" t="s">
        <v>193</v>
      </c>
      <c r="D6" s="159" t="s">
        <v>64</v>
      </c>
      <c r="E6" s="70">
        <v>2812</v>
      </c>
      <c r="F6" s="71">
        <v>303</v>
      </c>
      <c r="G6" s="71">
        <f>(E6*F6)</f>
        <v>852036</v>
      </c>
      <c r="H6" s="71">
        <v>0.02</v>
      </c>
      <c r="I6" s="113">
        <f>(G6*H6)</f>
        <v>17040.72</v>
      </c>
      <c r="J6" s="124">
        <v>17040.72</v>
      </c>
      <c r="K6" s="125">
        <f>+I6-J6</f>
        <v>0</v>
      </c>
      <c r="L6" s="143">
        <v>0</v>
      </c>
      <c r="M6" s="143">
        <v>0</v>
      </c>
      <c r="N6" s="143">
        <f>SUM(K6:M6)</f>
        <v>0</v>
      </c>
      <c r="O6" s="141"/>
    </row>
    <row r="7" spans="1:15" ht="24" x14ac:dyDescent="0.25">
      <c r="A7" s="22" t="s">
        <v>192</v>
      </c>
      <c r="B7" s="393" t="s">
        <v>192</v>
      </c>
      <c r="C7" s="18" t="s">
        <v>181</v>
      </c>
      <c r="D7" s="17"/>
      <c r="E7" s="44">
        <v>63</v>
      </c>
      <c r="F7" s="33">
        <v>1</v>
      </c>
      <c r="G7" s="33">
        <f t="shared" ref="G7:G18" si="0">(E7*F7)</f>
        <v>63</v>
      </c>
      <c r="H7" s="33">
        <v>2</v>
      </c>
      <c r="I7" s="36">
        <f t="shared" ref="I7:I18" si="1">(G7*H7)</f>
        <v>126</v>
      </c>
      <c r="J7" s="126">
        <v>126</v>
      </c>
      <c r="K7" s="127">
        <v>0</v>
      </c>
      <c r="L7" s="144">
        <f>+I7-J7</f>
        <v>0</v>
      </c>
      <c r="M7" s="144">
        <v>0</v>
      </c>
      <c r="N7" s="144">
        <f>SUM(K7:M7)</f>
        <v>0</v>
      </c>
      <c r="O7" s="128"/>
    </row>
    <row r="8" spans="1:15" s="20" customFormat="1" ht="41.25" customHeight="1" x14ac:dyDescent="0.25">
      <c r="A8" s="351" t="s">
        <v>332</v>
      </c>
      <c r="B8" s="349" t="s">
        <v>74</v>
      </c>
      <c r="C8" s="350" t="s">
        <v>298</v>
      </c>
      <c r="D8" s="351"/>
      <c r="E8" s="352">
        <v>500</v>
      </c>
      <c r="F8" s="353">
        <v>12</v>
      </c>
      <c r="G8" s="353">
        <f t="shared" si="0"/>
        <v>6000</v>
      </c>
      <c r="H8" s="353">
        <v>1</v>
      </c>
      <c r="I8" s="354">
        <f t="shared" si="1"/>
        <v>6000</v>
      </c>
      <c r="J8" s="462">
        <v>4500</v>
      </c>
      <c r="K8" s="463">
        <v>0</v>
      </c>
      <c r="L8" s="464">
        <v>1500</v>
      </c>
      <c r="M8" s="464">
        <v>0</v>
      </c>
      <c r="N8" s="464">
        <f>SUM(K8:M8)</f>
        <v>1500</v>
      </c>
      <c r="O8" s="465" t="s">
        <v>299</v>
      </c>
    </row>
    <row r="9" spans="1:15" s="20" customFormat="1" ht="30" customHeight="1" x14ac:dyDescent="0.25">
      <c r="A9" s="351" t="s">
        <v>300</v>
      </c>
      <c r="B9" s="355" t="s">
        <v>253</v>
      </c>
      <c r="C9" s="350" t="s">
        <v>301</v>
      </c>
      <c r="D9" s="351"/>
      <c r="E9" s="352">
        <v>110</v>
      </c>
      <c r="F9" s="353">
        <v>12</v>
      </c>
      <c r="G9" s="353">
        <f t="shared" si="0"/>
        <v>1320</v>
      </c>
      <c r="H9" s="353">
        <v>1</v>
      </c>
      <c r="I9" s="354">
        <f t="shared" si="1"/>
        <v>1320</v>
      </c>
      <c r="J9" s="462">
        <v>0</v>
      </c>
      <c r="K9" s="466">
        <f>+I9-J9</f>
        <v>1320</v>
      </c>
      <c r="L9" s="464"/>
      <c r="M9" s="464"/>
      <c r="N9" s="464">
        <f>SUM(K9:M9)</f>
        <v>1320</v>
      </c>
      <c r="O9" s="465" t="s">
        <v>253</v>
      </c>
    </row>
    <row r="10" spans="1:15" s="20" customFormat="1" ht="36" x14ac:dyDescent="0.25">
      <c r="A10" s="345" t="s">
        <v>194</v>
      </c>
      <c r="B10" s="393" t="s">
        <v>194</v>
      </c>
      <c r="C10" s="18" t="s">
        <v>195</v>
      </c>
      <c r="D10" s="345"/>
      <c r="E10" s="44">
        <v>50</v>
      </c>
      <c r="F10" s="33">
        <v>2</v>
      </c>
      <c r="G10" s="33">
        <f t="shared" si="0"/>
        <v>100</v>
      </c>
      <c r="H10" s="33">
        <v>4</v>
      </c>
      <c r="I10" s="36">
        <f t="shared" si="1"/>
        <v>400</v>
      </c>
      <c r="J10" s="346">
        <v>400</v>
      </c>
      <c r="K10" s="347">
        <v>0</v>
      </c>
      <c r="L10" s="144">
        <f>+I10-J10</f>
        <v>0</v>
      </c>
      <c r="M10" s="208" t="s">
        <v>306</v>
      </c>
      <c r="N10" s="208">
        <f>SUM(K10:M10)</f>
        <v>0</v>
      </c>
      <c r="O10" s="209"/>
    </row>
    <row r="11" spans="1:15" s="20" customFormat="1" ht="24" customHeight="1" x14ac:dyDescent="0.25">
      <c r="A11" s="356" t="s">
        <v>304</v>
      </c>
      <c r="B11" s="349" t="s">
        <v>253</v>
      </c>
      <c r="C11" s="358" t="s">
        <v>305</v>
      </c>
      <c r="D11" s="357"/>
      <c r="E11" s="362">
        <v>131</v>
      </c>
      <c r="F11" s="363">
        <v>12</v>
      </c>
      <c r="G11" s="363">
        <f t="shared" si="0"/>
        <v>1572</v>
      </c>
      <c r="H11" s="363">
        <v>0.5</v>
      </c>
      <c r="I11" s="364">
        <f t="shared" si="1"/>
        <v>786</v>
      </c>
      <c r="J11" s="467">
        <v>0</v>
      </c>
      <c r="K11" s="463">
        <f>+I11-J11</f>
        <v>786</v>
      </c>
      <c r="L11" s="468"/>
      <c r="M11" s="469"/>
      <c r="N11" s="464">
        <f t="shared" ref="N11:N18" si="2">SUM(K11:M11)</f>
        <v>786</v>
      </c>
      <c r="O11" s="465" t="s">
        <v>253</v>
      </c>
    </row>
    <row r="12" spans="1:15" s="20" customFormat="1" ht="27.75" customHeight="1" x14ac:dyDescent="0.25">
      <c r="A12" s="356">
        <v>250.34</v>
      </c>
      <c r="B12" s="349" t="s">
        <v>253</v>
      </c>
      <c r="C12" s="358" t="s">
        <v>308</v>
      </c>
      <c r="D12" s="357"/>
      <c r="E12" s="362">
        <v>1</v>
      </c>
      <c r="F12" s="363">
        <v>1</v>
      </c>
      <c r="G12" s="363">
        <f t="shared" si="0"/>
        <v>1</v>
      </c>
      <c r="H12" s="363">
        <v>1</v>
      </c>
      <c r="I12" s="364">
        <f t="shared" si="1"/>
        <v>1</v>
      </c>
      <c r="J12" s="467">
        <v>0</v>
      </c>
      <c r="K12" s="466"/>
      <c r="L12" s="468">
        <f>+I12-J12</f>
        <v>1</v>
      </c>
      <c r="M12" s="463"/>
      <c r="N12" s="464">
        <f t="shared" si="2"/>
        <v>1</v>
      </c>
      <c r="O12" s="465" t="s">
        <v>253</v>
      </c>
    </row>
    <row r="13" spans="1:15" s="20" customFormat="1" ht="29.25" customHeight="1" x14ac:dyDescent="0.25">
      <c r="A13" s="351" t="s">
        <v>309</v>
      </c>
      <c r="B13" s="349" t="s">
        <v>253</v>
      </c>
      <c r="C13" s="350" t="s">
        <v>310</v>
      </c>
      <c r="D13" s="372"/>
      <c r="E13" s="401">
        <v>1</v>
      </c>
      <c r="F13" s="402">
        <v>1</v>
      </c>
      <c r="G13" s="402">
        <f t="shared" si="0"/>
        <v>1</v>
      </c>
      <c r="H13" s="402">
        <v>1</v>
      </c>
      <c r="I13" s="364">
        <f t="shared" si="1"/>
        <v>1</v>
      </c>
      <c r="J13" s="470">
        <v>0</v>
      </c>
      <c r="K13" s="463"/>
      <c r="L13" s="471">
        <f>+I13-J13</f>
        <v>1</v>
      </c>
      <c r="M13" s="463"/>
      <c r="N13" s="464">
        <f t="shared" si="2"/>
        <v>1</v>
      </c>
      <c r="O13" s="465" t="s">
        <v>253</v>
      </c>
    </row>
    <row r="14" spans="1:15" s="20" customFormat="1" ht="48" x14ac:dyDescent="0.25">
      <c r="A14" s="371" t="s">
        <v>316</v>
      </c>
      <c r="B14" s="447" t="s">
        <v>302</v>
      </c>
      <c r="C14" s="381" t="s">
        <v>303</v>
      </c>
      <c r="D14" s="382"/>
      <c r="E14" s="383">
        <v>5</v>
      </c>
      <c r="F14" s="384">
        <v>1</v>
      </c>
      <c r="G14" s="384">
        <f t="shared" si="0"/>
        <v>5</v>
      </c>
      <c r="H14" s="384">
        <v>2</v>
      </c>
      <c r="I14" s="385">
        <f t="shared" si="1"/>
        <v>10</v>
      </c>
      <c r="J14" s="472">
        <v>1100</v>
      </c>
      <c r="K14" s="466">
        <v>0</v>
      </c>
      <c r="L14" s="473">
        <v>0</v>
      </c>
      <c r="M14" s="466">
        <f>+I14-J14</f>
        <v>-1090</v>
      </c>
      <c r="N14" s="464">
        <f t="shared" si="2"/>
        <v>-1090</v>
      </c>
      <c r="O14" s="465" t="s">
        <v>327</v>
      </c>
    </row>
    <row r="15" spans="1:15" s="20" customFormat="1" ht="72" x14ac:dyDescent="0.25">
      <c r="A15" s="356" t="s">
        <v>314</v>
      </c>
      <c r="B15" s="447"/>
      <c r="C15" s="358" t="s">
        <v>317</v>
      </c>
      <c r="D15" s="357"/>
      <c r="E15" s="362">
        <v>500</v>
      </c>
      <c r="F15" s="363">
        <v>1</v>
      </c>
      <c r="G15" s="363">
        <f t="shared" si="0"/>
        <v>500</v>
      </c>
      <c r="H15" s="363">
        <v>0.5</v>
      </c>
      <c r="I15" s="364">
        <f t="shared" si="1"/>
        <v>250</v>
      </c>
      <c r="J15" s="467">
        <v>1100</v>
      </c>
      <c r="K15" s="466"/>
      <c r="L15" s="468"/>
      <c r="M15" s="463">
        <f>+I15-J15</f>
        <v>-850</v>
      </c>
      <c r="N15" s="464">
        <f t="shared" si="2"/>
        <v>-850</v>
      </c>
      <c r="O15" s="465" t="s">
        <v>320</v>
      </c>
    </row>
    <row r="16" spans="1:15" s="20" customFormat="1" ht="72" x14ac:dyDescent="0.25">
      <c r="A16" s="379" t="s">
        <v>315</v>
      </c>
      <c r="B16" s="447"/>
      <c r="C16" s="358" t="s">
        <v>318</v>
      </c>
      <c r="D16" s="357"/>
      <c r="E16" s="362">
        <v>4</v>
      </c>
      <c r="F16" s="363">
        <v>1</v>
      </c>
      <c r="G16" s="363">
        <f t="shared" si="0"/>
        <v>4</v>
      </c>
      <c r="H16" s="363">
        <v>0.5</v>
      </c>
      <c r="I16" s="364">
        <f t="shared" si="1"/>
        <v>2</v>
      </c>
      <c r="J16" s="467">
        <v>290</v>
      </c>
      <c r="K16" s="466"/>
      <c r="L16" s="468"/>
      <c r="M16" s="463">
        <f>+I16-J16</f>
        <v>-288</v>
      </c>
      <c r="N16" s="464">
        <f t="shared" si="2"/>
        <v>-288</v>
      </c>
      <c r="O16" s="465" t="s">
        <v>321</v>
      </c>
    </row>
    <row r="17" spans="1:15" s="20" customFormat="1" ht="48" x14ac:dyDescent="0.25">
      <c r="A17" s="356" t="s">
        <v>307</v>
      </c>
      <c r="B17" s="447"/>
      <c r="C17" s="358" t="s">
        <v>319</v>
      </c>
      <c r="D17" s="357"/>
      <c r="E17" s="362">
        <v>1</v>
      </c>
      <c r="F17" s="363">
        <v>1</v>
      </c>
      <c r="G17" s="363">
        <f t="shared" si="0"/>
        <v>1</v>
      </c>
      <c r="H17" s="363">
        <v>0.5</v>
      </c>
      <c r="I17" s="364">
        <f t="shared" si="1"/>
        <v>0.5</v>
      </c>
      <c r="J17" s="467">
        <v>10</v>
      </c>
      <c r="K17" s="466"/>
      <c r="L17" s="468"/>
      <c r="M17" s="463">
        <f>+I17-J17</f>
        <v>-9.5</v>
      </c>
      <c r="N17" s="464">
        <f t="shared" si="2"/>
        <v>-9.5</v>
      </c>
      <c r="O17" s="465" t="s">
        <v>322</v>
      </c>
    </row>
    <row r="18" spans="1:15" s="20" customFormat="1" ht="24.75" thickBot="1" x14ac:dyDescent="0.3">
      <c r="A18" s="356" t="s">
        <v>312</v>
      </c>
      <c r="B18" s="349" t="s">
        <v>253</v>
      </c>
      <c r="C18" s="358" t="s">
        <v>313</v>
      </c>
      <c r="D18" s="357"/>
      <c r="E18" s="363">
        <v>78.33</v>
      </c>
      <c r="F18" s="363">
        <v>1</v>
      </c>
      <c r="G18" s="363">
        <f t="shared" si="0"/>
        <v>78.33</v>
      </c>
      <c r="H18" s="363">
        <v>2</v>
      </c>
      <c r="I18" s="364">
        <f t="shared" si="1"/>
        <v>156.66</v>
      </c>
      <c r="J18" s="467">
        <v>0</v>
      </c>
      <c r="K18" s="463">
        <f>+I18-J18</f>
        <v>156.66</v>
      </c>
      <c r="L18" s="468"/>
      <c r="M18" s="463"/>
      <c r="N18" s="464">
        <f t="shared" si="2"/>
        <v>156.66</v>
      </c>
      <c r="O18" s="465" t="s">
        <v>253</v>
      </c>
    </row>
    <row r="19" spans="1:15" ht="15.75" thickBot="1" x14ac:dyDescent="0.3">
      <c r="A19" s="442" t="s">
        <v>15</v>
      </c>
      <c r="B19" s="443"/>
      <c r="C19" s="444"/>
      <c r="D19" s="53"/>
      <c r="E19" s="56">
        <v>2812</v>
      </c>
      <c r="F19" s="57">
        <f>G19/E19</f>
        <v>306.43006045519201</v>
      </c>
      <c r="G19" s="57">
        <f>SUM(G6:G18)</f>
        <v>861681.33</v>
      </c>
      <c r="H19" s="57">
        <f>I19/G19</f>
        <v>3.028251755205141E-2</v>
      </c>
      <c r="I19" s="57">
        <f t="shared" ref="I19:N19" si="3">SUM(I6:I18)</f>
        <v>26093.88</v>
      </c>
      <c r="J19" s="57">
        <f t="shared" si="3"/>
        <v>24566.720000000001</v>
      </c>
      <c r="K19" s="57">
        <f t="shared" si="3"/>
        <v>2262.66</v>
      </c>
      <c r="L19" s="57">
        <f t="shared" si="3"/>
        <v>1502</v>
      </c>
      <c r="M19" s="57">
        <f t="shared" si="3"/>
        <v>-2237.5</v>
      </c>
      <c r="N19" s="57">
        <f t="shared" si="3"/>
        <v>1527.16</v>
      </c>
      <c r="O19" s="151"/>
    </row>
    <row r="20" spans="1:15" ht="15.75" thickBot="1" x14ac:dyDescent="0.3">
      <c r="A20" s="15"/>
      <c r="B20" s="15"/>
      <c r="C20" s="10"/>
      <c r="D20" s="6"/>
      <c r="E20" s="45"/>
      <c r="F20" s="37"/>
      <c r="G20" s="37"/>
      <c r="H20" s="37"/>
      <c r="I20" s="37"/>
    </row>
    <row r="21" spans="1:15" ht="39" thickBot="1" x14ac:dyDescent="0.3">
      <c r="A21" s="58" t="s">
        <v>255</v>
      </c>
      <c r="B21" s="122" t="s">
        <v>254</v>
      </c>
      <c r="C21" s="63" t="s">
        <v>1</v>
      </c>
      <c r="D21" s="63" t="s">
        <v>2</v>
      </c>
      <c r="E21" s="73" t="s">
        <v>264</v>
      </c>
      <c r="F21" s="64" t="s">
        <v>265</v>
      </c>
      <c r="G21" s="64" t="s">
        <v>168</v>
      </c>
      <c r="H21" s="64" t="s">
        <v>18</v>
      </c>
      <c r="I21" s="65" t="s">
        <v>169</v>
      </c>
      <c r="J21" s="114" t="s">
        <v>248</v>
      </c>
      <c r="K21" s="108" t="s">
        <v>257</v>
      </c>
      <c r="L21" s="142" t="s">
        <v>258</v>
      </c>
      <c r="M21" s="142" t="s">
        <v>259</v>
      </c>
      <c r="N21" s="142" t="s">
        <v>260</v>
      </c>
      <c r="O21" s="115" t="s">
        <v>250</v>
      </c>
    </row>
    <row r="22" spans="1:15" ht="36" x14ac:dyDescent="0.25">
      <c r="A22" s="159">
        <v>240.4</v>
      </c>
      <c r="B22" s="129">
        <v>240.4</v>
      </c>
      <c r="C22" s="23" t="s">
        <v>292</v>
      </c>
      <c r="E22" s="61">
        <v>500</v>
      </c>
      <c r="F22" s="39">
        <v>364</v>
      </c>
      <c r="G22" s="39">
        <f>SUM(E22*F22)</f>
        <v>182000</v>
      </c>
      <c r="H22" s="39">
        <v>0.25</v>
      </c>
      <c r="I22" s="116">
        <f>(G22*H22)</f>
        <v>45500</v>
      </c>
      <c r="J22" s="130">
        <v>45500</v>
      </c>
      <c r="K22" s="131">
        <v>0</v>
      </c>
      <c r="L22" s="145">
        <v>0</v>
      </c>
      <c r="M22" s="145">
        <f>+I22-J22</f>
        <v>0</v>
      </c>
      <c r="N22" s="145">
        <f>SUM(M22)</f>
        <v>0</v>
      </c>
      <c r="O22" s="134"/>
    </row>
    <row r="23" spans="1:15" ht="24" x14ac:dyDescent="0.25">
      <c r="A23" s="101" t="s">
        <v>135</v>
      </c>
      <c r="B23" s="397" t="s">
        <v>135</v>
      </c>
      <c r="C23" s="18" t="s">
        <v>196</v>
      </c>
      <c r="D23" s="22" t="s">
        <v>64</v>
      </c>
      <c r="E23" s="46">
        <v>2812</v>
      </c>
      <c r="F23" s="38">
        <v>303</v>
      </c>
      <c r="G23" s="38">
        <f t="shared" ref="G23:G25" si="4">SUM(E23*F23)</f>
        <v>852036</v>
      </c>
      <c r="H23" s="38">
        <v>0.02</v>
      </c>
      <c r="I23" s="117">
        <f t="shared" ref="I23:I25" si="5">(G23*H23)</f>
        <v>17040.72</v>
      </c>
      <c r="J23" s="132">
        <v>17040.72</v>
      </c>
      <c r="K23" s="133">
        <f>+I23-J23</f>
        <v>0</v>
      </c>
      <c r="L23" s="146">
        <v>0</v>
      </c>
      <c r="M23" s="146">
        <v>0</v>
      </c>
      <c r="N23" s="146">
        <f>SUM(K23:M23)</f>
        <v>0</v>
      </c>
      <c r="O23" s="135"/>
    </row>
    <row r="24" spans="1:15" s="20" customFormat="1" ht="24.75" x14ac:dyDescent="0.25">
      <c r="A24" s="356" t="s">
        <v>197</v>
      </c>
      <c r="B24" s="356" t="s">
        <v>197</v>
      </c>
      <c r="C24" s="372" t="s">
        <v>198</v>
      </c>
      <c r="D24" s="373"/>
      <c r="E24" s="374">
        <v>131</v>
      </c>
      <c r="F24" s="375">
        <v>2</v>
      </c>
      <c r="G24" s="375">
        <f t="shared" si="4"/>
        <v>262</v>
      </c>
      <c r="H24" s="375">
        <v>0.25</v>
      </c>
      <c r="I24" s="376">
        <f t="shared" si="5"/>
        <v>65.5</v>
      </c>
      <c r="J24" s="474">
        <v>125</v>
      </c>
      <c r="K24" s="475">
        <v>0</v>
      </c>
      <c r="L24" s="476">
        <v>0</v>
      </c>
      <c r="M24" s="476">
        <f>+I24-J24</f>
        <v>-59.5</v>
      </c>
      <c r="N24" s="476">
        <f>SUM(K24:M24)</f>
        <v>-59.5</v>
      </c>
      <c r="O24" s="403" t="s">
        <v>325</v>
      </c>
    </row>
    <row r="25" spans="1:15" s="20" customFormat="1" ht="36.75" thickBot="1" x14ac:dyDescent="0.3">
      <c r="A25" s="477" t="s">
        <v>311</v>
      </c>
      <c r="B25" s="356" t="s">
        <v>197</v>
      </c>
      <c r="C25" s="366" t="s">
        <v>229</v>
      </c>
      <c r="D25" s="367"/>
      <c r="E25" s="368">
        <v>131</v>
      </c>
      <c r="F25" s="369">
        <v>1</v>
      </c>
      <c r="G25" s="369">
        <f t="shared" si="4"/>
        <v>131</v>
      </c>
      <c r="H25" s="369">
        <v>0.5</v>
      </c>
      <c r="I25" s="370">
        <f t="shared" si="5"/>
        <v>65.5</v>
      </c>
      <c r="J25" s="478">
        <v>125</v>
      </c>
      <c r="K25" s="479">
        <v>0</v>
      </c>
      <c r="L25" s="480">
        <v>0</v>
      </c>
      <c r="M25" s="476">
        <f>+I25-J25</f>
        <v>-59.5</v>
      </c>
      <c r="N25" s="476">
        <f>SUM(K25:M25)</f>
        <v>-59.5</v>
      </c>
      <c r="O25" s="481" t="s">
        <v>326</v>
      </c>
    </row>
    <row r="26" spans="1:15" ht="15.75" thickBot="1" x14ac:dyDescent="0.3">
      <c r="A26" s="442" t="s">
        <v>25</v>
      </c>
      <c r="B26" s="443"/>
      <c r="C26" s="444"/>
      <c r="D26" s="53"/>
      <c r="E26" s="54">
        <v>2812</v>
      </c>
      <c r="F26" s="55">
        <f>G26/E26</f>
        <v>367.86237553342818</v>
      </c>
      <c r="G26" s="55">
        <f>SUM(G22:G25)</f>
        <v>1034429</v>
      </c>
      <c r="H26" s="55">
        <f>I26/G26</f>
        <v>6.0585811109317315E-2</v>
      </c>
      <c r="I26" s="55">
        <f t="shared" ref="I26:N26" si="6">SUM(I22:I25)</f>
        <v>62671.72</v>
      </c>
      <c r="J26" s="55">
        <f t="shared" si="6"/>
        <v>62790.720000000001</v>
      </c>
      <c r="K26" s="55">
        <f t="shared" si="6"/>
        <v>0</v>
      </c>
      <c r="L26" s="55">
        <f t="shared" si="6"/>
        <v>0</v>
      </c>
      <c r="M26" s="55">
        <f t="shared" si="6"/>
        <v>-119</v>
      </c>
      <c r="N26" s="55">
        <f t="shared" si="6"/>
        <v>-119</v>
      </c>
      <c r="O26" s="111"/>
    </row>
    <row r="27" spans="1:15" x14ac:dyDescent="0.25">
      <c r="A27" s="14"/>
      <c r="B27" s="14"/>
      <c r="C27" s="7"/>
      <c r="D27" s="2"/>
      <c r="E27" s="47"/>
      <c r="F27" s="42"/>
      <c r="G27" s="42"/>
      <c r="H27" s="42"/>
      <c r="I27" s="42"/>
    </row>
    <row r="28" spans="1:15" ht="15.75" thickBot="1" x14ac:dyDescent="0.3">
      <c r="A28" s="14"/>
      <c r="B28" s="14"/>
      <c r="C28" s="7"/>
      <c r="D28" s="2"/>
      <c r="E28" s="47"/>
      <c r="F28" s="42"/>
      <c r="G28" s="42"/>
      <c r="H28" s="42"/>
      <c r="I28" s="42"/>
    </row>
    <row r="29" spans="1:15" ht="45.75" thickBot="1" x14ac:dyDescent="0.3">
      <c r="A29" s="14"/>
      <c r="B29" s="14"/>
      <c r="C29" s="7"/>
      <c r="D29" s="2"/>
      <c r="E29" s="68" t="s">
        <v>3</v>
      </c>
      <c r="F29" s="69" t="s">
        <v>4</v>
      </c>
      <c r="G29" s="69" t="s">
        <v>73</v>
      </c>
      <c r="H29" s="69" t="s">
        <v>5</v>
      </c>
      <c r="I29" s="120" t="s">
        <v>26</v>
      </c>
      <c r="J29" s="136" t="s">
        <v>248</v>
      </c>
      <c r="K29" s="108" t="s">
        <v>257</v>
      </c>
      <c r="L29" s="161" t="s">
        <v>258</v>
      </c>
      <c r="M29" s="161" t="s">
        <v>259</v>
      </c>
      <c r="N29" s="161" t="s">
        <v>260</v>
      </c>
      <c r="O29" s="109" t="s">
        <v>250</v>
      </c>
    </row>
    <row r="30" spans="1:15" x14ac:dyDescent="0.25">
      <c r="A30" s="15"/>
      <c r="B30" s="15"/>
      <c r="C30" s="445" t="s">
        <v>56</v>
      </c>
      <c r="D30" s="445"/>
      <c r="E30" s="66">
        <f>E19</f>
        <v>2812</v>
      </c>
      <c r="F30" s="67">
        <f>F19</f>
        <v>306.43006045519201</v>
      </c>
      <c r="G30" s="67">
        <f>G19</f>
        <v>861681.33</v>
      </c>
      <c r="H30" s="67">
        <f>H19</f>
        <v>3.028251755205141E-2</v>
      </c>
      <c r="I30" s="118">
        <f>I19</f>
        <v>26093.88</v>
      </c>
      <c r="J30" s="224">
        <f>+J19</f>
        <v>24566.720000000001</v>
      </c>
      <c r="K30" s="224">
        <f>+K19</f>
        <v>2262.66</v>
      </c>
      <c r="L30" s="224">
        <f>+L19</f>
        <v>1502</v>
      </c>
      <c r="M30" s="224">
        <f>+M19</f>
        <v>-2237.5</v>
      </c>
      <c r="N30" s="224">
        <f>+N19</f>
        <v>1527.16</v>
      </c>
      <c r="O30" s="225"/>
    </row>
    <row r="31" spans="1:15" ht="15.75" thickBot="1" x14ac:dyDescent="0.3">
      <c r="A31" s="15"/>
      <c r="B31" s="15"/>
      <c r="C31" s="446" t="s">
        <v>57</v>
      </c>
      <c r="D31" s="446"/>
      <c r="E31" s="50">
        <f>E26</f>
        <v>2812</v>
      </c>
      <c r="F31" s="43">
        <f t="shared" ref="F31:I31" si="7">F26</f>
        <v>367.86237553342818</v>
      </c>
      <c r="G31" s="43">
        <f t="shared" si="7"/>
        <v>1034429</v>
      </c>
      <c r="H31" s="43">
        <f t="shared" si="7"/>
        <v>6.0585811109317315E-2</v>
      </c>
      <c r="I31" s="119">
        <f t="shared" si="7"/>
        <v>62671.72</v>
      </c>
      <c r="J31" s="139">
        <f>+J26</f>
        <v>62790.720000000001</v>
      </c>
      <c r="K31" s="139">
        <f t="shared" ref="K31:N31" si="8">+K26</f>
        <v>0</v>
      </c>
      <c r="L31" s="139">
        <f t="shared" si="8"/>
        <v>0</v>
      </c>
      <c r="M31" s="139">
        <f t="shared" si="8"/>
        <v>-119</v>
      </c>
      <c r="N31" s="139">
        <f t="shared" si="8"/>
        <v>-119</v>
      </c>
      <c r="O31" s="152"/>
    </row>
    <row r="32" spans="1:15" ht="15.75" thickBot="1" x14ac:dyDescent="0.3">
      <c r="A32" s="15"/>
      <c r="B32" s="15"/>
      <c r="C32" s="440" t="s">
        <v>58</v>
      </c>
      <c r="D32" s="441"/>
      <c r="E32" s="54">
        <f>SUM(E30:E31)</f>
        <v>5624</v>
      </c>
      <c r="F32" s="55">
        <f>G32/E32</f>
        <v>337.14621799431012</v>
      </c>
      <c r="G32" s="55">
        <f t="shared" ref="G32:I32" si="9">SUM(G30:G31)</f>
        <v>1896110.33</v>
      </c>
      <c r="H32" s="55">
        <f>I32/G32</f>
        <v>4.6814575394460302E-2</v>
      </c>
      <c r="I32" s="110">
        <f t="shared" si="9"/>
        <v>88765.6</v>
      </c>
      <c r="J32" s="138">
        <f>SUM(J30:J31)</f>
        <v>87357.440000000002</v>
      </c>
      <c r="K32" s="138">
        <f t="shared" ref="K32:N32" si="10">SUM(K30:K31)</f>
        <v>2262.66</v>
      </c>
      <c r="L32" s="138">
        <f t="shared" si="10"/>
        <v>1502</v>
      </c>
      <c r="M32" s="138">
        <f t="shared" si="10"/>
        <v>-2356.5</v>
      </c>
      <c r="N32" s="138">
        <f t="shared" si="10"/>
        <v>1408.16</v>
      </c>
      <c r="O32" s="111"/>
    </row>
    <row r="34" spans="9:10" x14ac:dyDescent="0.25">
      <c r="J34" s="408"/>
    </row>
    <row r="35" spans="9:10" x14ac:dyDescent="0.25">
      <c r="I35" s="218"/>
      <c r="J35" s="408"/>
    </row>
    <row r="36" spans="9:10" x14ac:dyDescent="0.25">
      <c r="J36" s="218"/>
    </row>
  </sheetData>
  <autoFilter ref="A21:O21"/>
  <mergeCells count="8">
    <mergeCell ref="A1:O1"/>
    <mergeCell ref="A3:O3"/>
    <mergeCell ref="C32:D32"/>
    <mergeCell ref="A19:C19"/>
    <mergeCell ref="A26:C26"/>
    <mergeCell ref="C30:D30"/>
    <mergeCell ref="C31:D31"/>
    <mergeCell ref="B14:B17"/>
  </mergeCells>
  <pageMargins left="0.45" right="0.45" top="0.5" bottom="0.5" header="0.3" footer="0.3"/>
  <pageSetup scale="49" orientation="landscape" r:id="rId1"/>
  <headerFooter>
    <oddHeader>&amp;L#0584-0293&amp;C&amp;A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3" zoomScale="90" zoomScaleNormal="90" zoomScaleSheetLayoutView="110" zoomScalePageLayoutView="65" workbookViewId="0">
      <selection activeCell="E22" sqref="E22"/>
    </sheetView>
  </sheetViews>
  <sheetFormatPr defaultColWidth="9.140625" defaultRowHeight="15" x14ac:dyDescent="0.25"/>
  <cols>
    <col min="1" max="2" width="13.5703125" style="204" customWidth="1"/>
    <col min="3" max="3" width="30.140625" style="205" customWidth="1"/>
    <col min="4" max="4" width="11.85546875" style="20" customWidth="1"/>
    <col min="5" max="5" width="16.42578125" style="20" customWidth="1"/>
    <col min="6" max="7" width="20.7109375" style="20" customWidth="1"/>
    <col min="8" max="8" width="17.85546875" style="20" customWidth="1"/>
    <col min="9" max="9" width="16.7109375" style="20" customWidth="1"/>
    <col min="10" max="10" width="17.85546875" style="20" customWidth="1"/>
    <col min="11" max="11" width="17.7109375" style="20" bestFit="1" customWidth="1"/>
    <col min="12" max="12" width="12" style="20" customWidth="1"/>
    <col min="13" max="13" width="16.85546875" style="20" bestFit="1" customWidth="1"/>
    <col min="14" max="14" width="16" style="20" customWidth="1"/>
    <col min="15" max="15" width="19.7109375" style="150" customWidth="1"/>
    <col min="16" max="16384" width="9.140625" style="20"/>
  </cols>
  <sheetData>
    <row r="1" spans="1:15" s="21" customFormat="1" ht="17.25" x14ac:dyDescent="0.3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21" customFormat="1" x14ac:dyDescent="0.25">
      <c r="A2" s="163"/>
      <c r="B2" s="163"/>
      <c r="C2" s="164"/>
      <c r="D2" s="165"/>
      <c r="E2" s="165"/>
      <c r="F2" s="165"/>
      <c r="G2" s="165"/>
      <c r="H2" s="165"/>
      <c r="I2" s="165"/>
      <c r="O2" s="149"/>
    </row>
    <row r="3" spans="1:15" s="21" customFormat="1" x14ac:dyDescent="0.25">
      <c r="A3" s="424" t="s">
        <v>245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5" ht="15.75" thickBot="1" x14ac:dyDescent="0.3">
      <c r="A4" s="166"/>
      <c r="B4" s="166"/>
      <c r="C4" s="167"/>
      <c r="D4" s="168"/>
      <c r="E4" s="168"/>
      <c r="F4" s="168"/>
      <c r="G4" s="168"/>
      <c r="H4" s="168"/>
      <c r="I4" s="168"/>
    </row>
    <row r="5" spans="1:15" s="169" customFormat="1" ht="25.5" x14ac:dyDescent="0.25">
      <c r="A5" s="300" t="s">
        <v>126</v>
      </c>
      <c r="B5" s="301" t="s">
        <v>254</v>
      </c>
      <c r="C5" s="302" t="s">
        <v>1</v>
      </c>
      <c r="D5" s="302" t="s">
        <v>127</v>
      </c>
      <c r="E5" s="302" t="s">
        <v>3</v>
      </c>
      <c r="F5" s="302" t="s">
        <v>191</v>
      </c>
      <c r="G5" s="302" t="s">
        <v>128</v>
      </c>
      <c r="H5" s="302" t="s">
        <v>5</v>
      </c>
      <c r="I5" s="303" t="s">
        <v>129</v>
      </c>
      <c r="J5" s="121" t="s">
        <v>248</v>
      </c>
      <c r="K5" s="114" t="s">
        <v>257</v>
      </c>
      <c r="L5" s="162" t="s">
        <v>258</v>
      </c>
      <c r="M5" s="162" t="s">
        <v>259</v>
      </c>
      <c r="N5" s="162" t="s">
        <v>260</v>
      </c>
      <c r="O5" s="115" t="s">
        <v>250</v>
      </c>
    </row>
    <row r="6" spans="1:15" ht="46.5" customHeight="1" x14ac:dyDescent="0.25">
      <c r="A6" s="394" t="s">
        <v>199</v>
      </c>
      <c r="B6" s="123" t="s">
        <v>199</v>
      </c>
      <c r="C6" s="18" t="s">
        <v>200</v>
      </c>
      <c r="D6" s="22"/>
      <c r="E6" s="44">
        <v>4</v>
      </c>
      <c r="F6" s="33">
        <v>1</v>
      </c>
      <c r="G6" s="33">
        <f t="shared" ref="G6:G14" si="0">(E6*F6)</f>
        <v>4</v>
      </c>
      <c r="H6" s="33">
        <v>2</v>
      </c>
      <c r="I6" s="33">
        <f t="shared" ref="I6:I14" si="1">(G6*H6)</f>
        <v>8</v>
      </c>
      <c r="J6" s="252">
        <v>8</v>
      </c>
      <c r="K6" s="252">
        <v>0</v>
      </c>
      <c r="L6" s="252">
        <f>+I6-J6</f>
        <v>0</v>
      </c>
      <c r="M6" s="252">
        <v>0</v>
      </c>
      <c r="N6" s="252">
        <f t="shared" ref="N6:N14" si="2">SUM(K6:M6)</f>
        <v>0</v>
      </c>
      <c r="O6" s="232"/>
    </row>
    <row r="7" spans="1:15" ht="91.5" customHeight="1" x14ac:dyDescent="0.25">
      <c r="A7" s="394" t="s">
        <v>201</v>
      </c>
      <c r="B7" s="123" t="s">
        <v>201</v>
      </c>
      <c r="C7" s="18" t="s">
        <v>269</v>
      </c>
      <c r="D7" s="22"/>
      <c r="E7" s="44">
        <v>20</v>
      </c>
      <c r="F7" s="33">
        <v>1</v>
      </c>
      <c r="G7" s="33">
        <f t="shared" si="0"/>
        <v>20</v>
      </c>
      <c r="H7" s="33">
        <v>2</v>
      </c>
      <c r="I7" s="33">
        <f t="shared" si="1"/>
        <v>40</v>
      </c>
      <c r="J7" s="252">
        <v>40</v>
      </c>
      <c r="K7" s="252">
        <v>0</v>
      </c>
      <c r="L7" s="252">
        <v>0</v>
      </c>
      <c r="M7" s="252">
        <f>+I7-J7</f>
        <v>0</v>
      </c>
      <c r="N7" s="252">
        <f t="shared" si="2"/>
        <v>0</v>
      </c>
      <c r="O7" s="232"/>
    </row>
    <row r="8" spans="1:15" ht="24" x14ac:dyDescent="0.25">
      <c r="A8" s="394" t="s">
        <v>202</v>
      </c>
      <c r="B8" s="123" t="s">
        <v>202</v>
      </c>
      <c r="C8" s="18" t="s">
        <v>270</v>
      </c>
      <c r="D8" s="22"/>
      <c r="E8" s="44">
        <v>285</v>
      </c>
      <c r="F8" s="33">
        <v>1</v>
      </c>
      <c r="G8" s="33">
        <f t="shared" si="0"/>
        <v>285</v>
      </c>
      <c r="H8" s="33">
        <v>0.25</v>
      </c>
      <c r="I8" s="33">
        <f t="shared" si="1"/>
        <v>71.25</v>
      </c>
      <c r="J8" s="252">
        <v>71.25</v>
      </c>
      <c r="K8" s="252">
        <f>+I8-J8</f>
        <v>0</v>
      </c>
      <c r="L8" s="252">
        <v>0</v>
      </c>
      <c r="M8" s="252">
        <v>0</v>
      </c>
      <c r="N8" s="252">
        <f t="shared" si="2"/>
        <v>0</v>
      </c>
      <c r="O8" s="253"/>
    </row>
    <row r="9" spans="1:15" s="21" customFormat="1" ht="36" x14ac:dyDescent="0.25">
      <c r="A9" s="394" t="s">
        <v>203</v>
      </c>
      <c r="B9" s="123" t="s">
        <v>203</v>
      </c>
      <c r="C9" s="18" t="s">
        <v>204</v>
      </c>
      <c r="D9" s="22"/>
      <c r="E9" s="44">
        <v>70</v>
      </c>
      <c r="F9" s="33">
        <v>1</v>
      </c>
      <c r="G9" s="33">
        <f t="shared" si="0"/>
        <v>70</v>
      </c>
      <c r="H9" s="33">
        <v>0.25</v>
      </c>
      <c r="I9" s="33">
        <f t="shared" si="1"/>
        <v>17.5</v>
      </c>
      <c r="J9" s="252">
        <v>17.5</v>
      </c>
      <c r="K9" s="252">
        <f>+I9-J9</f>
        <v>0</v>
      </c>
      <c r="L9" s="252">
        <v>0</v>
      </c>
      <c r="M9" s="252">
        <v>0</v>
      </c>
      <c r="N9" s="252">
        <f t="shared" si="2"/>
        <v>0</v>
      </c>
      <c r="O9" s="253"/>
    </row>
    <row r="10" spans="1:15" s="21" customFormat="1" ht="24" x14ac:dyDescent="0.25">
      <c r="A10" s="394" t="s">
        <v>147</v>
      </c>
      <c r="B10" s="123" t="s">
        <v>147</v>
      </c>
      <c r="C10" s="18" t="s">
        <v>206</v>
      </c>
      <c r="D10" s="22"/>
      <c r="E10" s="44">
        <v>211</v>
      </c>
      <c r="F10" s="33">
        <v>1</v>
      </c>
      <c r="G10" s="33">
        <f t="shared" si="0"/>
        <v>211</v>
      </c>
      <c r="H10" s="33">
        <v>0.25</v>
      </c>
      <c r="I10" s="33">
        <f t="shared" si="1"/>
        <v>52.75</v>
      </c>
      <c r="J10" s="252">
        <v>52.75</v>
      </c>
      <c r="K10" s="252">
        <f>+I10-J10</f>
        <v>0</v>
      </c>
      <c r="L10" s="252">
        <v>0</v>
      </c>
      <c r="M10" s="252">
        <v>0</v>
      </c>
      <c r="N10" s="252">
        <f t="shared" si="2"/>
        <v>0</v>
      </c>
      <c r="O10" s="253"/>
    </row>
    <row r="11" spans="1:15" s="21" customFormat="1" ht="24" x14ac:dyDescent="0.25">
      <c r="A11" s="394" t="s">
        <v>149</v>
      </c>
      <c r="B11" s="123" t="s">
        <v>149</v>
      </c>
      <c r="C11" s="18" t="s">
        <v>272</v>
      </c>
      <c r="D11" s="22"/>
      <c r="E11" s="44">
        <v>75</v>
      </c>
      <c r="F11" s="33">
        <v>1</v>
      </c>
      <c r="G11" s="33">
        <f t="shared" si="0"/>
        <v>75</v>
      </c>
      <c r="H11" s="33">
        <v>4</v>
      </c>
      <c r="I11" s="148">
        <f t="shared" si="1"/>
        <v>300</v>
      </c>
      <c r="J11" s="252">
        <v>300</v>
      </c>
      <c r="K11" s="252">
        <f>+I11-J11</f>
        <v>0</v>
      </c>
      <c r="L11" s="274">
        <v>0</v>
      </c>
      <c r="M11" s="274">
        <v>0</v>
      </c>
      <c r="N11" s="274">
        <f t="shared" si="2"/>
        <v>0</v>
      </c>
      <c r="O11" s="253"/>
    </row>
    <row r="12" spans="1:15" ht="36" x14ac:dyDescent="0.25">
      <c r="A12" s="394" t="s">
        <v>164</v>
      </c>
      <c r="B12" s="406" t="s">
        <v>164</v>
      </c>
      <c r="C12" s="18" t="s">
        <v>207</v>
      </c>
      <c r="D12" s="22" t="s">
        <v>89</v>
      </c>
      <c r="E12" s="44">
        <v>25</v>
      </c>
      <c r="F12" s="33">
        <v>1</v>
      </c>
      <c r="G12" s="33">
        <f t="shared" si="0"/>
        <v>25</v>
      </c>
      <c r="H12" s="33">
        <v>1</v>
      </c>
      <c r="I12" s="148">
        <f t="shared" si="1"/>
        <v>25</v>
      </c>
      <c r="J12" s="252">
        <v>25</v>
      </c>
      <c r="K12" s="252">
        <v>0</v>
      </c>
      <c r="L12" s="274">
        <v>0</v>
      </c>
      <c r="M12" s="274">
        <f t="shared" ref="M12" si="3">+I12-J12</f>
        <v>0</v>
      </c>
      <c r="N12" s="274">
        <f t="shared" si="2"/>
        <v>0</v>
      </c>
      <c r="O12" s="253"/>
    </row>
    <row r="13" spans="1:15" ht="24" x14ac:dyDescent="0.25">
      <c r="A13" s="394" t="s">
        <v>208</v>
      </c>
      <c r="B13" s="123" t="s">
        <v>208</v>
      </c>
      <c r="C13" s="18" t="s">
        <v>209</v>
      </c>
      <c r="D13" s="22" t="s">
        <v>89</v>
      </c>
      <c r="E13" s="44">
        <v>100</v>
      </c>
      <c r="F13" s="33">
        <v>25</v>
      </c>
      <c r="G13" s="33">
        <f t="shared" si="0"/>
        <v>2500</v>
      </c>
      <c r="H13" s="33">
        <v>0.02</v>
      </c>
      <c r="I13" s="148">
        <f t="shared" si="1"/>
        <v>50</v>
      </c>
      <c r="J13" s="252">
        <v>50</v>
      </c>
      <c r="K13" s="252">
        <v>0</v>
      </c>
      <c r="L13" s="274">
        <f>+I13-J13</f>
        <v>0</v>
      </c>
      <c r="M13" s="274">
        <v>0</v>
      </c>
      <c r="N13" s="274">
        <f t="shared" si="2"/>
        <v>0</v>
      </c>
      <c r="O13" s="253"/>
    </row>
    <row r="14" spans="1:15" s="21" customFormat="1" ht="24" x14ac:dyDescent="0.25">
      <c r="A14" s="394" t="s">
        <v>233</v>
      </c>
      <c r="B14" s="123" t="s">
        <v>233</v>
      </c>
      <c r="C14" s="18" t="s">
        <v>236</v>
      </c>
      <c r="D14" s="22"/>
      <c r="E14" s="44">
        <v>50</v>
      </c>
      <c r="F14" s="33">
        <v>1</v>
      </c>
      <c r="G14" s="33">
        <f t="shared" si="0"/>
        <v>50</v>
      </c>
      <c r="H14" s="33">
        <v>1</v>
      </c>
      <c r="I14" s="148">
        <f t="shared" si="1"/>
        <v>50</v>
      </c>
      <c r="J14" s="252">
        <v>50</v>
      </c>
      <c r="K14" s="252">
        <v>0</v>
      </c>
      <c r="L14" s="274">
        <v>0</v>
      </c>
      <c r="M14" s="274">
        <f t="shared" ref="M14" si="4">+I14-J14</f>
        <v>0</v>
      </c>
      <c r="N14" s="274">
        <f t="shared" si="2"/>
        <v>0</v>
      </c>
      <c r="O14" s="253"/>
    </row>
    <row r="15" spans="1:15" ht="15.75" thickBot="1" x14ac:dyDescent="0.3">
      <c r="A15" s="448" t="s">
        <v>15</v>
      </c>
      <c r="B15" s="449"/>
      <c r="C15" s="450"/>
      <c r="D15" s="210"/>
      <c r="E15" s="211">
        <v>1600</v>
      </c>
      <c r="F15" s="212">
        <f>G15/E15</f>
        <v>2.0249999999999999</v>
      </c>
      <c r="G15" s="212">
        <f>SUM(G6:G14)</f>
        <v>3240</v>
      </c>
      <c r="H15" s="212">
        <f>I15/G15</f>
        <v>0.18966049382716049</v>
      </c>
      <c r="I15" s="212">
        <f t="shared" ref="I15:N15" si="5">SUM(I6:I14)</f>
        <v>614.5</v>
      </c>
      <c r="J15" s="212">
        <f t="shared" si="5"/>
        <v>614.5</v>
      </c>
      <c r="K15" s="212">
        <f t="shared" si="5"/>
        <v>0</v>
      </c>
      <c r="L15" s="212">
        <f t="shared" si="5"/>
        <v>0</v>
      </c>
      <c r="M15" s="212">
        <f t="shared" si="5"/>
        <v>0</v>
      </c>
      <c r="N15" s="212">
        <f t="shared" si="5"/>
        <v>0</v>
      </c>
      <c r="O15" s="213"/>
    </row>
    <row r="16" spans="1:15" ht="15.75" thickBot="1" x14ac:dyDescent="0.3">
      <c r="A16" s="182"/>
      <c r="B16" s="182"/>
      <c r="C16" s="183"/>
      <c r="D16" s="153"/>
      <c r="E16" s="214"/>
      <c r="F16" s="184"/>
      <c r="G16" s="184"/>
      <c r="H16" s="184"/>
      <c r="I16" s="184"/>
    </row>
    <row r="17" spans="1:15" ht="27" customHeight="1" thickBot="1" x14ac:dyDescent="0.3">
      <c r="A17" s="58" t="s">
        <v>126</v>
      </c>
      <c r="B17" s="104"/>
      <c r="C17" s="59" t="s">
        <v>1</v>
      </c>
      <c r="D17" s="59" t="s">
        <v>2</v>
      </c>
      <c r="E17" s="215" t="s">
        <v>17</v>
      </c>
      <c r="F17" s="185" t="s">
        <v>16</v>
      </c>
      <c r="G17" s="185" t="s">
        <v>168</v>
      </c>
      <c r="H17" s="185" t="s">
        <v>18</v>
      </c>
      <c r="I17" s="186" t="s">
        <v>169</v>
      </c>
      <c r="J17" s="234" t="s">
        <v>248</v>
      </c>
      <c r="K17" s="114" t="s">
        <v>257</v>
      </c>
      <c r="L17" s="162" t="s">
        <v>258</v>
      </c>
      <c r="M17" s="162" t="s">
        <v>259</v>
      </c>
      <c r="N17" s="114" t="s">
        <v>260</v>
      </c>
      <c r="O17" s="115" t="s">
        <v>250</v>
      </c>
    </row>
    <row r="18" spans="1:15" ht="24" x14ac:dyDescent="0.25">
      <c r="A18" s="235" t="s">
        <v>19</v>
      </c>
      <c r="B18" s="404" t="s">
        <v>19</v>
      </c>
      <c r="C18" s="158" t="s">
        <v>268</v>
      </c>
      <c r="D18" s="60"/>
      <c r="E18" s="70">
        <v>177</v>
      </c>
      <c r="F18" s="71">
        <v>12</v>
      </c>
      <c r="G18" s="71">
        <f>SUM(E18*F18)</f>
        <v>2124</v>
      </c>
      <c r="H18" s="71">
        <v>0.05</v>
      </c>
      <c r="I18" s="113">
        <f t="shared" ref="I18:I20" si="6">(G18*H18)</f>
        <v>106.2</v>
      </c>
      <c r="J18" s="294">
        <v>106.2</v>
      </c>
      <c r="K18" s="295">
        <v>0</v>
      </c>
      <c r="L18" s="296">
        <v>0</v>
      </c>
      <c r="M18" s="295">
        <v>0</v>
      </c>
      <c r="N18" s="295">
        <f t="shared" ref="N18:N28" si="7">SUM(K18:M18)</f>
        <v>0</v>
      </c>
      <c r="O18" s="297"/>
    </row>
    <row r="19" spans="1:15" x14ac:dyDescent="0.25">
      <c r="A19" s="394" t="s">
        <v>21</v>
      </c>
      <c r="B19" s="123" t="s">
        <v>21</v>
      </c>
      <c r="C19" s="28" t="s">
        <v>49</v>
      </c>
      <c r="D19" s="24"/>
      <c r="E19" s="48">
        <v>56</v>
      </c>
      <c r="F19" s="40">
        <v>8</v>
      </c>
      <c r="G19" s="40">
        <f>SUM(E19*F19)</f>
        <v>448</v>
      </c>
      <c r="H19" s="40">
        <v>0.08</v>
      </c>
      <c r="I19" s="240">
        <f t="shared" si="6"/>
        <v>35.840000000000003</v>
      </c>
      <c r="J19" s="273">
        <v>35.840000000000003</v>
      </c>
      <c r="K19" s="252">
        <v>0</v>
      </c>
      <c r="L19" s="252">
        <v>0</v>
      </c>
      <c r="M19" s="252">
        <f t="shared" ref="M19:M20" si="8">+I19-J19</f>
        <v>0</v>
      </c>
      <c r="N19" s="252">
        <f t="shared" si="7"/>
        <v>0</v>
      </c>
      <c r="O19" s="253"/>
    </row>
    <row r="20" spans="1:15" ht="36" x14ac:dyDescent="0.25">
      <c r="A20" s="394" t="s">
        <v>210</v>
      </c>
      <c r="B20" s="123" t="s">
        <v>210</v>
      </c>
      <c r="C20" s="28" t="s">
        <v>211</v>
      </c>
      <c r="D20" s="18"/>
      <c r="E20" s="48">
        <v>310</v>
      </c>
      <c r="F20" s="40">
        <v>1</v>
      </c>
      <c r="G20" s="40">
        <f>SUM(E20*F20)</f>
        <v>310</v>
      </c>
      <c r="H20" s="40">
        <v>0.08</v>
      </c>
      <c r="I20" s="240">
        <f t="shared" si="6"/>
        <v>24.8</v>
      </c>
      <c r="J20" s="273">
        <v>24.8</v>
      </c>
      <c r="K20" s="252">
        <v>0</v>
      </c>
      <c r="L20" s="252">
        <v>0</v>
      </c>
      <c r="M20" s="252">
        <f t="shared" si="8"/>
        <v>0</v>
      </c>
      <c r="N20" s="252">
        <f t="shared" si="7"/>
        <v>0</v>
      </c>
      <c r="O20" s="298"/>
    </row>
    <row r="21" spans="1:15" s="21" customFormat="1" ht="24" x14ac:dyDescent="0.25">
      <c r="A21" s="422" t="s">
        <v>197</v>
      </c>
      <c r="B21" s="453" t="s">
        <v>197</v>
      </c>
      <c r="C21" s="28" t="s">
        <v>179</v>
      </c>
      <c r="D21" s="18"/>
      <c r="E21" s="48"/>
      <c r="F21" s="40"/>
      <c r="G21" s="40"/>
      <c r="H21" s="40"/>
      <c r="I21" s="240"/>
      <c r="J21" s="273">
        <v>0</v>
      </c>
      <c r="K21" s="252">
        <f>+I21-J21</f>
        <v>0</v>
      </c>
      <c r="L21" s="252"/>
      <c r="M21" s="252"/>
      <c r="N21" s="252">
        <f t="shared" si="7"/>
        <v>0</v>
      </c>
      <c r="O21" s="292"/>
    </row>
    <row r="22" spans="1:15" s="21" customFormat="1" ht="24" customHeight="1" x14ac:dyDescent="0.25">
      <c r="A22" s="422"/>
      <c r="B22" s="453"/>
      <c r="C22" s="275" t="s">
        <v>212</v>
      </c>
      <c r="D22" s="18"/>
      <c r="E22" s="48">
        <v>125</v>
      </c>
      <c r="F22" s="40">
        <v>1</v>
      </c>
      <c r="G22" s="40">
        <f t="shared" ref="G22:G28" si="9">SUM(E22*F22)</f>
        <v>125</v>
      </c>
      <c r="H22" s="40">
        <v>0.08</v>
      </c>
      <c r="I22" s="240">
        <f t="shared" ref="I22:I28" si="10">(G22*H22)</f>
        <v>10</v>
      </c>
      <c r="J22" s="273">
        <v>10</v>
      </c>
      <c r="K22" s="252">
        <v>0</v>
      </c>
      <c r="L22" s="252">
        <v>0</v>
      </c>
      <c r="M22" s="252">
        <f>+I22-J22</f>
        <v>0</v>
      </c>
      <c r="N22" s="252">
        <f t="shared" si="7"/>
        <v>0</v>
      </c>
      <c r="O22" s="454"/>
    </row>
    <row r="23" spans="1:15" s="21" customFormat="1" ht="36" x14ac:dyDescent="0.25">
      <c r="A23" s="422"/>
      <c r="B23" s="453"/>
      <c r="C23" s="275" t="s">
        <v>284</v>
      </c>
      <c r="D23" s="18"/>
      <c r="E23" s="48">
        <v>285</v>
      </c>
      <c r="F23" s="40">
        <v>1</v>
      </c>
      <c r="G23" s="40">
        <f t="shared" si="9"/>
        <v>285</v>
      </c>
      <c r="H23" s="40">
        <v>0.05</v>
      </c>
      <c r="I23" s="240">
        <f t="shared" si="10"/>
        <v>14.25</v>
      </c>
      <c r="J23" s="273">
        <v>14.25</v>
      </c>
      <c r="K23" s="252">
        <v>0</v>
      </c>
      <c r="L23" s="252">
        <v>0</v>
      </c>
      <c r="M23" s="252">
        <f>+I23-J23</f>
        <v>0</v>
      </c>
      <c r="N23" s="252">
        <f t="shared" si="7"/>
        <v>0</v>
      </c>
      <c r="O23" s="455"/>
    </row>
    <row r="24" spans="1:15" s="21" customFormat="1" ht="48" x14ac:dyDescent="0.25">
      <c r="A24" s="422"/>
      <c r="B24" s="453"/>
      <c r="C24" s="275" t="s">
        <v>283</v>
      </c>
      <c r="D24" s="18"/>
      <c r="E24" s="48">
        <v>285</v>
      </c>
      <c r="F24" s="40">
        <v>15</v>
      </c>
      <c r="G24" s="40">
        <f t="shared" si="9"/>
        <v>4275</v>
      </c>
      <c r="H24" s="40">
        <v>0.08</v>
      </c>
      <c r="I24" s="240">
        <f t="shared" si="10"/>
        <v>342</v>
      </c>
      <c r="J24" s="273">
        <v>342</v>
      </c>
      <c r="K24" s="252">
        <v>0</v>
      </c>
      <c r="L24" s="252">
        <v>0</v>
      </c>
      <c r="M24" s="274">
        <v>0</v>
      </c>
      <c r="N24" s="252">
        <f t="shared" si="7"/>
        <v>0</v>
      </c>
      <c r="O24" s="293"/>
    </row>
    <row r="25" spans="1:15" s="21" customFormat="1" ht="48" x14ac:dyDescent="0.25">
      <c r="A25" s="482" t="s">
        <v>295</v>
      </c>
      <c r="B25" s="483" t="s">
        <v>295</v>
      </c>
      <c r="C25" s="484" t="s">
        <v>296</v>
      </c>
      <c r="D25" s="350"/>
      <c r="E25" s="485">
        <v>0</v>
      </c>
      <c r="F25" s="485">
        <v>0</v>
      </c>
      <c r="G25" s="353">
        <f>SUM(E25*F25)</f>
        <v>0</v>
      </c>
      <c r="H25" s="485">
        <v>0</v>
      </c>
      <c r="I25" s="354">
        <f t="shared" ref="I25" si="11">(G25*H25)</f>
        <v>0</v>
      </c>
      <c r="J25" s="462">
        <v>1695.75</v>
      </c>
      <c r="K25" s="463">
        <v>0</v>
      </c>
      <c r="L25" s="463">
        <v>0</v>
      </c>
      <c r="M25" s="463">
        <f t="shared" ref="M25" si="12">+I25-J25</f>
        <v>-1695.75</v>
      </c>
      <c r="N25" s="463">
        <f t="shared" ref="N25" si="13">SUM(K25:M25)</f>
        <v>-1695.75</v>
      </c>
      <c r="O25" s="465" t="s">
        <v>329</v>
      </c>
    </row>
    <row r="26" spans="1:15" ht="36" x14ac:dyDescent="0.25">
      <c r="A26" s="396" t="s">
        <v>98</v>
      </c>
      <c r="B26" s="405" t="s">
        <v>98</v>
      </c>
      <c r="C26" s="158" t="s">
        <v>238</v>
      </c>
      <c r="D26" s="23"/>
      <c r="E26" s="49">
        <v>133</v>
      </c>
      <c r="F26" s="41">
        <v>15</v>
      </c>
      <c r="G26" s="41">
        <f t="shared" si="9"/>
        <v>1995</v>
      </c>
      <c r="H26" s="41">
        <v>0.08</v>
      </c>
      <c r="I26" s="112">
        <f t="shared" si="10"/>
        <v>159.6</v>
      </c>
      <c r="J26" s="273">
        <f t="shared" ref="J26:J28" si="14">+I26</f>
        <v>159.6</v>
      </c>
      <c r="K26" s="291">
        <v>0</v>
      </c>
      <c r="L26" s="291">
        <v>0</v>
      </c>
      <c r="M26" s="291">
        <f t="shared" ref="M26:M28" si="15">+I26-J26</f>
        <v>0</v>
      </c>
      <c r="N26" s="291">
        <f t="shared" si="7"/>
        <v>0</v>
      </c>
      <c r="O26" s="299"/>
    </row>
    <row r="27" spans="1:15" ht="24" x14ac:dyDescent="0.25">
      <c r="A27" s="394" t="s">
        <v>262</v>
      </c>
      <c r="B27" s="123" t="s">
        <v>262</v>
      </c>
      <c r="C27" s="28" t="s">
        <v>241</v>
      </c>
      <c r="D27" s="18"/>
      <c r="E27" s="48">
        <v>108</v>
      </c>
      <c r="F27" s="40">
        <v>15</v>
      </c>
      <c r="G27" s="40">
        <f t="shared" si="9"/>
        <v>1620</v>
      </c>
      <c r="H27" s="40">
        <v>0.08</v>
      </c>
      <c r="I27" s="240">
        <f t="shared" si="10"/>
        <v>129.6</v>
      </c>
      <c r="J27" s="273">
        <f t="shared" si="14"/>
        <v>129.6</v>
      </c>
      <c r="K27" s="252">
        <v>0</v>
      </c>
      <c r="L27" s="252">
        <v>0</v>
      </c>
      <c r="M27" s="252">
        <f t="shared" si="15"/>
        <v>0</v>
      </c>
      <c r="N27" s="252">
        <f t="shared" si="7"/>
        <v>0</v>
      </c>
      <c r="O27" s="292"/>
    </row>
    <row r="28" spans="1:15" ht="36" x14ac:dyDescent="0.25">
      <c r="A28" s="394" t="s">
        <v>100</v>
      </c>
      <c r="B28" s="123" t="s">
        <v>100</v>
      </c>
      <c r="C28" s="28" t="s">
        <v>101</v>
      </c>
      <c r="D28" s="18"/>
      <c r="E28" s="48">
        <v>1600</v>
      </c>
      <c r="F28" s="40">
        <v>1</v>
      </c>
      <c r="G28" s="40">
        <f t="shared" si="9"/>
        <v>1600</v>
      </c>
      <c r="H28" s="40">
        <v>419.9</v>
      </c>
      <c r="I28" s="240">
        <f t="shared" si="10"/>
        <v>671840</v>
      </c>
      <c r="J28" s="273">
        <f t="shared" si="14"/>
        <v>671840</v>
      </c>
      <c r="K28" s="252">
        <v>0</v>
      </c>
      <c r="L28" s="252">
        <v>0</v>
      </c>
      <c r="M28" s="252">
        <f t="shared" si="15"/>
        <v>0</v>
      </c>
      <c r="N28" s="252">
        <f t="shared" si="7"/>
        <v>0</v>
      </c>
      <c r="O28" s="292"/>
    </row>
    <row r="29" spans="1:15" ht="15.75" thickBot="1" x14ac:dyDescent="0.3">
      <c r="A29" s="432" t="s">
        <v>25</v>
      </c>
      <c r="B29" s="433"/>
      <c r="C29" s="433"/>
      <c r="D29" s="210"/>
      <c r="E29" s="216">
        <v>1600</v>
      </c>
      <c r="F29" s="217">
        <f>G29/E29</f>
        <v>7.9887499999999996</v>
      </c>
      <c r="G29" s="217">
        <f>SUM(G18:G28)</f>
        <v>12782</v>
      </c>
      <c r="H29" s="217">
        <f>I29/G29</f>
        <v>52.625746362071666</v>
      </c>
      <c r="I29" s="217">
        <f t="shared" ref="I29:N29" si="16">SUM(I18:I28)</f>
        <v>672662.29</v>
      </c>
      <c r="J29" s="217">
        <f t="shared" si="16"/>
        <v>674358.04</v>
      </c>
      <c r="K29" s="217">
        <f t="shared" si="16"/>
        <v>0</v>
      </c>
      <c r="L29" s="217">
        <f t="shared" si="16"/>
        <v>0</v>
      </c>
      <c r="M29" s="217">
        <f t="shared" si="16"/>
        <v>-1695.75</v>
      </c>
      <c r="N29" s="217">
        <f t="shared" si="16"/>
        <v>-1695.75</v>
      </c>
      <c r="O29" s="213"/>
    </row>
    <row r="30" spans="1:15" x14ac:dyDescent="0.25">
      <c r="A30" s="190"/>
      <c r="B30" s="190"/>
      <c r="C30" s="191"/>
      <c r="D30" s="192"/>
      <c r="E30" s="276"/>
      <c r="F30" s="194"/>
      <c r="G30" s="194"/>
      <c r="H30" s="194"/>
      <c r="I30" s="194"/>
    </row>
    <row r="31" spans="1:15" ht="15.75" thickBot="1" x14ac:dyDescent="0.3">
      <c r="A31" s="190"/>
      <c r="B31" s="190"/>
      <c r="C31" s="191"/>
      <c r="D31" s="192"/>
      <c r="E31" s="276"/>
      <c r="F31" s="194"/>
      <c r="G31" s="194"/>
      <c r="H31" s="194"/>
      <c r="I31" s="194"/>
    </row>
    <row r="32" spans="1:15" ht="30.75" thickBot="1" x14ac:dyDescent="0.3">
      <c r="A32" s="190"/>
      <c r="B32" s="190"/>
      <c r="C32" s="191"/>
      <c r="D32" s="192"/>
      <c r="E32" s="277" t="s">
        <v>3</v>
      </c>
      <c r="F32" s="278" t="s">
        <v>4</v>
      </c>
      <c r="G32" s="278" t="s">
        <v>73</v>
      </c>
      <c r="H32" s="278" t="s">
        <v>5</v>
      </c>
      <c r="I32" s="279" t="s">
        <v>26</v>
      </c>
      <c r="J32" s="121" t="s">
        <v>248</v>
      </c>
      <c r="K32" s="108" t="s">
        <v>257</v>
      </c>
      <c r="L32" s="161" t="s">
        <v>258</v>
      </c>
      <c r="M32" s="161" t="s">
        <v>259</v>
      </c>
      <c r="N32" s="161" t="s">
        <v>260</v>
      </c>
      <c r="O32" s="157" t="s">
        <v>250</v>
      </c>
    </row>
    <row r="33" spans="1:15" x14ac:dyDescent="0.25">
      <c r="A33" s="182"/>
      <c r="B33" s="182"/>
      <c r="C33" s="434" t="s">
        <v>56</v>
      </c>
      <c r="D33" s="451"/>
      <c r="E33" s="280">
        <f>E15</f>
        <v>1600</v>
      </c>
      <c r="F33" s="281">
        <f>F15</f>
        <v>2.0249999999999999</v>
      </c>
      <c r="G33" s="281">
        <f>G15</f>
        <v>3240</v>
      </c>
      <c r="H33" s="281">
        <f>H15</f>
        <v>0.18966049382716049</v>
      </c>
      <c r="I33" s="281">
        <f>I15</f>
        <v>614.5</v>
      </c>
      <c r="J33" s="282">
        <f>+J15</f>
        <v>614.5</v>
      </c>
      <c r="K33" s="283">
        <f>+K15</f>
        <v>0</v>
      </c>
      <c r="L33" s="283">
        <f>+L15</f>
        <v>0</v>
      </c>
      <c r="M33" s="283">
        <f>+M15</f>
        <v>0</v>
      </c>
      <c r="N33" s="283">
        <f>+N15</f>
        <v>0</v>
      </c>
      <c r="O33" s="284"/>
    </row>
    <row r="34" spans="1:15" ht="15.75" thickBot="1" x14ac:dyDescent="0.3">
      <c r="A34" s="182"/>
      <c r="B34" s="182"/>
      <c r="C34" s="436" t="s">
        <v>57</v>
      </c>
      <c r="D34" s="452"/>
      <c r="E34" s="285">
        <f>E29</f>
        <v>1600</v>
      </c>
      <c r="F34" s="202">
        <f t="shared" ref="F34:I34" si="17">F29</f>
        <v>7.9887499999999996</v>
      </c>
      <c r="G34" s="202">
        <f t="shared" si="17"/>
        <v>12782</v>
      </c>
      <c r="H34" s="202">
        <f t="shared" si="17"/>
        <v>52.625746362071666</v>
      </c>
      <c r="I34" s="202">
        <f t="shared" si="17"/>
        <v>672662.29</v>
      </c>
      <c r="J34" s="286">
        <f>+J29</f>
        <v>674358.04</v>
      </c>
      <c r="K34" s="257">
        <f>+K29</f>
        <v>0</v>
      </c>
      <c r="L34" s="257">
        <f t="shared" ref="L34:N34" si="18">+L29</f>
        <v>0</v>
      </c>
      <c r="M34" s="257">
        <f t="shared" si="18"/>
        <v>-1695.75</v>
      </c>
      <c r="N34" s="257">
        <f t="shared" si="18"/>
        <v>-1695.75</v>
      </c>
      <c r="O34" s="287"/>
    </row>
    <row r="35" spans="1:15" ht="15.75" thickBot="1" x14ac:dyDescent="0.3">
      <c r="A35" s="182"/>
      <c r="B35" s="182"/>
      <c r="C35" s="430" t="s">
        <v>58</v>
      </c>
      <c r="D35" s="431"/>
      <c r="E35" s="187">
        <f>SUM(E33:E34)</f>
        <v>3200</v>
      </c>
      <c r="F35" s="188">
        <f>G35/E35</f>
        <v>5.006875</v>
      </c>
      <c r="G35" s="188">
        <f t="shared" ref="G35:I35" si="19">SUM(G33:G34)</f>
        <v>16022</v>
      </c>
      <c r="H35" s="188">
        <f>I35/G35</f>
        <v>42.022019098739236</v>
      </c>
      <c r="I35" s="288">
        <f t="shared" si="19"/>
        <v>673276.79</v>
      </c>
      <c r="J35" s="289">
        <f>SUM(J33:J34)</f>
        <v>674972.54</v>
      </c>
      <c r="K35" s="258">
        <f>SUM(K33:K34)</f>
        <v>0</v>
      </c>
      <c r="L35" s="258">
        <f t="shared" ref="L35:N35" si="20">SUM(L33:L34)</f>
        <v>0</v>
      </c>
      <c r="M35" s="258">
        <f t="shared" si="20"/>
        <v>-1695.75</v>
      </c>
      <c r="N35" s="258">
        <f t="shared" si="20"/>
        <v>-1695.75</v>
      </c>
      <c r="O35" s="290"/>
    </row>
    <row r="37" spans="1:15" x14ac:dyDescent="0.25">
      <c r="K37" s="343"/>
    </row>
  </sheetData>
  <autoFilter ref="A5:O15"/>
  <mergeCells count="10">
    <mergeCell ref="A1:O1"/>
    <mergeCell ref="A3:O3"/>
    <mergeCell ref="C35:D35"/>
    <mergeCell ref="A21:A24"/>
    <mergeCell ref="A15:C15"/>
    <mergeCell ref="A29:C29"/>
    <mergeCell ref="C33:D33"/>
    <mergeCell ref="C34:D34"/>
    <mergeCell ref="B21:B24"/>
    <mergeCell ref="O22:O23"/>
  </mergeCells>
  <pageMargins left="0.2" right="0.2" top="0.25" bottom="0.25" header="0.3" footer="0.3"/>
  <pageSetup scale="52" fitToHeight="10" orientation="landscape" r:id="rId1"/>
  <headerFooter>
    <oddHeader>&amp;L#0584-0293&amp;C&amp;A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workbookViewId="0">
      <selection activeCell="E40" sqref="E40"/>
    </sheetView>
  </sheetViews>
  <sheetFormatPr defaultRowHeight="15" x14ac:dyDescent="0.25"/>
  <cols>
    <col min="1" max="1" width="13.42578125" style="16" customWidth="1"/>
    <col min="2" max="2" width="10.85546875" style="16" customWidth="1"/>
    <col min="3" max="3" width="14.5703125" style="16" customWidth="1"/>
    <col min="4" max="4" width="24.85546875" style="11" customWidth="1"/>
    <col min="5" max="5" width="8.140625" customWidth="1"/>
    <col min="6" max="6" width="10.85546875" customWidth="1"/>
    <col min="7" max="7" width="13.7109375" customWidth="1"/>
    <col min="8" max="8" width="18.5703125" customWidth="1"/>
    <col min="9" max="9" width="12.5703125" customWidth="1"/>
    <col min="10" max="10" width="14.42578125" customWidth="1"/>
    <col min="11" max="11" width="13.7109375" customWidth="1"/>
    <col min="12" max="12" width="10.5703125" bestFit="1" customWidth="1"/>
    <col min="13" max="13" width="10.5703125" customWidth="1"/>
    <col min="14" max="14" width="14.85546875" bestFit="1" customWidth="1"/>
    <col min="15" max="15" width="15.42578125" bestFit="1" customWidth="1"/>
    <col min="16" max="17" width="21.85546875" customWidth="1"/>
    <col min="18" max="18" width="14.140625" bestFit="1" customWidth="1"/>
  </cols>
  <sheetData>
    <row r="1" spans="1:18" s="5" customFormat="1" ht="17.25" x14ac:dyDescent="0.3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18" s="5" customFormat="1" x14ac:dyDescent="0.25">
      <c r="A2" s="12"/>
      <c r="B2" s="12"/>
      <c r="C2" s="12"/>
      <c r="D2" s="8"/>
      <c r="E2" s="4"/>
      <c r="F2" s="4"/>
      <c r="G2" s="4"/>
      <c r="H2" s="4"/>
      <c r="I2" s="4"/>
      <c r="J2" s="4"/>
    </row>
    <row r="3" spans="1:18" s="5" customFormat="1" x14ac:dyDescent="0.25">
      <c r="A3" s="439" t="s">
        <v>267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</row>
    <row r="4" spans="1:18" ht="15.75" thickBot="1" x14ac:dyDescent="0.3">
      <c r="A4" s="13"/>
      <c r="B4" s="13"/>
      <c r="C4" s="13"/>
      <c r="D4" s="9"/>
      <c r="E4" s="1"/>
      <c r="F4" s="1"/>
      <c r="G4" s="1"/>
      <c r="H4" s="1"/>
      <c r="I4" s="1"/>
      <c r="J4" s="1"/>
    </row>
    <row r="5" spans="1:18" s="19" customFormat="1" ht="51.75" thickBot="1" x14ac:dyDescent="0.3">
      <c r="A5" s="58" t="s">
        <v>255</v>
      </c>
      <c r="B5" s="59" t="s">
        <v>254</v>
      </c>
      <c r="C5" s="59" t="s">
        <v>102</v>
      </c>
      <c r="D5" s="59" t="s">
        <v>1</v>
      </c>
      <c r="E5" s="63" t="s">
        <v>127</v>
      </c>
      <c r="F5" s="63" t="s">
        <v>3</v>
      </c>
      <c r="G5" s="63" t="s">
        <v>191</v>
      </c>
      <c r="H5" s="63" t="s">
        <v>128</v>
      </c>
      <c r="I5" s="63" t="s">
        <v>5</v>
      </c>
      <c r="J5" s="63" t="s">
        <v>129</v>
      </c>
      <c r="K5" s="108" t="s">
        <v>248</v>
      </c>
      <c r="L5" s="108" t="s">
        <v>257</v>
      </c>
      <c r="M5" s="108" t="s">
        <v>258</v>
      </c>
      <c r="N5" s="108" t="s">
        <v>259</v>
      </c>
      <c r="O5" s="108" t="s">
        <v>260</v>
      </c>
      <c r="P5" s="109" t="s">
        <v>250</v>
      </c>
      <c r="Q5" s="154"/>
      <c r="R5" s="156"/>
    </row>
    <row r="6" spans="1:18" s="5" customFormat="1" ht="24" x14ac:dyDescent="0.25">
      <c r="A6" s="206" t="s">
        <v>105</v>
      </c>
      <c r="B6" s="249" t="s">
        <v>105</v>
      </c>
      <c r="C6" s="249" t="s">
        <v>288</v>
      </c>
      <c r="D6" s="250" t="s">
        <v>106</v>
      </c>
      <c r="E6" s="244"/>
      <c r="F6" s="246">
        <v>573000</v>
      </c>
      <c r="G6" s="33">
        <v>2</v>
      </c>
      <c r="H6" s="246">
        <f>SUM(F6*G6)</f>
        <v>1146000</v>
      </c>
      <c r="I6" s="247">
        <v>0.25</v>
      </c>
      <c r="J6" s="246">
        <f>(H6*I6)</f>
        <v>286500</v>
      </c>
      <c r="K6" s="246">
        <v>286500</v>
      </c>
      <c r="L6" s="207">
        <v>0</v>
      </c>
      <c r="M6" s="207">
        <v>0</v>
      </c>
      <c r="N6" s="207">
        <f>+J6-K6</f>
        <v>0</v>
      </c>
      <c r="O6" s="207">
        <f>SUM(L6:N6)</f>
        <v>0</v>
      </c>
      <c r="P6" s="239"/>
      <c r="Q6" s="155"/>
    </row>
    <row r="7" spans="1:18" s="5" customFormat="1" ht="24" x14ac:dyDescent="0.25">
      <c r="A7" s="396" t="s">
        <v>105</v>
      </c>
      <c r="B7" s="249" t="s">
        <v>105</v>
      </c>
      <c r="C7" s="22" t="s">
        <v>289</v>
      </c>
      <c r="D7" s="18" t="s">
        <v>106</v>
      </c>
      <c r="E7" s="245"/>
      <c r="F7" s="44">
        <v>15000</v>
      </c>
      <c r="G7" s="33">
        <v>2</v>
      </c>
      <c r="H7" s="44">
        <f>SUM(F7*G7)</f>
        <v>30000</v>
      </c>
      <c r="I7" s="248">
        <v>0.25</v>
      </c>
      <c r="J7" s="44">
        <f>SUM(H7*I7)</f>
        <v>7500</v>
      </c>
      <c r="K7" s="44">
        <v>7500</v>
      </c>
      <c r="L7" s="207"/>
      <c r="M7" s="207"/>
      <c r="N7" s="207">
        <f>+J7-K7</f>
        <v>0</v>
      </c>
      <c r="O7" s="207">
        <f>SUM(L7:N7)</f>
        <v>0</v>
      </c>
      <c r="P7" s="239"/>
      <c r="Q7" s="155"/>
    </row>
    <row r="8" spans="1:18" s="5" customFormat="1" ht="36" x14ac:dyDescent="0.25">
      <c r="A8" s="396" t="s">
        <v>105</v>
      </c>
      <c r="B8" s="249" t="s">
        <v>105</v>
      </c>
      <c r="C8" s="22" t="s">
        <v>213</v>
      </c>
      <c r="D8" s="22" t="s">
        <v>214</v>
      </c>
      <c r="E8" s="22"/>
      <c r="F8" s="140">
        <v>2500</v>
      </c>
      <c r="G8" s="33">
        <v>1</v>
      </c>
      <c r="H8" s="33">
        <f t="shared" ref="H8:H9" si="0">(F8*G8)</f>
        <v>2500</v>
      </c>
      <c r="I8" s="33">
        <v>0.02</v>
      </c>
      <c r="J8" s="33">
        <f t="shared" ref="J8:J9" si="1">(H8*I8)</f>
        <v>50</v>
      </c>
      <c r="K8" s="44">
        <v>50</v>
      </c>
      <c r="L8" s="127">
        <f t="shared" ref="L8" si="2">+J8-K8</f>
        <v>0</v>
      </c>
      <c r="M8" s="127">
        <v>0</v>
      </c>
      <c r="N8" s="127">
        <v>0</v>
      </c>
      <c r="O8" s="127">
        <f t="shared" ref="O8:O9" si="3">SUM(L8:N8)</f>
        <v>0</v>
      </c>
      <c r="P8" s="128"/>
      <c r="Q8" s="155"/>
    </row>
    <row r="9" spans="1:18" ht="24" x14ac:dyDescent="0.25">
      <c r="A9" s="396" t="s">
        <v>105</v>
      </c>
      <c r="B9" s="249" t="s">
        <v>105</v>
      </c>
      <c r="C9" s="22" t="s">
        <v>213</v>
      </c>
      <c r="D9" s="22" t="s">
        <v>108</v>
      </c>
      <c r="E9" s="22"/>
      <c r="F9" s="140">
        <v>20700</v>
      </c>
      <c r="G9" s="33">
        <v>1</v>
      </c>
      <c r="H9" s="33">
        <f t="shared" si="0"/>
        <v>20700</v>
      </c>
      <c r="I9" s="33">
        <v>0.5</v>
      </c>
      <c r="J9" s="33">
        <f t="shared" si="1"/>
        <v>10350</v>
      </c>
      <c r="K9" s="44">
        <v>10350</v>
      </c>
      <c r="L9" s="127">
        <v>0</v>
      </c>
      <c r="M9" s="127">
        <v>0</v>
      </c>
      <c r="N9" s="127">
        <f>+J9-K9</f>
        <v>0</v>
      </c>
      <c r="O9" s="127">
        <f t="shared" si="3"/>
        <v>0</v>
      </c>
      <c r="P9" s="128"/>
      <c r="Q9" s="19"/>
    </row>
    <row r="10" spans="1:18" ht="15.75" thickBot="1" x14ac:dyDescent="0.3">
      <c r="A10" s="456" t="s">
        <v>15</v>
      </c>
      <c r="B10" s="457"/>
      <c r="C10" s="457"/>
      <c r="D10" s="457"/>
      <c r="E10" s="227"/>
      <c r="F10" s="228">
        <f>SUM(F6:F9)</f>
        <v>611200</v>
      </c>
      <c r="G10" s="229">
        <f>H10/F10</f>
        <v>1.962041884816754</v>
      </c>
      <c r="H10" s="229">
        <f>SUM(H6:H9)</f>
        <v>1199200</v>
      </c>
      <c r="I10" s="229">
        <f>J10/H10</f>
        <v>0.25383589059372913</v>
      </c>
      <c r="J10" s="229">
        <f>SUM(J6:J9)</f>
        <v>304400</v>
      </c>
      <c r="K10" s="230">
        <f>SUM(K6:K9)</f>
        <v>304400</v>
      </c>
      <c r="L10" s="230">
        <f>SUM(L6:L9)</f>
        <v>0</v>
      </c>
      <c r="M10" s="230">
        <f t="shared" ref="M10" si="4">SUM(M8:M9)</f>
        <v>0</v>
      </c>
      <c r="N10" s="230">
        <f>SUM(N6:N9)</f>
        <v>0</v>
      </c>
      <c r="O10" s="230">
        <f>SUM(O6:O9)</f>
        <v>0</v>
      </c>
      <c r="P10" s="231"/>
    </row>
    <row r="11" spans="1:18" x14ac:dyDescent="0.25">
      <c r="A11" s="15"/>
      <c r="B11" s="15"/>
      <c r="C11" s="15"/>
      <c r="D11" s="10"/>
      <c r="E11" s="6"/>
      <c r="F11" s="6"/>
      <c r="G11" s="6"/>
      <c r="H11" s="6"/>
      <c r="I11" s="6"/>
      <c r="J11" s="6"/>
    </row>
  </sheetData>
  <mergeCells count="3">
    <mergeCell ref="A10:D10"/>
    <mergeCell ref="A1:P1"/>
    <mergeCell ref="A3:P3"/>
  </mergeCells>
  <pageMargins left="0.2" right="0.2" top="0.5" bottom="0.5" header="0.3" footer="0.3"/>
  <pageSetup scale="49" orientation="landscape" r:id="rId1"/>
  <headerFooter>
    <oddHeader>&amp;L#0584-0293
&amp;C&amp;A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3" zoomScale="80" zoomScaleNormal="80" workbookViewId="0">
      <selection activeCell="D55" sqref="D55"/>
    </sheetView>
  </sheetViews>
  <sheetFormatPr defaultRowHeight="15" x14ac:dyDescent="0.25"/>
  <cols>
    <col min="1" max="1" width="30.42578125" customWidth="1"/>
    <col min="2" max="2" width="21" customWidth="1"/>
    <col min="3" max="4" width="25.7109375" customWidth="1"/>
    <col min="5" max="5" width="19.5703125" customWidth="1"/>
    <col min="6" max="6" width="23.28515625" bestFit="1" customWidth="1"/>
  </cols>
  <sheetData>
    <row r="1" spans="1:6" ht="17.25" x14ac:dyDescent="0.3">
      <c r="A1" s="458" t="s">
        <v>246</v>
      </c>
      <c r="B1" s="458"/>
      <c r="C1" s="458"/>
      <c r="D1" s="458"/>
      <c r="E1" s="458"/>
    </row>
    <row r="4" spans="1:6" ht="35.1" customHeight="1" x14ac:dyDescent="0.25">
      <c r="A4" s="97" t="s">
        <v>109</v>
      </c>
      <c r="B4" s="97" t="s">
        <v>3</v>
      </c>
      <c r="C4" s="97" t="s">
        <v>73</v>
      </c>
      <c r="D4" s="97" t="s">
        <v>247</v>
      </c>
      <c r="E4" s="97" t="s">
        <v>110</v>
      </c>
      <c r="F4" s="98" t="s">
        <v>111</v>
      </c>
    </row>
    <row r="5" spans="1:6" ht="30" x14ac:dyDescent="0.25">
      <c r="A5" s="32" t="s">
        <v>112</v>
      </c>
      <c r="B5" s="90">
        <f>'Burden Summary'!B5</f>
        <v>20866</v>
      </c>
      <c r="C5" s="91">
        <f>SUM('Burden Summary'!D5,'Burden Summary'!D14)</f>
        <v>703449.7</v>
      </c>
      <c r="D5" s="91">
        <f>SUM('Burden Summary'!F5,'Burden Summary'!F14)</f>
        <v>94092.523000000001</v>
      </c>
      <c r="E5" s="100">
        <v>13.87</v>
      </c>
      <c r="F5" s="236">
        <f>D5*E5</f>
        <v>1305063.2940099998</v>
      </c>
    </row>
    <row r="6" spans="1:6" x14ac:dyDescent="0.25">
      <c r="A6" s="81" t="s">
        <v>113</v>
      </c>
      <c r="B6" s="90">
        <f>'Burden Summary'!B6</f>
        <v>2812</v>
      </c>
      <c r="C6" s="91">
        <f>SUM('Burden Summary'!D6,'Burden Summary'!D15)</f>
        <v>1896110.33</v>
      </c>
      <c r="D6" s="91">
        <f>SUM('Burden Summary'!F6,'Burden Summary'!F15)</f>
        <v>88765.6</v>
      </c>
      <c r="E6" s="100">
        <v>13.87</v>
      </c>
      <c r="F6" s="236">
        <f t="shared" ref="F6:F8" si="0">D6*E6</f>
        <v>1231178.872</v>
      </c>
    </row>
    <row r="7" spans="1:6" x14ac:dyDescent="0.25">
      <c r="A7" s="81" t="s">
        <v>114</v>
      </c>
      <c r="B7" s="90">
        <f>'Burden Summary'!B7</f>
        <v>1600</v>
      </c>
      <c r="C7" s="91">
        <f>SUM('Burden Summary'!D7,'Burden Summary'!D16)</f>
        <v>16022</v>
      </c>
      <c r="D7" s="91">
        <f>SUM('Burden Summary'!F7,'Burden Summary'!F16)</f>
        <v>673276.79</v>
      </c>
      <c r="E7" s="100">
        <v>13.87</v>
      </c>
      <c r="F7" s="236">
        <f t="shared" si="0"/>
        <v>9338349.0772999991</v>
      </c>
    </row>
    <row r="8" spans="1:6" ht="15.75" thickBot="1" x14ac:dyDescent="0.3">
      <c r="A8" s="82" t="s">
        <v>115</v>
      </c>
      <c r="B8" s="89">
        <f>'Burden Summary'!B8</f>
        <v>611200</v>
      </c>
      <c r="C8" s="89">
        <f>SUM('Burden Summary'!D8,'Burden Summary'!D17)</f>
        <v>1199200</v>
      </c>
      <c r="D8" s="89">
        <f>SUM('Burden Summary'!F8,'Burden Summary'!F17)</f>
        <v>304400</v>
      </c>
      <c r="E8" s="100">
        <v>13.87</v>
      </c>
      <c r="F8" s="237">
        <f t="shared" si="0"/>
        <v>4222028</v>
      </c>
    </row>
    <row r="9" spans="1:6" ht="15.75" thickBot="1" x14ac:dyDescent="0.3">
      <c r="A9" s="83" t="s">
        <v>58</v>
      </c>
      <c r="B9" s="99">
        <f>SUM(B5:B8)</f>
        <v>636478</v>
      </c>
      <c r="C9" s="92">
        <f>SUM(C5:C8)</f>
        <v>3814782.0300000003</v>
      </c>
      <c r="D9" s="92">
        <f>SUM(D5:D8)</f>
        <v>1160534.9130000002</v>
      </c>
      <c r="E9" s="74"/>
      <c r="F9" s="238">
        <f>SUM(F5:F8)</f>
        <v>16096619.243309999</v>
      </c>
    </row>
  </sheetData>
  <mergeCells count="1">
    <mergeCell ref="A1:E1"/>
  </mergeCells>
  <pageMargins left="0.45" right="0.45" top="0.75" bottom="0.75" header="0.3" footer="0.3"/>
  <pageSetup scale="90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4" zoomScale="80" zoomScaleNormal="80" zoomScalePageLayoutView="75" workbookViewId="0">
      <selection activeCell="I32" sqref="I32"/>
    </sheetView>
  </sheetViews>
  <sheetFormatPr defaultRowHeight="15" x14ac:dyDescent="0.25"/>
  <cols>
    <col min="1" max="1" width="21.42578125" customWidth="1"/>
    <col min="2" max="3" width="15.7109375" customWidth="1"/>
    <col min="4" max="4" width="22" bestFit="1" customWidth="1"/>
    <col min="5" max="6" width="15.7109375" customWidth="1"/>
    <col min="7" max="7" width="13.42578125" customWidth="1"/>
    <col min="9" max="9" width="15.42578125" customWidth="1"/>
    <col min="10" max="10" width="11.85546875" customWidth="1"/>
    <col min="12" max="12" width="8.140625" bestFit="1" customWidth="1"/>
    <col min="13" max="13" width="18.7109375" customWidth="1"/>
    <col min="14" max="14" width="12.5703125" customWidth="1"/>
  </cols>
  <sheetData>
    <row r="1" spans="1:12" ht="17.25" x14ac:dyDescent="0.3">
      <c r="A1" s="458" t="s">
        <v>125</v>
      </c>
      <c r="B1" s="458"/>
      <c r="C1" s="458"/>
      <c r="D1" s="458"/>
      <c r="E1" s="458"/>
      <c r="F1" s="458"/>
      <c r="G1" s="3"/>
    </row>
    <row r="2" spans="1:12" x14ac:dyDescent="0.25">
      <c r="A2" s="3"/>
      <c r="B2" s="3"/>
      <c r="C2" s="3"/>
      <c r="D2" s="3"/>
      <c r="E2" s="3"/>
      <c r="F2" s="3"/>
      <c r="G2" s="3"/>
    </row>
    <row r="3" spans="1:12" ht="15.75" thickBot="1" x14ac:dyDescent="0.3">
      <c r="A3" s="4" t="s">
        <v>56</v>
      </c>
      <c r="B3" s="1"/>
      <c r="C3" s="1"/>
      <c r="D3" s="1"/>
      <c r="E3" s="1"/>
      <c r="F3" s="1"/>
      <c r="G3" s="1"/>
    </row>
    <row r="4" spans="1:12" s="76" customFormat="1" ht="35.1" customHeight="1" thickBot="1" x14ac:dyDescent="0.3">
      <c r="A4" s="62" t="s">
        <v>109</v>
      </c>
      <c r="B4" s="63" t="s">
        <v>3</v>
      </c>
      <c r="C4" s="63" t="s">
        <v>4</v>
      </c>
      <c r="D4" s="63" t="s">
        <v>73</v>
      </c>
      <c r="E4" s="63" t="s">
        <v>103</v>
      </c>
      <c r="F4" s="77" t="s">
        <v>104</v>
      </c>
      <c r="G4" s="75"/>
    </row>
    <row r="5" spans="1:12" ht="30" customHeight="1" x14ac:dyDescent="0.25">
      <c r="A5" s="80" t="s">
        <v>112</v>
      </c>
      <c r="B5" s="87">
        <f>'State, Local, Tribal (SLT)'!E130</f>
        <v>20866</v>
      </c>
      <c r="C5" s="88">
        <f>'State, Local, Tribal (SLT)'!F130</f>
        <v>11.133865618709862</v>
      </c>
      <c r="D5" s="88">
        <f>'State, Local, Tribal (SLT)'!G130</f>
        <v>232319.24</v>
      </c>
      <c r="E5" s="88">
        <f>'State, Local, Tribal (SLT)'!H130</f>
        <v>0.25258131870610462</v>
      </c>
      <c r="F5" s="88">
        <f>'State, Local, Tribal (SLT)'!I130</f>
        <v>58679.5</v>
      </c>
      <c r="G5" s="3"/>
    </row>
    <row r="6" spans="1:12" x14ac:dyDescent="0.25">
      <c r="A6" s="81" t="s">
        <v>113</v>
      </c>
      <c r="B6" s="90">
        <f>'Private for Profit (PFP)'!E30</f>
        <v>2812</v>
      </c>
      <c r="C6" s="91">
        <f>'Private for Profit (PFP)'!F30</f>
        <v>306.43006045519201</v>
      </c>
      <c r="D6" s="91">
        <f>'Private for Profit (PFP)'!G30</f>
        <v>861681.33</v>
      </c>
      <c r="E6" s="91">
        <f>'Private for Profit (PFP)'!H30</f>
        <v>3.028251755205141E-2</v>
      </c>
      <c r="F6" s="91">
        <f>'Private for Profit (PFP)'!I30</f>
        <v>26093.88</v>
      </c>
      <c r="G6" s="3"/>
      <c r="H6" s="340"/>
      <c r="I6" s="341"/>
      <c r="J6" s="340"/>
      <c r="K6" s="341"/>
      <c r="L6" s="340"/>
    </row>
    <row r="7" spans="1:12" x14ac:dyDescent="0.25">
      <c r="A7" s="81" t="s">
        <v>114</v>
      </c>
      <c r="B7" s="90">
        <f>'Private NOT for Profit (PNP)'!E33</f>
        <v>1600</v>
      </c>
      <c r="C7" s="91">
        <f>'Private NOT for Profit (PNP)'!F33</f>
        <v>2.0249999999999999</v>
      </c>
      <c r="D7" s="91">
        <f>'Private NOT for Profit (PNP)'!G33</f>
        <v>3240</v>
      </c>
      <c r="E7" s="91">
        <f>'Private NOT for Profit (PNP)'!H33</f>
        <v>0.18966049382716049</v>
      </c>
      <c r="F7" s="91">
        <f>'Private NOT for Profit (PNP)'!I33</f>
        <v>614.5</v>
      </c>
      <c r="G7" s="3"/>
      <c r="H7" s="340"/>
      <c r="I7" s="341"/>
      <c r="J7" s="340"/>
      <c r="K7" s="341"/>
      <c r="L7" s="340"/>
    </row>
    <row r="8" spans="1:12" ht="15.75" thickBot="1" x14ac:dyDescent="0.3">
      <c r="A8" s="82" t="s">
        <v>115</v>
      </c>
      <c r="B8" s="89">
        <f>Individuals!F10</f>
        <v>611200</v>
      </c>
      <c r="C8" s="89">
        <f>Individuals!G10</f>
        <v>1.962041884816754</v>
      </c>
      <c r="D8" s="89">
        <f>Individuals!H10</f>
        <v>1199200</v>
      </c>
      <c r="E8" s="89">
        <f>Individuals!I10</f>
        <v>0.25383589059372913</v>
      </c>
      <c r="F8" s="89">
        <f>Individuals!J10</f>
        <v>304400</v>
      </c>
      <c r="G8" s="3"/>
      <c r="H8" s="340"/>
      <c r="I8" s="160"/>
      <c r="J8" s="340"/>
      <c r="L8" s="340"/>
    </row>
    <row r="9" spans="1:12" ht="15.75" customHeight="1" thickBot="1" x14ac:dyDescent="0.3">
      <c r="A9" s="83" t="s">
        <v>116</v>
      </c>
      <c r="B9" s="92">
        <f>SUM(B5:B8)</f>
        <v>636478</v>
      </c>
      <c r="C9" s="93">
        <f>D9/B9</f>
        <v>3.6080439072520964</v>
      </c>
      <c r="D9" s="92">
        <f t="shared" ref="D9:F9" si="0">SUM(D5:D8)</f>
        <v>2296440.5699999998</v>
      </c>
      <c r="E9" s="93">
        <f>F9/D9</f>
        <v>0.16973567053816682</v>
      </c>
      <c r="F9" s="94">
        <f t="shared" si="0"/>
        <v>389787.88</v>
      </c>
      <c r="G9" s="1"/>
    </row>
    <row r="10" spans="1:12" ht="15.75" customHeight="1" x14ac:dyDescent="0.25">
      <c r="A10" s="1"/>
      <c r="B10" s="342"/>
      <c r="C10" s="1"/>
      <c r="D10" s="342"/>
      <c r="E10" s="1"/>
      <c r="F10" s="486"/>
      <c r="G10" s="1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s="5" customFormat="1" ht="15.75" thickBot="1" x14ac:dyDescent="0.3">
      <c r="A12" s="4" t="s">
        <v>117</v>
      </c>
      <c r="B12" s="4"/>
      <c r="C12" s="4"/>
      <c r="D12" s="4"/>
      <c r="E12" s="4"/>
      <c r="F12" s="4"/>
      <c r="G12" s="4"/>
    </row>
    <row r="13" spans="1:12" s="79" customFormat="1" ht="35.1" customHeight="1" thickBot="1" x14ac:dyDescent="0.3">
      <c r="A13" s="62" t="s">
        <v>109</v>
      </c>
      <c r="B13" s="63" t="s">
        <v>3</v>
      </c>
      <c r="C13" s="63" t="s">
        <v>4</v>
      </c>
      <c r="D13" s="63" t="s">
        <v>73</v>
      </c>
      <c r="E13" s="63" t="s">
        <v>103</v>
      </c>
      <c r="F13" s="72" t="s">
        <v>104</v>
      </c>
      <c r="G13" s="78"/>
    </row>
    <row r="14" spans="1:12" ht="30" customHeight="1" x14ac:dyDescent="0.25">
      <c r="A14" s="84" t="s">
        <v>112</v>
      </c>
      <c r="B14" s="88">
        <f>SUM('State, Local, Tribal (SLT)'!E131)</f>
        <v>20866</v>
      </c>
      <c r="C14" s="88">
        <f>+D14/B14</f>
        <v>22.578858429981786</v>
      </c>
      <c r="D14" s="88">
        <f>+'State, Local, Tribal (SLT)'!G131</f>
        <v>471130.45999999996</v>
      </c>
      <c r="E14" s="88">
        <f>SUM('State, Local, Tribal (SLT)'!H131)</f>
        <v>7.5166065467301785E-2</v>
      </c>
      <c r="F14" s="88">
        <f>SUM('State, Local, Tribal (SLT)'!I131)</f>
        <v>35413.023000000001</v>
      </c>
      <c r="G14" s="3"/>
    </row>
    <row r="15" spans="1:12" x14ac:dyDescent="0.25">
      <c r="A15" s="81" t="s">
        <v>113</v>
      </c>
      <c r="B15" s="90">
        <f>'Private for Profit (PFP)'!E31</f>
        <v>2812</v>
      </c>
      <c r="C15" s="88">
        <f t="shared" ref="C15:C16" si="1">+D15/B15</f>
        <v>367.86237553342818</v>
      </c>
      <c r="D15" s="91">
        <f>+'Private for Profit (PFP)'!G31</f>
        <v>1034429</v>
      </c>
      <c r="E15" s="91">
        <f>'Private for Profit (PFP)'!H31</f>
        <v>6.0585811109317315E-2</v>
      </c>
      <c r="F15" s="91">
        <f>'Private for Profit (PFP)'!I31</f>
        <v>62671.72</v>
      </c>
      <c r="G15" s="3"/>
    </row>
    <row r="16" spans="1:12" x14ac:dyDescent="0.25">
      <c r="A16" s="81" t="s">
        <v>114</v>
      </c>
      <c r="B16" s="90">
        <f>'Private NOT for Profit (PNP)'!E34</f>
        <v>1600</v>
      </c>
      <c r="C16" s="88">
        <f t="shared" si="1"/>
        <v>7.9887499999999996</v>
      </c>
      <c r="D16" s="91">
        <f>+'Private NOT for Profit (PNP)'!G34</f>
        <v>12782</v>
      </c>
      <c r="E16" s="91">
        <f>'Private NOT for Profit (PNP)'!H34</f>
        <v>52.625746362071666</v>
      </c>
      <c r="F16" s="91">
        <f>'Private NOT for Profit (PNP)'!I34</f>
        <v>672662.29</v>
      </c>
      <c r="G16" s="3"/>
    </row>
    <row r="17" spans="1:7" ht="15.75" thickBot="1" x14ac:dyDescent="0.3">
      <c r="A17" s="82" t="s">
        <v>115</v>
      </c>
      <c r="B17" s="95">
        <v>0</v>
      </c>
      <c r="C17" s="88">
        <v>0</v>
      </c>
      <c r="D17" s="96">
        <v>0</v>
      </c>
      <c r="E17" s="96">
        <v>0</v>
      </c>
      <c r="F17" s="96">
        <v>0</v>
      </c>
      <c r="G17" s="3"/>
    </row>
    <row r="18" spans="1:7" ht="15.75" thickBot="1" x14ac:dyDescent="0.3">
      <c r="A18" s="83" t="s">
        <v>116</v>
      </c>
      <c r="B18" s="92">
        <f>SUM(B14:B17)</f>
        <v>25278</v>
      </c>
      <c r="C18" s="93">
        <f>D18/B18</f>
        <v>60.065727510087825</v>
      </c>
      <c r="D18" s="92">
        <f t="shared" ref="D18:F18" si="2">SUM(D14:D17)</f>
        <v>1518341.46</v>
      </c>
      <c r="E18" s="93">
        <f>F18/D18</f>
        <v>0.50762430803937875</v>
      </c>
      <c r="F18" s="94">
        <f t="shared" si="2"/>
        <v>770747.03300000005</v>
      </c>
      <c r="G18" s="1"/>
    </row>
    <row r="19" spans="1:7" x14ac:dyDescent="0.25">
      <c r="A19" s="1"/>
      <c r="B19" s="342"/>
      <c r="C19" s="1"/>
      <c r="D19" s="342"/>
      <c r="E19" s="1"/>
      <c r="F19" s="486"/>
      <c r="G19" s="1"/>
    </row>
    <row r="20" spans="1:7" x14ac:dyDescent="0.25">
      <c r="A20" s="1" t="s">
        <v>89</v>
      </c>
      <c r="B20" s="342"/>
      <c r="C20" s="1"/>
      <c r="D20" s="342"/>
      <c r="E20" s="1"/>
      <c r="F20" s="342"/>
      <c r="G20" s="1"/>
    </row>
    <row r="21" spans="1:7" s="5" customFormat="1" ht="15.75" thickBot="1" x14ac:dyDescent="0.3">
      <c r="A21" s="4" t="s">
        <v>118</v>
      </c>
      <c r="B21" s="4"/>
      <c r="C21" s="4"/>
      <c r="D21" s="4"/>
      <c r="E21" s="4"/>
      <c r="F21" s="4"/>
      <c r="G21" s="4"/>
    </row>
    <row r="22" spans="1:7" s="79" customFormat="1" ht="35.1" customHeight="1" thickBot="1" x14ac:dyDescent="0.3">
      <c r="A22" s="62" t="s">
        <v>243</v>
      </c>
      <c r="B22" s="63" t="s">
        <v>3</v>
      </c>
      <c r="C22" s="63" t="s">
        <v>4</v>
      </c>
      <c r="D22" s="63" t="s">
        <v>73</v>
      </c>
      <c r="E22" s="63" t="s">
        <v>103</v>
      </c>
      <c r="F22" s="72" t="s">
        <v>104</v>
      </c>
      <c r="G22" s="78"/>
    </row>
    <row r="23" spans="1:7" x14ac:dyDescent="0.25">
      <c r="A23" s="85" t="s">
        <v>56</v>
      </c>
      <c r="B23" s="88">
        <f>+B9</f>
        <v>636478</v>
      </c>
      <c r="C23" s="88">
        <f>C9</f>
        <v>3.6080439072520964</v>
      </c>
      <c r="D23" s="88">
        <f>D9</f>
        <v>2296440.5699999998</v>
      </c>
      <c r="E23" s="88">
        <f>E9</f>
        <v>0.16973567053816682</v>
      </c>
      <c r="F23" s="88">
        <f>F9</f>
        <v>389787.88</v>
      </c>
      <c r="G23" s="3"/>
    </row>
    <row r="24" spans="1:7" ht="15.75" thickBot="1" x14ac:dyDescent="0.3">
      <c r="A24" s="86" t="s">
        <v>57</v>
      </c>
      <c r="B24" s="305">
        <f>+B18</f>
        <v>25278</v>
      </c>
      <c r="C24" s="89">
        <f>C18</f>
        <v>60.065727510087825</v>
      </c>
      <c r="D24" s="89">
        <f>D18</f>
        <v>1518341.46</v>
      </c>
      <c r="E24" s="89">
        <f>E18</f>
        <v>0.50762430803937875</v>
      </c>
      <c r="F24" s="89">
        <f>F18</f>
        <v>770747.03300000005</v>
      </c>
      <c r="G24" s="3"/>
    </row>
    <row r="25" spans="1:7" ht="15.75" thickBot="1" x14ac:dyDescent="0.3">
      <c r="A25" s="83" t="s">
        <v>119</v>
      </c>
      <c r="B25" s="92">
        <f>+B9</f>
        <v>636478</v>
      </c>
      <c r="C25" s="92">
        <f>D25/B25</f>
        <v>5.9935803437039459</v>
      </c>
      <c r="D25" s="92">
        <f t="shared" ref="D25:F25" si="3">SUM(D23:D24)</f>
        <v>3814782.03</v>
      </c>
      <c r="E25" s="92">
        <f>F25/D25</f>
        <v>0.30422050431017689</v>
      </c>
      <c r="F25" s="94">
        <f t="shared" si="3"/>
        <v>1160534.9130000002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313"/>
      <c r="B28" s="314" t="s">
        <v>120</v>
      </c>
      <c r="C28" s="315" t="s">
        <v>121</v>
      </c>
      <c r="D28" s="316"/>
      <c r="E28" s="316"/>
      <c r="F28" s="316"/>
      <c r="G28" s="316"/>
    </row>
    <row r="29" spans="1:7" ht="30" x14ac:dyDescent="0.25">
      <c r="A29" s="306" t="s">
        <v>122</v>
      </c>
      <c r="B29" s="307">
        <v>3879951.7</v>
      </c>
      <c r="C29" s="307">
        <v>1163449.0530000001</v>
      </c>
      <c r="D29" s="316"/>
      <c r="E29" s="317"/>
      <c r="F29" s="317"/>
      <c r="G29" s="316"/>
    </row>
    <row r="30" spans="1:7" ht="30" customHeight="1" thickBot="1" x14ac:dyDescent="0.3">
      <c r="A30" s="308" t="s">
        <v>123</v>
      </c>
      <c r="B30" s="309">
        <f>D25</f>
        <v>3814782.03</v>
      </c>
      <c r="C30" s="310">
        <f>F25</f>
        <v>1160534.9130000002</v>
      </c>
      <c r="D30" s="316"/>
      <c r="E30" s="316"/>
      <c r="F30" s="316"/>
      <c r="G30" s="316"/>
    </row>
    <row r="31" spans="1:7" ht="15.75" thickBot="1" x14ac:dyDescent="0.3">
      <c r="A31" s="318" t="s">
        <v>27</v>
      </c>
      <c r="B31" s="319">
        <f>+B30-B29</f>
        <v>-65169.670000000391</v>
      </c>
      <c r="C31" s="320">
        <f>+C30-C29</f>
        <v>-2914.1399999998976</v>
      </c>
      <c r="D31" s="317"/>
      <c r="E31" s="316"/>
      <c r="F31" s="316"/>
      <c r="G31" s="316"/>
    </row>
    <row r="32" spans="1:7" x14ac:dyDescent="0.25">
      <c r="A32" s="316"/>
      <c r="B32" s="316"/>
      <c r="C32" s="317"/>
      <c r="D32" s="316"/>
      <c r="E32" s="316"/>
      <c r="F32" s="316"/>
      <c r="G32" s="316"/>
    </row>
    <row r="33" spans="1:7" ht="15.75" thickBot="1" x14ac:dyDescent="0.3">
      <c r="A33" s="316"/>
      <c r="B33" s="316"/>
      <c r="C33" s="316"/>
      <c r="D33" s="316"/>
      <c r="E33" s="316"/>
      <c r="F33" s="316"/>
      <c r="G33" s="316"/>
    </row>
    <row r="34" spans="1:7" ht="45.75" thickBot="1" x14ac:dyDescent="0.3">
      <c r="A34" s="7"/>
      <c r="B34" s="2"/>
      <c r="C34" s="321" t="s">
        <v>257</v>
      </c>
      <c r="D34" s="322" t="s">
        <v>258</v>
      </c>
      <c r="E34" s="322" t="s">
        <v>259</v>
      </c>
      <c r="F34" s="323" t="s">
        <v>260</v>
      </c>
      <c r="G34" s="316"/>
    </row>
    <row r="35" spans="1:7" x14ac:dyDescent="0.25">
      <c r="A35" s="445" t="s">
        <v>56</v>
      </c>
      <c r="B35" s="459"/>
      <c r="C35" s="324">
        <f>+'State, Local, Tribal (SLT)'!K130+'Private for Profit (PFP)'!K30+'Private NOT for Profit (PNP)'!K33+Individuals!L10</f>
        <v>2262.66</v>
      </c>
      <c r="D35" s="324">
        <f>+'State, Local, Tribal (SLT)'!L130+'Private for Profit (PFP)'!L30+'Private NOT for Profit (PNP)'!L33+Individuals!M10</f>
        <v>1502</v>
      </c>
      <c r="E35" s="324">
        <f>+'State, Local, Tribal (SLT)'!M130+'Private for Profit (PFP)'!M30+'Private NOT for Profit (PNP)'!M33+Individuals!N10</f>
        <v>-3147.5</v>
      </c>
      <c r="F35" s="325">
        <f>SUM(C35:E35)</f>
        <v>617.15999999999985</v>
      </c>
      <c r="G35" s="316"/>
    </row>
    <row r="36" spans="1:7" ht="15.75" thickBot="1" x14ac:dyDescent="0.3">
      <c r="A36" s="446" t="s">
        <v>57</v>
      </c>
      <c r="B36" s="460"/>
      <c r="C36" s="324">
        <f>+'State, Local, Tribal (SLT)'!K131+'Private for Profit (PFP)'!K31+'Private NOT for Profit (PNP)'!K34</f>
        <v>0</v>
      </c>
      <c r="D36" s="324">
        <f>+'State, Local, Tribal (SLT)'!L131+'Private for Profit (PFP)'!L31+'Private NOT for Profit (PNP)'!L34+Individuals!M10</f>
        <v>0</v>
      </c>
      <c r="E36" s="324">
        <f>+'State, Local, Tribal (SLT)'!M131+'Private for Profit (PFP)'!M31+'Private NOT for Profit (PNP)'!M34</f>
        <v>-3531.3</v>
      </c>
      <c r="F36" s="325">
        <f>SUM(C36:E36)</f>
        <v>-3531.3</v>
      </c>
      <c r="G36" s="316"/>
    </row>
    <row r="37" spans="1:7" ht="15.75" thickBot="1" x14ac:dyDescent="0.3">
      <c r="A37" s="440" t="s">
        <v>58</v>
      </c>
      <c r="B37" s="461"/>
      <c r="C37" s="138">
        <f t="shared" ref="C37:F37" si="4">SUM(C35:C36)</f>
        <v>2262.66</v>
      </c>
      <c r="D37" s="138">
        <f t="shared" si="4"/>
        <v>1502</v>
      </c>
      <c r="E37" s="138">
        <f t="shared" si="4"/>
        <v>-6678.8</v>
      </c>
      <c r="F37" s="226">
        <f t="shared" si="4"/>
        <v>-2914.1400000000003</v>
      </c>
      <c r="G37" s="316"/>
    </row>
    <row r="38" spans="1:7" x14ac:dyDescent="0.25">
      <c r="A38" s="316"/>
      <c r="B38" s="316"/>
      <c r="C38" s="316"/>
      <c r="D38" s="316"/>
      <c r="E38" s="316"/>
      <c r="F38" s="316"/>
      <c r="G38" s="316"/>
    </row>
    <row r="39" spans="1:7" x14ac:dyDescent="0.25">
      <c r="A39" s="311"/>
      <c r="B39" s="311"/>
      <c r="C39" s="311"/>
      <c r="D39" s="312"/>
      <c r="E39" s="312"/>
      <c r="F39" s="311"/>
    </row>
    <row r="40" spans="1:7" x14ac:dyDescent="0.25">
      <c r="A40" s="311"/>
      <c r="B40" s="311"/>
      <c r="C40" s="311"/>
      <c r="D40" s="311"/>
      <c r="E40" s="311"/>
      <c r="F40" s="311"/>
    </row>
    <row r="41" spans="1:7" x14ac:dyDescent="0.25">
      <c r="A41" s="311"/>
      <c r="B41" s="311"/>
      <c r="C41" s="311"/>
      <c r="D41" s="311"/>
      <c r="E41" s="311"/>
      <c r="F41" s="311"/>
    </row>
  </sheetData>
  <mergeCells count="4">
    <mergeCell ref="A1:F1"/>
    <mergeCell ref="A35:B35"/>
    <mergeCell ref="A36:B36"/>
    <mergeCell ref="A37:B37"/>
  </mergeCells>
  <pageMargins left="0.7" right="0.7" top="0.75" bottom="0.75" header="0.3" footer="0.3"/>
  <pageSetup scale="90" orientation="landscape" horizontalDpi="300" verticalDpi="300" r:id="rId1"/>
  <headerFooter>
    <oddHeader xml:space="preserve">&amp;L#0584-0293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State, Local, Tribal (SLT)</vt:lpstr>
      <vt:lpstr>Private for Profit (PFP)</vt:lpstr>
      <vt:lpstr>Private NOT for Profit (PNP)</vt:lpstr>
      <vt:lpstr>Individuals</vt:lpstr>
      <vt:lpstr>Annualized Costs to Respondent</vt:lpstr>
      <vt:lpstr>Burden Summary</vt:lpstr>
      <vt:lpstr>Individuals!Print_Area</vt:lpstr>
      <vt:lpstr>'Private for Profit (PFP)'!Print_Area</vt:lpstr>
      <vt:lpstr>'Private NOT for Profit (PNP)'!Print_Area</vt:lpstr>
      <vt:lpstr>'State, Local, Tribal (SLT)'!Print_Area</vt:lpstr>
      <vt:lpstr>'Private for Profit (PFP)'!Print_Titles</vt:lpstr>
      <vt:lpstr>'Private NOT for Profit (PNP)'!Print_Titles</vt:lpstr>
      <vt:lpstr>'State, Local, Tribal (SLT)'!Print_Titles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Lynnette Thomas</cp:lastModifiedBy>
  <cp:lastPrinted>2014-04-15T20:05:05Z</cp:lastPrinted>
  <dcterms:created xsi:type="dcterms:W3CDTF">2014-01-09T20:10:25Z</dcterms:created>
  <dcterms:modified xsi:type="dcterms:W3CDTF">2017-01-05T21:39:18Z</dcterms:modified>
</cp:coreProperties>
</file>