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Q:\OECA\ICR Renewals\FY2017 (WA 2-04)\Expires 2017-03\1136.12\"/>
    </mc:Choice>
  </mc:AlternateContent>
  <bookViews>
    <workbookView xWindow="120" yWindow="120" windowWidth="24915" windowHeight="12075" activeTab="1"/>
  </bookViews>
  <sheets>
    <sheet name="Respondents" sheetId="3" r:id="rId1"/>
    <sheet name="Industry" sheetId="1" r:id="rId2"/>
    <sheet name="Agency" sheetId="2" r:id="rId3"/>
  </sheets>
  <calcPr calcId="171027"/>
</workbook>
</file>

<file path=xl/calcChain.xml><?xml version="1.0" encoding="utf-8"?>
<calcChain xmlns="http://schemas.openxmlformats.org/spreadsheetml/2006/main">
  <c r="I38" i="1" l="1"/>
  <c r="I36" i="1"/>
  <c r="O44" i="1" l="1"/>
  <c r="R44" i="1"/>
  <c r="I37" i="1" s="1"/>
  <c r="O9" i="3"/>
  <c r="O10" i="3"/>
  <c r="O11" i="3"/>
  <c r="O12" i="3"/>
  <c r="O13" i="3"/>
  <c r="O14" i="3"/>
  <c r="O15" i="3"/>
  <c r="O16" i="3"/>
  <c r="O18" i="3" s="1"/>
  <c r="O17" i="3"/>
  <c r="O8" i="3"/>
  <c r="G9" i="3"/>
  <c r="G8" i="3"/>
  <c r="G11" i="3" s="1"/>
  <c r="F11" i="3"/>
  <c r="E11" i="3"/>
  <c r="D10" i="3"/>
  <c r="G10" i="3" s="1"/>
  <c r="D9" i="3"/>
  <c r="D11" i="3" s="1"/>
  <c r="C11" i="3"/>
  <c r="D15" i="2" l="1"/>
  <c r="F15" i="2" s="1"/>
  <c r="D14" i="2"/>
  <c r="F14" i="2" s="1"/>
  <c r="D13" i="2"/>
  <c r="F13" i="2" s="1"/>
  <c r="D12" i="2"/>
  <c r="F12" i="2" s="1"/>
  <c r="D10" i="2"/>
  <c r="F10" i="2" s="1"/>
  <c r="D9" i="2"/>
  <c r="F9" i="2" s="1"/>
  <c r="D8" i="2"/>
  <c r="F8" i="2" s="1"/>
  <c r="D7" i="2"/>
  <c r="F7" i="2" s="1"/>
  <c r="D6" i="2"/>
  <c r="F6" i="2" s="1"/>
  <c r="D5" i="2"/>
  <c r="F5" i="2" s="1"/>
  <c r="D4" i="2"/>
  <c r="F4" i="2" s="1"/>
  <c r="D32" i="1"/>
  <c r="F32" i="1" s="1"/>
  <c r="D24" i="1"/>
  <c r="F24" i="1" s="1"/>
  <c r="D23" i="1"/>
  <c r="F23" i="1" s="1"/>
  <c r="G23" i="1" s="1"/>
  <c r="D22" i="1"/>
  <c r="F22" i="1" s="1"/>
  <c r="D20" i="1"/>
  <c r="F20" i="1" s="1"/>
  <c r="D19" i="1"/>
  <c r="F19" i="1" s="1"/>
  <c r="D18" i="1"/>
  <c r="F18" i="1" s="1"/>
  <c r="G18" i="1" s="1"/>
  <c r="D17" i="1"/>
  <c r="F17" i="1" s="1"/>
  <c r="D16" i="1"/>
  <c r="F16" i="1" s="1"/>
  <c r="D15" i="1"/>
  <c r="F15" i="1" s="1"/>
  <c r="D14" i="1"/>
  <c r="F14" i="1" s="1"/>
  <c r="G14" i="1" s="1"/>
  <c r="D10" i="1"/>
  <c r="F10" i="1" s="1"/>
  <c r="D9" i="1"/>
  <c r="F9" i="1" s="1"/>
  <c r="D8" i="1"/>
  <c r="F8" i="1" s="1"/>
  <c r="D6" i="1"/>
  <c r="F6" i="1" s="1"/>
  <c r="G6" i="1" s="1"/>
  <c r="G16" i="1" l="1"/>
  <c r="H16" i="1"/>
  <c r="G32" i="1"/>
  <c r="H32" i="1"/>
  <c r="H10" i="1"/>
  <c r="G10" i="1"/>
  <c r="H22" i="1"/>
  <c r="I22" i="1"/>
  <c r="G22" i="1"/>
  <c r="G9" i="1"/>
  <c r="H9" i="1"/>
  <c r="G20" i="1"/>
  <c r="H20" i="1"/>
  <c r="H17" i="1"/>
  <c r="G17" i="1"/>
  <c r="I17" i="1" s="1"/>
  <c r="H8" i="1"/>
  <c r="G8" i="1"/>
  <c r="H15" i="1"/>
  <c r="G15" i="1"/>
  <c r="I15" i="1" s="1"/>
  <c r="H19" i="1"/>
  <c r="G19" i="1"/>
  <c r="H24" i="1"/>
  <c r="G24" i="1"/>
  <c r="I24" i="1" s="1"/>
  <c r="H6" i="1"/>
  <c r="H23" i="1"/>
  <c r="I23" i="1" s="1"/>
  <c r="H14" i="1"/>
  <c r="I14" i="1" s="1"/>
  <c r="H18" i="1"/>
  <c r="I18" i="1" s="1"/>
  <c r="H5" i="2"/>
  <c r="H7" i="2"/>
  <c r="H9" i="2"/>
  <c r="H12" i="2"/>
  <c r="H14" i="2"/>
  <c r="H4" i="2"/>
  <c r="G4" i="2"/>
  <c r="H6" i="2"/>
  <c r="G6" i="2"/>
  <c r="I6" i="2" s="1"/>
  <c r="H8" i="2"/>
  <c r="G8" i="2"/>
  <c r="H10" i="2"/>
  <c r="G10" i="2"/>
  <c r="I10" i="2" s="1"/>
  <c r="H13" i="2"/>
  <c r="G13" i="2"/>
  <c r="H15" i="2"/>
  <c r="G15" i="2"/>
  <c r="G5" i="2"/>
  <c r="G7" i="2"/>
  <c r="G9" i="2"/>
  <c r="G12" i="2"/>
  <c r="I12" i="2" s="1"/>
  <c r="G14" i="2"/>
  <c r="I15" i="2" l="1"/>
  <c r="F16" i="2"/>
  <c r="I9" i="1"/>
  <c r="I16" i="1"/>
  <c r="I19" i="1"/>
  <c r="F35" i="1"/>
  <c r="F26" i="1"/>
  <c r="I9" i="2"/>
  <c r="I7" i="2"/>
  <c r="I8" i="1"/>
  <c r="I20" i="1"/>
  <c r="I10" i="1"/>
  <c r="I32" i="1"/>
  <c r="I35" i="1" s="1"/>
  <c r="I13" i="2"/>
  <c r="I8" i="2"/>
  <c r="I4" i="2"/>
  <c r="I6" i="1"/>
  <c r="I14" i="2"/>
  <c r="I5" i="2"/>
  <c r="I26" i="1" l="1"/>
  <c r="F36" i="1"/>
  <c r="G40" i="1" s="1"/>
  <c r="I16" i="2"/>
  <c r="F38" i="1" l="1"/>
</calcChain>
</file>

<file path=xl/sharedStrings.xml><?xml version="1.0" encoding="utf-8"?>
<sst xmlns="http://schemas.openxmlformats.org/spreadsheetml/2006/main" count="164" uniqueCount="126">
  <si>
    <t>Burden item</t>
  </si>
  <si>
    <t>1. Applications</t>
  </si>
  <si>
    <t>N/A</t>
  </si>
  <si>
    <t xml:space="preserve"> </t>
  </si>
  <si>
    <t>2. Survey and Studies</t>
  </si>
  <si>
    <t>3. Reporting requirements</t>
  </si>
  <si>
    <t xml:space="preserve">    B.  Required activities</t>
  </si>
  <si>
    <t xml:space="preserve">      1.  Inspect drain systems</t>
  </si>
  <si>
    <t xml:space="preserve">          2.  Inspect oil-water separators</t>
  </si>
  <si>
    <t xml:space="preserve">          3.  Performance test</t>
  </si>
  <si>
    <t xml:space="preserve">     C.   Create information </t>
  </si>
  <si>
    <t>See 3B</t>
  </si>
  <si>
    <t xml:space="preserve">     D.   Gather existing information</t>
  </si>
  <si>
    <t>See 3E</t>
  </si>
  <si>
    <t xml:space="preserve">     E.   Write report  </t>
  </si>
  <si>
    <t xml:space="preserve">    Notification of modification</t>
  </si>
  <si>
    <t xml:space="preserve">    Notification of actual startup</t>
  </si>
  <si>
    <t xml:space="preserve">    Various notifications of intent</t>
  </si>
  <si>
    <t xml:space="preserve">    Demonstration for alternative</t>
  </si>
  <si>
    <t xml:space="preserve">    Operational or process parameter</t>
  </si>
  <si>
    <t xml:space="preserve">    Semiannual report</t>
  </si>
  <si>
    <t xml:space="preserve">    Results of performance test</t>
  </si>
  <si>
    <t>4.  Recordkeeping requirements</t>
  </si>
  <si>
    <t>See 3A</t>
  </si>
  <si>
    <t xml:space="preserve">      B.  Plan activities</t>
  </si>
  <si>
    <t xml:space="preserve">  </t>
  </si>
  <si>
    <t xml:space="preserve">      C.  Implement activities</t>
  </si>
  <si>
    <t xml:space="preserve">  D. Develop record system </t>
  </si>
  <si>
    <t xml:space="preserve">      E.  Enter information</t>
  </si>
  <si>
    <t xml:space="preserve">      F.  Train personnel</t>
  </si>
  <si>
    <t xml:space="preserve">  G.  Audits</t>
  </si>
  <si>
    <t>TOTAL ANNUAL BURDEN AND COST (rounded)</t>
  </si>
  <si>
    <t>(A) Person- hours per occurrence</t>
  </si>
  <si>
    <t>(B) No. of occurrences per respondent per year</t>
  </si>
  <si>
    <t>(C) Person- hours per respondent per year (C=AxB)</t>
  </si>
  <si>
    <t>(E) Technical person- hours per year (E=CxD)</t>
  </si>
  <si>
    <t>(F) Management person-hours per year (Ex0.05)</t>
  </si>
  <si>
    <t>(G) Clerical person-hours per year (Ex0.1)</t>
  </si>
  <si>
    <t>Activity</t>
  </si>
  <si>
    <t>Report Review</t>
  </si>
  <si>
    <t xml:space="preserve"> Notification of modification</t>
  </si>
  <si>
    <t xml:space="preserve">     Notification of actual startup</t>
  </si>
  <si>
    <t xml:space="preserve">     Initial inspection detailing emission problems</t>
  </si>
  <si>
    <r>
      <t xml:space="preserve">     Notification of various intent </t>
    </r>
    <r>
      <rPr>
        <vertAlign val="superscript"/>
        <sz val="10"/>
        <color theme="1"/>
        <rFont val="Times New Roman"/>
        <family val="1"/>
      </rPr>
      <t>c</t>
    </r>
  </si>
  <si>
    <t xml:space="preserve">     Demonstration for alternative</t>
  </si>
  <si>
    <t xml:space="preserve">     operational or process parameter</t>
  </si>
  <si>
    <t xml:space="preserve">     Notification of delay in compliance</t>
  </si>
  <si>
    <t xml:space="preserve">     Notification of initial performance test</t>
  </si>
  <si>
    <t xml:space="preserve">     Initial performance test report for flares</t>
  </si>
  <si>
    <r>
      <t xml:space="preserve">     Review of semiannual reports </t>
    </r>
    <r>
      <rPr>
        <vertAlign val="superscript"/>
        <sz val="10"/>
        <color theme="1"/>
        <rFont val="Times New Roman"/>
        <family val="1"/>
      </rPr>
      <t>d</t>
    </r>
  </si>
  <si>
    <t>(A) EPA Person- hours per occurrence</t>
  </si>
  <si>
    <t>(B) No. of occurrences per plant per year</t>
  </si>
  <si>
    <t>(C) EPA person- hours per respondent per year (C=AxB)</t>
  </si>
  <si>
    <r>
      <t xml:space="preserve">(D) Plants per year </t>
    </r>
    <r>
      <rPr>
        <b/>
        <vertAlign val="superscript"/>
        <sz val="10"/>
        <color theme="1"/>
        <rFont val="Times New Roman"/>
        <family val="1"/>
      </rPr>
      <t>(a)</t>
    </r>
  </si>
  <si>
    <r>
      <t xml:space="preserve">(H) Cost </t>
    </r>
    <r>
      <rPr>
        <b/>
        <vertAlign val="superscript"/>
        <sz val="10"/>
        <color theme="1"/>
        <rFont val="Times New Roman"/>
        <family val="1"/>
      </rPr>
      <t>(b)</t>
    </r>
    <r>
      <rPr>
        <sz val="10"/>
        <color theme="1"/>
        <rFont val="Times New Roman"/>
        <family val="1"/>
      </rPr>
      <t xml:space="preserve"> </t>
    </r>
  </si>
  <si>
    <t>Subtotal for Reporting Requirements</t>
  </si>
  <si>
    <t>Subtotal for Recordkeeping Requirements</t>
  </si>
  <si>
    <r>
      <t xml:space="preserve">(D) Respondents 
per year </t>
    </r>
    <r>
      <rPr>
        <b/>
        <vertAlign val="superscript"/>
        <sz val="10"/>
        <color theme="1"/>
        <rFont val="Times New Roman"/>
        <family val="1"/>
      </rPr>
      <t>(a)</t>
    </r>
  </si>
  <si>
    <t>Capital and O&amp;M Costs (See Section 6(b)(iii))</t>
  </si>
  <si>
    <t>TOTAL COST</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</si>
  <si>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</si>
  <si>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</si>
  <si>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</si>
  <si>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</si>
  <si>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</si>
  <si>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</si>
  <si>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</si>
  <si>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</si>
  <si>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</si>
  <si>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</si>
  <si>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</si>
  <si>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</si>
  <si>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</si>
  <si>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</si>
  <si>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</si>
  <si>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</si>
  <si>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</si>
  <si>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</si>
  <si>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</si>
  <si>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</si>
  <si>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</si>
  <si>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</si>
  <si>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</si>
  <si>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</si>
  <si>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Total Annual Responses</t>
  </si>
  <si>
    <t>Information Collection Activity</t>
  </si>
  <si>
    <t>Number of Responses</t>
  </si>
  <si>
    <t>Number of Existing Respondents That Keep Records But Do Not Submit Reports</t>
  </si>
  <si>
    <t>Total</t>
  </si>
  <si>
    <t>Total Annual Responses
E=(BxC)+D</t>
  </si>
  <si>
    <r>
      <t>1</t>
    </r>
    <r>
      <rPr>
        <sz val="12"/>
        <color rgb="FF000000"/>
        <rFont val="Times New Roman"/>
        <family val="1"/>
      </rPr>
      <t xml:space="preserve"> </t>
    </r>
    <r>
      <rPr>
        <sz val="10"/>
        <color rgb="FF000000"/>
        <rFont val="Times New Roman"/>
        <family val="1"/>
      </rPr>
      <t>New respondent include sources with constructed, reconstructed and modified affected facilities.</t>
    </r>
    <r>
      <rPr>
        <sz val="10"/>
        <color rgb="FFFF0000"/>
        <rFont val="Times New Roman"/>
        <family val="1"/>
      </rPr>
      <t xml:space="preserve">  </t>
    </r>
  </si>
  <si>
    <t>Notification of modification</t>
  </si>
  <si>
    <t>Notification of actual startup</t>
  </si>
  <si>
    <t>Initial certification of equipment and inspections</t>
  </si>
  <si>
    <t>Initial inspection report detailing emission problems</t>
  </si>
  <si>
    <t>Notifications of various intent</t>
  </si>
  <si>
    <t>Demonstration for alternative operational or process parameter</t>
  </si>
  <si>
    <t>Notification of delay in compliance</t>
  </si>
  <si>
    <t>Semiannual report</t>
  </si>
  <si>
    <t>Notification of initial performance test</t>
  </si>
  <si>
    <t>Notification of construction/
reconstruction</t>
  </si>
  <si>
    <t xml:space="preserve">Portable VOC analyzer for non-regenerative carbon absorber </t>
  </si>
  <si>
    <t>Total O&amp;M, 
(E X F)</t>
  </si>
  <si>
    <t>Assumptions:</t>
  </si>
  <si>
    <r>
      <t>a</t>
    </r>
    <r>
      <rPr>
        <sz val="10"/>
        <color theme="1"/>
        <rFont val="Times New Roman"/>
        <family val="1"/>
      </rPr>
      <t>.  We have assumed that the average number of respondents that will be subject to the rule will be 135.  There will be no additional new sources that will become subject to the rule over the three-year period of this ICR.</t>
    </r>
  </si>
  <si>
    <r>
      <t>c.</t>
    </r>
    <r>
      <rPr>
        <sz val="10"/>
        <color theme="1"/>
        <rFont val="Times New Roman"/>
        <family val="1"/>
      </rPr>
      <t xml:space="preserve">  The following notification review is included: election to construct and operate a completely closed drain system; election to construct and operate a floating roof; intent to use an alternative means of emission limitation; and intent to use a VOC control device other than a carbon absorber to meet the requirements of 60.692-5(a).</t>
    </r>
  </si>
  <si>
    <r>
      <t>d.</t>
    </r>
    <r>
      <rPr>
        <sz val="10"/>
        <color theme="1"/>
        <rFont val="Times New Roman"/>
        <family val="1"/>
      </rPr>
      <t xml:space="preserve">  We have assumed that it will take 8 hours two times per year to review each semiannual report.</t>
    </r>
  </si>
  <si>
    <r>
      <t>b.</t>
    </r>
    <r>
      <rPr>
        <sz val="10"/>
        <color theme="1"/>
        <rFont val="Times New Roman"/>
        <family val="1"/>
      </rPr>
      <t xml:space="preserve">  The cost is based on the following labor rate which incorporates a 1.6 benefits multiplication factor to account for government overhead expenses.  Managerial rates of $64.16, Technical rate of $47.62, and Clerical rate of $25.76.  These rates are from the Office of Personnel Management (OPM) “2016 General Schedule” which excludes locality rates of pay.</t>
    </r>
  </si>
  <si>
    <r>
      <rPr>
        <vertAlign val="superscript"/>
        <sz val="10"/>
        <color rgb="FF000000"/>
        <rFont val="Times New Roman"/>
        <family val="1"/>
      </rPr>
      <t>e</t>
    </r>
    <r>
      <rPr>
        <sz val="10"/>
        <color rgb="FF000000"/>
        <rFont val="Times New Roman"/>
        <family val="1"/>
      </rPr>
      <t xml:space="preserve"> Totals have been rounded to 3 significant figures. Figures may not add exactly due to rounding</t>
    </r>
  </si>
  <si>
    <r>
      <t>TOTAL ANNUAL BURDEN AND COST (rounded)</t>
    </r>
    <r>
      <rPr>
        <b/>
        <vertAlign val="superscript"/>
        <sz val="10"/>
        <color theme="1"/>
        <rFont val="Times New Roman"/>
        <family val="1"/>
      </rPr>
      <t>e</t>
    </r>
  </si>
  <si>
    <t xml:space="preserve">     Initial certification for equipment and inspections</t>
  </si>
  <si>
    <t xml:space="preserve">     Notification of construction/reconstruction </t>
  </si>
  <si>
    <r>
      <t>a.</t>
    </r>
    <r>
      <rPr>
        <sz val="10"/>
        <color theme="1"/>
        <rFont val="Times New Roman"/>
        <family val="1"/>
      </rPr>
      <t xml:space="preserve">  We have assumed that the average number of respondents that will be subject to the rule will be 135.  There will be no additional new sources per year that will become subject to the rule over the three-year period of this ICR.</t>
    </r>
  </si>
  <si>
    <r>
      <t>c.</t>
    </r>
    <r>
      <rPr>
        <sz val="10"/>
        <color theme="1"/>
        <rFont val="Times New Roman"/>
        <family val="1"/>
      </rPr>
      <t xml:space="preserve">  We have assumed that each respondent will read instructions one time per year.</t>
    </r>
  </si>
  <si>
    <r>
      <t>d.</t>
    </r>
    <r>
      <rPr>
        <sz val="10"/>
        <color theme="1"/>
        <rFont val="Times New Roman"/>
        <family val="1"/>
      </rPr>
      <t xml:space="preserve">  We have assumed that each respondent will take two hours to inspect drain systems twelve times per year.</t>
    </r>
  </si>
  <si>
    <r>
      <t>e.</t>
    </r>
    <r>
      <rPr>
        <sz val="10"/>
        <color theme="1"/>
        <rFont val="Times New Roman"/>
        <family val="1"/>
      </rPr>
      <t xml:space="preserve">  We have assumed that it will take eight hours for each respondent to inspect oil-water separators two times per year.</t>
    </r>
  </si>
  <si>
    <r>
      <t>f.</t>
    </r>
    <r>
      <rPr>
        <sz val="10"/>
        <color theme="1"/>
        <rFont val="Times New Roman"/>
        <family val="1"/>
      </rPr>
      <t xml:space="preserve">  We have assumed that each respondent will take eight hours to write the semiannual report two times per year.</t>
    </r>
  </si>
  <si>
    <r>
      <t xml:space="preserve">g </t>
    </r>
    <r>
      <rPr>
        <sz val="10"/>
        <color theme="1"/>
        <rFont val="Times New Roman"/>
        <family val="1"/>
      </rPr>
      <t>Totals have been rounded to 3 significant figures. Figures may not add exactly due to rounding</t>
    </r>
  </si>
  <si>
    <r>
      <rPr>
        <vertAlign val="superscript"/>
        <sz val="10"/>
        <color rgb="FF000000"/>
        <rFont val="Times New Roman"/>
        <family val="1"/>
      </rPr>
      <t xml:space="preserve">b </t>
    </r>
    <r>
      <rPr>
        <sz val="10"/>
        <color rgb="FF000000"/>
        <rFont val="Times New Roman"/>
        <family val="1"/>
      </rPr>
      <t>This ICR uses the following labor rates: $138.43 per hour for Executive, Administrative, and Managerial labor; $106.45 per hour for Technical labor, and $52.77 per hour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</si>
  <si>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t xml:space="preserve">    Notification of initial performance test</t>
  </si>
  <si>
    <t xml:space="preserve">    Notification of construction/reconstruction</t>
  </si>
  <si>
    <t xml:space="preserve">    Initial certification of equipment and inspections</t>
  </si>
  <si>
    <t xml:space="preserve">    Initial inspection report detailing emission problems</t>
  </si>
  <si>
    <t xml:space="preserve">    Notification of delay in compliance</t>
  </si>
  <si>
    <t xml:space="preserve">    A.  Familiarize with regulatory requirements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</si>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</sst>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5" formatCode="&quot;$&quot;#,##0"/>
  </numFmts>
  <fonts count="17" x14ac:knownFonts="1">
    <font>
      <sz val="11"/>
      <color theme="1"/>
      <name val="Calibri"/>
      <family val="2"/>
      <scheme val="minor"/>
    </font>
    <font>
      <sz val="10"/>
      <color theme="1"/>
      <name val="Times New Roman"/>
      <family val="1"/>
    </font>
    <font>
      <b/>
      <vertAlign val="superscript"/>
      <sz val="10"/>
      <color theme="1"/>
      <name val="Times New Roman"/>
      <family val="1"/>
    </font>
    <font>
      <vertAlign val="superscript"/>
      <sz val="10"/>
      <color theme="1"/>
      <name val="Times New Roman"/>
      <family val="1"/>
    </font>
    <font>
      <b/>
      <sz val="11"/>
      <color theme="1"/>
      <name val="Calibri"/>
      <family val="2"/>
      <scheme val="minor"/>
    </font>
    <font>
      <b/>
      <i/>
      <sz val="10"/>
      <color theme="1"/>
      <name val="Times New Roman"/>
      <family val="1"/>
    </font>
    <font>
      <b/>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9"/>
      <color rgb="FF000000"/>
      <name val="Times New Roman"/>
      <family val="1"/>
    </font>
    <font>
      <vertAlign val="superscript"/>
      <sz val="10"/>
      <color rgb="FF000000"/>
      <name val="Times New Roman"/>
      <family val="1"/>
    </font>
    <font>
      <sz val="9"/>
      <name val="Times New Roman"/>
      <family val="1"/>
    </font>
    <font>
      <vertAlign val="superscript"/>
      <sz val="12"/>
      <color rgb="FF000000"/>
      <name val="Times New Roman"/>
      <family val="1"/>
    </font>
    <font>
      <sz val="10"/>
      <color rgb="FFFF0000"/>
      <name val="Times New Roman"/>
      <family val="1"/>
    </font>
    <font>
      <b/>
      <sz val="10"/>
      <color rgb="FF000000"/>
      <name val="Times New Roman"/>
      <family val="1"/>
    </font>
    <font>
      <b/>
      <sz val="1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69">
    <xf numFmtId="0" fontId="0" fillId="0" borderId="0" xfId="0"/>
    <xf numFmtId="0" fontId="1" fillId="0" borderId="1" xfId="0" applyFont="1" applyBorder="1" applyAlignment="1"/>
    <xf numFmtId="0" fontId="1" fillId="0" borderId="1" xfId="0" applyFont="1" applyBorder="1" applyAlignment="1">
      <alignment horizontal="right"/>
    </xf>
    <xf numFmtId="0" fontId="1" fillId="0" borderId="1" xfId="0" applyFont="1" applyBorder="1" applyAlignment="1">
      <alignment horizontal="left"/>
    </xf>
    <xf numFmtId="6" fontId="1" fillId="0" borderId="1" xfId="0" applyNumberFormat="1" applyFont="1" applyBorder="1" applyAlignment="1"/>
    <xf numFmtId="0" fontId="1" fillId="0" borderId="1" xfId="0" applyFont="1" applyBorder="1" applyAlignment="1">
      <alignment wrapText="1"/>
    </xf>
    <xf numFmtId="0" fontId="1" fillId="0" borderId="1" xfId="0" applyFont="1" applyBorder="1" applyAlignment="1">
      <alignment horizontal="center" vertical="center" wrapText="1"/>
    </xf>
    <xf numFmtId="0" fontId="0" fillId="0" borderId="0" xfId="0" applyAlignment="1">
      <alignment wrapText="1"/>
    </xf>
    <xf numFmtId="8" fontId="1" fillId="0" borderId="1" xfId="0" applyNumberFormat="1" applyFont="1" applyBorder="1" applyAlignment="1">
      <alignment horizontal="right" vertical="center"/>
    </xf>
    <xf numFmtId="0" fontId="1" fillId="0" borderId="1" xfId="0" applyFont="1" applyBorder="1" applyAlignment="1">
      <alignment horizontal="right" vertical="center"/>
    </xf>
    <xf numFmtId="6" fontId="1" fillId="0" borderId="1" xfId="0" applyNumberFormat="1" applyFont="1" applyBorder="1" applyAlignment="1">
      <alignment horizontal="right" vertical="center"/>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8" fontId="1" fillId="0" borderId="1" xfId="0" applyNumberFormat="1" applyFont="1" applyBorder="1" applyAlignment="1"/>
    <xf numFmtId="0" fontId="4" fillId="0" borderId="0" xfId="0" applyFont="1"/>
    <xf numFmtId="0" fontId="6" fillId="0" borderId="1" xfId="0" applyFont="1" applyBorder="1" applyAlignment="1">
      <alignment horizontal="center" vertical="center"/>
    </xf>
    <xf numFmtId="0" fontId="5" fillId="0" borderId="1" xfId="0" applyFont="1" applyBorder="1" applyAlignment="1">
      <alignment horizontal="left"/>
    </xf>
    <xf numFmtId="0" fontId="6" fillId="0" borderId="1" xfId="0" applyFont="1" applyBorder="1" applyAlignment="1"/>
    <xf numFmtId="6" fontId="6" fillId="0" borderId="1" xfId="0" applyNumberFormat="1" applyFont="1" applyBorder="1" applyAlignment="1">
      <alignment horizontal="right" vertical="center"/>
    </xf>
    <xf numFmtId="0" fontId="6" fillId="0" borderId="1" xfId="0" applyFont="1" applyBorder="1"/>
    <xf numFmtId="0" fontId="7" fillId="0" borderId="0" xfId="0" applyFont="1" applyAlignment="1">
      <alignment vertical="center" wrapText="1"/>
    </xf>
    <xf numFmtId="0" fontId="9" fillId="0" borderId="0" xfId="0" applyFont="1" applyAlignment="1">
      <alignment vertical="center" wrapText="1"/>
    </xf>
    <xf numFmtId="0" fontId="9" fillId="0" borderId="0" xfId="0" applyFont="1"/>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applyAlignment="1">
      <alignment vertical="center"/>
    </xf>
    <xf numFmtId="0" fontId="15" fillId="0" borderId="1" xfId="0" applyFont="1" applyBorder="1" applyAlignment="1">
      <alignment horizontal="center" vertical="center" wrapText="1"/>
    </xf>
    <xf numFmtId="0" fontId="1" fillId="0" borderId="1" xfId="0" applyFont="1" applyBorder="1" applyAlignment="1">
      <alignment horizontal="center"/>
    </xf>
    <xf numFmtId="0" fontId="9" fillId="0" borderId="1" xfId="0" applyFont="1" applyBorder="1" applyAlignment="1">
      <alignment horizontal="left" vertical="center" wrapText="1"/>
    </xf>
    <xf numFmtId="0" fontId="16" fillId="0" borderId="1" xfId="0" applyFont="1" applyBorder="1" applyAlignment="1">
      <alignment horizontal="center" vertical="center" wrapText="1"/>
    </xf>
    <xf numFmtId="0" fontId="9" fillId="0" borderId="1" xfId="0" applyFont="1" applyBorder="1" applyAlignment="1">
      <alignment wrapText="1"/>
    </xf>
    <xf numFmtId="165" fontId="1"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6" fillId="0" borderId="1" xfId="0" applyNumberFormat="1" applyFont="1" applyBorder="1"/>
    <xf numFmtId="6" fontId="6" fillId="0" borderId="1" xfId="0" applyNumberFormat="1" applyFont="1" applyBorder="1"/>
    <xf numFmtId="0" fontId="1" fillId="0" borderId="0" xfId="0" applyFont="1" applyAlignment="1">
      <alignment horizontal="justify" vertical="center"/>
    </xf>
    <xf numFmtId="0" fontId="3" fillId="0" borderId="0" xfId="0" applyFont="1" applyAlignment="1">
      <alignment horizontal="left" vertical="center"/>
    </xf>
    <xf numFmtId="0" fontId="9" fillId="0" borderId="0" xfId="0" applyFont="1" applyAlignment="1">
      <alignment vertical="center"/>
    </xf>
    <xf numFmtId="0" fontId="6" fillId="0" borderId="1" xfId="0" applyFont="1" applyBorder="1" applyAlignment="1">
      <alignment wrapText="1"/>
    </xf>
    <xf numFmtId="6" fontId="6" fillId="0" borderId="1" xfId="0" applyNumberFormat="1" applyFont="1" applyBorder="1" applyAlignment="1">
      <alignment horizontal="center" vertical="center"/>
    </xf>
    <xf numFmtId="0" fontId="1" fillId="0" borderId="0" xfId="0" applyFont="1" applyAlignment="1">
      <alignment vertical="center"/>
    </xf>
    <xf numFmtId="0" fontId="3" fillId="0" borderId="0" xfId="0" applyFont="1" applyAlignment="1">
      <alignment vertical="center"/>
    </xf>
    <xf numFmtId="1" fontId="0" fillId="0" borderId="0" xfId="0" applyNumberFormat="1"/>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4"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3" fontId="6" fillId="0" borderId="4" xfId="0" applyNumberFormat="1" applyFont="1" applyBorder="1" applyAlignment="1">
      <alignment horizontal="center" vertical="center"/>
    </xf>
    <xf numFmtId="0" fontId="7" fillId="0" borderId="11" xfId="0" applyFont="1" applyBorder="1" applyAlignment="1">
      <alignment vertical="center" wrapText="1"/>
    </xf>
    <xf numFmtId="0" fontId="8" fillId="0" borderId="6" xfId="0" applyFont="1" applyBorder="1" applyAlignment="1">
      <alignment horizontal="center" vertical="center" wrapText="1"/>
    </xf>
    <xf numFmtId="3" fontId="6" fillId="0" borderId="2" xfId="0" applyNumberFormat="1"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165" fontId="6" fillId="0" borderId="1" xfId="0" applyNumberFormat="1" applyFont="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8"/>
  <sheetViews>
    <sheetView workbookViewId="0">
      <selection activeCell="B1" sqref="B1"/>
    </sheetView>
  </sheetViews>
  <sheetFormatPr defaultRowHeight="15" x14ac:dyDescent="0.25"/>
  <cols>
    <col min="3" max="3" width="12.28515625" customWidth="1"/>
    <col min="4" max="4" width="10.85546875" customWidth="1"/>
    <col min="5" max="5" width="13.42578125" customWidth="1"/>
    <col min="6" max="6" width="13.5703125" customWidth="1"/>
    <col min="7" max="7" width="13.42578125" customWidth="1"/>
    <col min="11" max="11" width="19" customWidth="1"/>
    <col min="12" max="12" width="14.7109375" customWidth="1"/>
    <col min="13" max="13" width="15.85546875" customWidth="1"/>
    <col min="14" max="14" width="12.5703125" customWidth="1"/>
    <col min="15" max="15" width="12.85546875" customWidth="1"/>
  </cols>
  <sheetData>
    <row r="2" spans="2:15" ht="15.75" x14ac:dyDescent="0.25">
      <c r="B2" s="46" t="s">
        <v>74</v>
      </c>
      <c r="C2" s="46"/>
      <c r="D2" s="46"/>
      <c r="E2" s="46"/>
      <c r="F2" s="46"/>
      <c r="G2" s="46"/>
    </row>
    <row r="3" spans="2:15" ht="21" customHeight="1" x14ac:dyDescent="0.25">
      <c r="B3" s="47"/>
      <c r="C3" s="49" t="s">
        <v>75</v>
      </c>
      <c r="D3" s="50"/>
      <c r="E3" s="53" t="s">
        <v>76</v>
      </c>
      <c r="F3" s="48"/>
      <c r="G3" s="48"/>
    </row>
    <row r="4" spans="2:15" ht="21.75" customHeight="1" x14ac:dyDescent="0.25">
      <c r="B4" s="47"/>
      <c r="C4" s="51"/>
      <c r="D4" s="52"/>
      <c r="E4" s="54"/>
      <c r="F4" s="48"/>
      <c r="G4" s="48"/>
    </row>
    <row r="5" spans="2:15" ht="15.75" x14ac:dyDescent="0.25">
      <c r="B5" s="53"/>
      <c r="C5" s="55" t="s">
        <v>61</v>
      </c>
      <c r="D5" s="55" t="s">
        <v>63</v>
      </c>
      <c r="E5" s="55" t="s">
        <v>65</v>
      </c>
      <c r="F5" s="55" t="s">
        <v>67</v>
      </c>
      <c r="G5" s="55" t="s">
        <v>69</v>
      </c>
      <c r="K5" s="46" t="s">
        <v>84</v>
      </c>
      <c r="L5" s="46"/>
      <c r="M5" s="46"/>
      <c r="N5" s="46"/>
      <c r="O5" s="46"/>
    </row>
    <row r="6" spans="2:15" x14ac:dyDescent="0.25">
      <c r="B6" s="54"/>
      <c r="C6" s="56"/>
      <c r="D6" s="56"/>
      <c r="E6" s="56"/>
      <c r="F6" s="56"/>
      <c r="G6" s="56"/>
      <c r="K6" s="26" t="s">
        <v>61</v>
      </c>
      <c r="L6" s="26" t="s">
        <v>63</v>
      </c>
      <c r="M6" s="26" t="s">
        <v>65</v>
      </c>
      <c r="N6" s="26" t="s">
        <v>67</v>
      </c>
      <c r="O6" s="26" t="s">
        <v>69</v>
      </c>
    </row>
    <row r="7" spans="2:15" ht="89.25" x14ac:dyDescent="0.25">
      <c r="B7" s="25" t="s">
        <v>77</v>
      </c>
      <c r="C7" s="25" t="s">
        <v>78</v>
      </c>
      <c r="D7" s="25" t="s">
        <v>79</v>
      </c>
      <c r="E7" s="25" t="s">
        <v>80</v>
      </c>
      <c r="F7" s="25" t="s">
        <v>81</v>
      </c>
      <c r="G7" s="25" t="s">
        <v>83</v>
      </c>
      <c r="K7" s="26" t="s">
        <v>85</v>
      </c>
      <c r="L7" s="26" t="s">
        <v>74</v>
      </c>
      <c r="M7" s="26" t="s">
        <v>86</v>
      </c>
      <c r="N7" s="26" t="s">
        <v>87</v>
      </c>
      <c r="O7" s="26" t="s">
        <v>89</v>
      </c>
    </row>
    <row r="8" spans="2:15" ht="38.25" x14ac:dyDescent="0.25">
      <c r="B8" s="26">
        <v>1</v>
      </c>
      <c r="C8" s="26">
        <v>0</v>
      </c>
      <c r="D8" s="26">
        <v>149</v>
      </c>
      <c r="E8" s="26">
        <v>0</v>
      </c>
      <c r="F8" s="26">
        <v>0</v>
      </c>
      <c r="G8" s="26">
        <f>SUM(C8:F8)</f>
        <v>149</v>
      </c>
      <c r="K8" s="31" t="s">
        <v>100</v>
      </c>
      <c r="L8" s="25">
        <v>0</v>
      </c>
      <c r="M8" s="25">
        <v>1</v>
      </c>
      <c r="N8" s="25" t="s">
        <v>2</v>
      </c>
      <c r="O8" s="25">
        <f>L8*M8</f>
        <v>0</v>
      </c>
    </row>
    <row r="9" spans="2:15" ht="25.5" x14ac:dyDescent="0.25">
      <c r="B9" s="26">
        <v>2</v>
      </c>
      <c r="C9" s="26">
        <v>0</v>
      </c>
      <c r="D9" s="26">
        <f>C9+D8</f>
        <v>149</v>
      </c>
      <c r="E9" s="26">
        <v>0</v>
      </c>
      <c r="F9" s="26">
        <v>0</v>
      </c>
      <c r="G9" s="26">
        <f t="shared" ref="G9:G10" si="0">SUM(C9:F9)</f>
        <v>149</v>
      </c>
      <c r="K9" s="31" t="s">
        <v>91</v>
      </c>
      <c r="L9" s="25">
        <v>0</v>
      </c>
      <c r="M9" s="25">
        <v>1</v>
      </c>
      <c r="N9" s="25" t="s">
        <v>2</v>
      </c>
      <c r="O9" s="25">
        <f t="shared" ref="O9:O17" si="1">L9*M9</f>
        <v>0</v>
      </c>
    </row>
    <row r="10" spans="2:15" ht="25.5" x14ac:dyDescent="0.25">
      <c r="B10" s="26">
        <v>3</v>
      </c>
      <c r="C10" s="26">
        <v>0</v>
      </c>
      <c r="D10" s="26">
        <f>C10+D9</f>
        <v>149</v>
      </c>
      <c r="E10" s="26">
        <v>0</v>
      </c>
      <c r="F10" s="26">
        <v>0</v>
      </c>
      <c r="G10" s="26">
        <f t="shared" si="0"/>
        <v>149</v>
      </c>
      <c r="K10" s="31" t="s">
        <v>92</v>
      </c>
      <c r="L10" s="25">
        <v>0</v>
      </c>
      <c r="M10" s="25">
        <v>1</v>
      </c>
      <c r="N10" s="25" t="s">
        <v>2</v>
      </c>
      <c r="O10" s="25">
        <f t="shared" si="1"/>
        <v>0</v>
      </c>
    </row>
    <row r="11" spans="2:15" ht="38.25" x14ac:dyDescent="0.25">
      <c r="B11" s="26" t="s">
        <v>82</v>
      </c>
      <c r="C11" s="26">
        <f>AVERAGE(C8:C10)</f>
        <v>0</v>
      </c>
      <c r="D11" s="26">
        <f>AVERAGE(D8:D10)</f>
        <v>149</v>
      </c>
      <c r="E11" s="26">
        <f>AVERAGE(E8:E10)</f>
        <v>0</v>
      </c>
      <c r="F11" s="26">
        <f>AVERAGE(F8:F10)</f>
        <v>0</v>
      </c>
      <c r="G11" s="27">
        <f>AVERAGE(G8:G10)</f>
        <v>149</v>
      </c>
      <c r="K11" s="31" t="s">
        <v>93</v>
      </c>
      <c r="L11" s="25">
        <v>0</v>
      </c>
      <c r="M11" s="25">
        <v>1</v>
      </c>
      <c r="N11" s="25" t="s">
        <v>2</v>
      </c>
      <c r="O11" s="25">
        <f t="shared" si="1"/>
        <v>0</v>
      </c>
    </row>
    <row r="12" spans="2:15" ht="38.25" x14ac:dyDescent="0.25">
      <c r="B12" s="28" t="s">
        <v>90</v>
      </c>
      <c r="K12" s="31" t="s">
        <v>94</v>
      </c>
      <c r="L12" s="25">
        <v>0</v>
      </c>
      <c r="M12" s="25">
        <v>1</v>
      </c>
      <c r="N12" s="25" t="s">
        <v>2</v>
      </c>
      <c r="O12" s="25">
        <f t="shared" si="1"/>
        <v>0</v>
      </c>
    </row>
    <row r="13" spans="2:15" ht="25.5" x14ac:dyDescent="0.25">
      <c r="K13" s="31" t="s">
        <v>95</v>
      </c>
      <c r="L13" s="25">
        <v>0</v>
      </c>
      <c r="M13" s="25">
        <v>1</v>
      </c>
      <c r="N13" s="25" t="s">
        <v>2</v>
      </c>
      <c r="O13" s="25">
        <f t="shared" si="1"/>
        <v>0</v>
      </c>
    </row>
    <row r="14" spans="2:15" ht="38.25" x14ac:dyDescent="0.25">
      <c r="K14" s="31" t="s">
        <v>96</v>
      </c>
      <c r="L14" s="11">
        <v>0</v>
      </c>
      <c r="M14" s="11">
        <v>1</v>
      </c>
      <c r="N14" s="25" t="s">
        <v>2</v>
      </c>
      <c r="O14" s="25">
        <f t="shared" si="1"/>
        <v>0</v>
      </c>
    </row>
    <row r="15" spans="2:15" ht="25.5" x14ac:dyDescent="0.25">
      <c r="K15" s="31" t="s">
        <v>97</v>
      </c>
      <c r="L15" s="11">
        <v>0</v>
      </c>
      <c r="M15" s="11">
        <v>1</v>
      </c>
      <c r="N15" s="25" t="s">
        <v>2</v>
      </c>
      <c r="O15" s="25">
        <f t="shared" si="1"/>
        <v>0</v>
      </c>
    </row>
    <row r="16" spans="2:15" x14ac:dyDescent="0.25">
      <c r="K16" s="31" t="s">
        <v>98</v>
      </c>
      <c r="L16" s="11">
        <v>149</v>
      </c>
      <c r="M16" s="11">
        <v>2</v>
      </c>
      <c r="N16" s="25" t="s">
        <v>2</v>
      </c>
      <c r="O16" s="25">
        <f t="shared" si="1"/>
        <v>298</v>
      </c>
    </row>
    <row r="17" spans="11:15" ht="25.5" x14ac:dyDescent="0.25">
      <c r="K17" s="31" t="s">
        <v>99</v>
      </c>
      <c r="L17" s="11">
        <v>0</v>
      </c>
      <c r="M17" s="11">
        <v>1</v>
      </c>
      <c r="N17" s="25" t="s">
        <v>2</v>
      </c>
      <c r="O17" s="25">
        <f t="shared" si="1"/>
        <v>0</v>
      </c>
    </row>
    <row r="18" spans="11:15" x14ac:dyDescent="0.25">
      <c r="K18" s="30"/>
      <c r="L18" s="30"/>
      <c r="M18" s="30"/>
      <c r="N18" s="29" t="s">
        <v>88</v>
      </c>
      <c r="O18" s="32">
        <f>SUM(O8:O17)</f>
        <v>298</v>
      </c>
    </row>
  </sheetData>
  <mergeCells count="12">
    <mergeCell ref="K5:O5"/>
    <mergeCell ref="B5:B6"/>
    <mergeCell ref="C5:C6"/>
    <mergeCell ref="D5:D6"/>
    <mergeCell ref="E5:E6"/>
    <mergeCell ref="F5:F6"/>
    <mergeCell ref="G5:G6"/>
    <mergeCell ref="B2:G2"/>
    <mergeCell ref="B3:B4"/>
    <mergeCell ref="F3:G4"/>
    <mergeCell ref="C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abSelected="1" zoomScale="90" zoomScaleNormal="90" workbookViewId="0"/>
  </sheetViews>
  <sheetFormatPr defaultRowHeight="15" x14ac:dyDescent="0.25"/>
  <cols>
    <col min="1" max="1" width="43.140625" customWidth="1"/>
    <col min="3" max="3" width="10.140625" customWidth="1"/>
    <col min="4" max="4" width="10.28515625" customWidth="1"/>
    <col min="5" max="5" width="10.7109375" customWidth="1"/>
    <col min="7" max="7" width="10.85546875" customWidth="1"/>
    <col min="9" max="9" width="12.28515625" bestFit="1" customWidth="1"/>
    <col min="12" max="12" width="14.85546875" customWidth="1"/>
    <col min="13" max="14" width="13.140625" customWidth="1"/>
    <col min="15" max="15" width="13.42578125" customWidth="1"/>
    <col min="16" max="16" width="13.7109375" customWidth="1"/>
    <col min="17" max="17" width="11.42578125" customWidth="1"/>
  </cols>
  <sheetData>
    <row r="1" spans="1:9" x14ac:dyDescent="0.25">
      <c r="F1">
        <v>106.45</v>
      </c>
      <c r="G1">
        <v>138.43</v>
      </c>
      <c r="H1">
        <v>52.77</v>
      </c>
    </row>
    <row r="2" spans="1:9" s="7" customFormat="1" ht="76.5" x14ac:dyDescent="0.25">
      <c r="A2" s="5" t="s">
        <v>0</v>
      </c>
      <c r="B2" s="6" t="s">
        <v>32</v>
      </c>
      <c r="C2" s="6" t="s">
        <v>33</v>
      </c>
      <c r="D2" s="6" t="s">
        <v>34</v>
      </c>
      <c r="E2" s="6" t="s">
        <v>57</v>
      </c>
      <c r="F2" s="6" t="s">
        <v>35</v>
      </c>
      <c r="G2" s="6" t="s">
        <v>36</v>
      </c>
      <c r="H2" s="6" t="s">
        <v>37</v>
      </c>
      <c r="I2" s="6" t="s">
        <v>54</v>
      </c>
    </row>
    <row r="3" spans="1:9" x14ac:dyDescent="0.25">
      <c r="A3" s="1" t="s">
        <v>1</v>
      </c>
      <c r="B3" s="11" t="s">
        <v>2</v>
      </c>
      <c r="C3" s="11"/>
      <c r="D3" s="11"/>
      <c r="E3" s="11"/>
      <c r="F3" s="11"/>
      <c r="G3" s="11"/>
      <c r="H3" s="11"/>
      <c r="I3" s="9" t="s">
        <v>3</v>
      </c>
    </row>
    <row r="4" spans="1:9" x14ac:dyDescent="0.25">
      <c r="A4" s="1" t="s">
        <v>4</v>
      </c>
      <c r="B4" s="11" t="s">
        <v>2</v>
      </c>
      <c r="C4" s="11"/>
      <c r="D4" s="11"/>
      <c r="E4" s="11"/>
      <c r="F4" s="11"/>
      <c r="G4" s="11"/>
      <c r="H4" s="11"/>
      <c r="I4" s="9" t="s">
        <v>3</v>
      </c>
    </row>
    <row r="5" spans="1:9" x14ac:dyDescent="0.25">
      <c r="A5" s="1" t="s">
        <v>5</v>
      </c>
      <c r="B5" s="11"/>
      <c r="C5" s="11"/>
      <c r="D5" s="11"/>
      <c r="E5" s="11"/>
      <c r="F5" s="11"/>
      <c r="G5" s="11"/>
      <c r="H5" s="11"/>
      <c r="I5" s="9" t="s">
        <v>3</v>
      </c>
    </row>
    <row r="6" spans="1:9" x14ac:dyDescent="0.25">
      <c r="A6" s="1" t="s">
        <v>124</v>
      </c>
      <c r="B6" s="11">
        <v>2</v>
      </c>
      <c r="C6" s="11">
        <v>1</v>
      </c>
      <c r="D6" s="11">
        <f>B6*C6</f>
        <v>2</v>
      </c>
      <c r="E6" s="11">
        <v>149</v>
      </c>
      <c r="F6" s="11">
        <f>D6*E6</f>
        <v>298</v>
      </c>
      <c r="G6" s="11">
        <f>F6*0.05</f>
        <v>14.9</v>
      </c>
      <c r="H6" s="11">
        <f>F6*0.1</f>
        <v>29.8</v>
      </c>
      <c r="I6" s="8">
        <f>F6*F$1+G6*G$1+H6*H$1</f>
        <v>35357.253000000004</v>
      </c>
    </row>
    <row r="7" spans="1:9" x14ac:dyDescent="0.25">
      <c r="A7" s="1" t="s">
        <v>6</v>
      </c>
      <c r="B7" s="11"/>
      <c r="C7" s="11"/>
      <c r="D7" s="11"/>
      <c r="E7" s="11"/>
      <c r="F7" s="11"/>
      <c r="G7" s="11"/>
      <c r="H7" s="11"/>
      <c r="I7" s="9"/>
    </row>
    <row r="8" spans="1:9" x14ac:dyDescent="0.25">
      <c r="A8" s="3" t="s">
        <v>7</v>
      </c>
      <c r="B8" s="11">
        <v>2</v>
      </c>
      <c r="C8" s="11">
        <v>12</v>
      </c>
      <c r="D8" s="11">
        <f>B8*C8</f>
        <v>24</v>
      </c>
      <c r="E8" s="11">
        <v>149</v>
      </c>
      <c r="F8" s="12">
        <f>D8*E8</f>
        <v>3576</v>
      </c>
      <c r="G8" s="11">
        <f>F8*0.05</f>
        <v>178.8</v>
      </c>
      <c r="H8" s="11">
        <f>F8*0.1</f>
        <v>357.6</v>
      </c>
      <c r="I8" s="8">
        <f>F8*F$1+G8*G$1+H8*H$1</f>
        <v>424287.03600000002</v>
      </c>
    </row>
    <row r="9" spans="1:9" x14ac:dyDescent="0.25">
      <c r="A9" s="1" t="s">
        <v>8</v>
      </c>
      <c r="B9" s="11">
        <v>8</v>
      </c>
      <c r="C9" s="11">
        <v>2</v>
      </c>
      <c r="D9" s="11">
        <f>B9*C9</f>
        <v>16</v>
      </c>
      <c r="E9" s="11">
        <v>149</v>
      </c>
      <c r="F9" s="12">
        <f>D9*E9</f>
        <v>2384</v>
      </c>
      <c r="G9" s="11">
        <f>F9*0.05</f>
        <v>119.2</v>
      </c>
      <c r="H9" s="11">
        <f>F9*0.1</f>
        <v>238.4</v>
      </c>
      <c r="I9" s="8">
        <f>F9*F$1+G9*G$1+H9*H$1</f>
        <v>282858.02400000003</v>
      </c>
    </row>
    <row r="10" spans="1:9" x14ac:dyDescent="0.25">
      <c r="A10" s="1" t="s">
        <v>9</v>
      </c>
      <c r="B10" s="11">
        <v>330</v>
      </c>
      <c r="C10" s="11">
        <v>1</v>
      </c>
      <c r="D10" s="11">
        <f>B10*C10</f>
        <v>330</v>
      </c>
      <c r="E10" s="11">
        <v>0</v>
      </c>
      <c r="F10" s="11">
        <f>D10*E10</f>
        <v>0</v>
      </c>
      <c r="G10" s="11">
        <f>F10*0.05</f>
        <v>0</v>
      </c>
      <c r="H10" s="11">
        <f>F10*0.1</f>
        <v>0</v>
      </c>
      <c r="I10" s="10">
        <f>F10*F$1+G10*G$1+H10*H$1</f>
        <v>0</v>
      </c>
    </row>
    <row r="11" spans="1:9" x14ac:dyDescent="0.25">
      <c r="A11" s="1" t="s">
        <v>10</v>
      </c>
      <c r="B11" s="11" t="s">
        <v>11</v>
      </c>
      <c r="C11" s="11"/>
      <c r="D11" s="11"/>
      <c r="E11" s="11"/>
      <c r="F11" s="11"/>
      <c r="G11" s="11"/>
      <c r="H11" s="11"/>
      <c r="I11" s="10"/>
    </row>
    <row r="12" spans="1:9" x14ac:dyDescent="0.25">
      <c r="A12" s="1" t="s">
        <v>12</v>
      </c>
      <c r="B12" s="11" t="s">
        <v>13</v>
      </c>
      <c r="C12" s="11"/>
      <c r="D12" s="11"/>
      <c r="E12" s="11"/>
      <c r="F12" s="11"/>
      <c r="G12" s="11"/>
      <c r="H12" s="11"/>
      <c r="I12" s="10"/>
    </row>
    <row r="13" spans="1:9" x14ac:dyDescent="0.25">
      <c r="A13" s="1" t="s">
        <v>14</v>
      </c>
      <c r="B13" s="11"/>
      <c r="C13" s="11"/>
      <c r="D13" s="11"/>
      <c r="E13" s="11"/>
      <c r="F13" s="11"/>
      <c r="G13" s="11"/>
      <c r="H13" s="11"/>
      <c r="I13" s="10"/>
    </row>
    <row r="14" spans="1:9" x14ac:dyDescent="0.25">
      <c r="A14" s="3" t="s">
        <v>120</v>
      </c>
      <c r="B14" s="11">
        <v>2</v>
      </c>
      <c r="C14" s="11">
        <v>1</v>
      </c>
      <c r="D14" s="11">
        <f t="shared" ref="D14:D20" si="0">B14*C14</f>
        <v>2</v>
      </c>
      <c r="E14" s="11">
        <v>0</v>
      </c>
      <c r="F14" s="11">
        <f t="shared" ref="F14:F20" si="1">D14*E14</f>
        <v>0</v>
      </c>
      <c r="G14" s="11">
        <f t="shared" ref="G14:G20" si="2">F14*0.05</f>
        <v>0</v>
      </c>
      <c r="H14" s="11">
        <f t="shared" ref="H14:H20" si="3">F14*0.1</f>
        <v>0</v>
      </c>
      <c r="I14" s="10">
        <f t="shared" ref="I14:I20" si="4">F14*F$1+G14*G$1+H14*H$1</f>
        <v>0</v>
      </c>
    </row>
    <row r="15" spans="1:9" x14ac:dyDescent="0.25">
      <c r="A15" s="3" t="s">
        <v>15</v>
      </c>
      <c r="B15" s="11">
        <v>2</v>
      </c>
      <c r="C15" s="11">
        <v>1</v>
      </c>
      <c r="D15" s="11">
        <f t="shared" si="0"/>
        <v>2</v>
      </c>
      <c r="E15" s="11">
        <v>0</v>
      </c>
      <c r="F15" s="11">
        <f t="shared" si="1"/>
        <v>0</v>
      </c>
      <c r="G15" s="11">
        <f t="shared" si="2"/>
        <v>0</v>
      </c>
      <c r="H15" s="11">
        <f t="shared" si="3"/>
        <v>0</v>
      </c>
      <c r="I15" s="10">
        <f t="shared" si="4"/>
        <v>0</v>
      </c>
    </row>
    <row r="16" spans="1:9" x14ac:dyDescent="0.25">
      <c r="A16" s="3" t="s">
        <v>16</v>
      </c>
      <c r="B16" s="11">
        <v>2</v>
      </c>
      <c r="C16" s="11">
        <v>1</v>
      </c>
      <c r="D16" s="11">
        <f t="shared" si="0"/>
        <v>2</v>
      </c>
      <c r="E16" s="11">
        <v>0</v>
      </c>
      <c r="F16" s="11">
        <f t="shared" si="1"/>
        <v>0</v>
      </c>
      <c r="G16" s="11">
        <f t="shared" si="2"/>
        <v>0</v>
      </c>
      <c r="H16" s="11">
        <f t="shared" si="3"/>
        <v>0</v>
      </c>
      <c r="I16" s="10">
        <f t="shared" si="4"/>
        <v>0</v>
      </c>
    </row>
    <row r="17" spans="1:10" x14ac:dyDescent="0.25">
      <c r="A17" s="3" t="s">
        <v>121</v>
      </c>
      <c r="B17" s="11">
        <v>2</v>
      </c>
      <c r="C17" s="11">
        <v>1</v>
      </c>
      <c r="D17" s="11">
        <f t="shared" si="0"/>
        <v>2</v>
      </c>
      <c r="E17" s="11">
        <v>0</v>
      </c>
      <c r="F17" s="11">
        <f t="shared" si="1"/>
        <v>0</v>
      </c>
      <c r="G17" s="11">
        <f t="shared" si="2"/>
        <v>0</v>
      </c>
      <c r="H17" s="11">
        <f t="shared" si="3"/>
        <v>0</v>
      </c>
      <c r="I17" s="10">
        <f t="shared" si="4"/>
        <v>0</v>
      </c>
    </row>
    <row r="18" spans="1:10" x14ac:dyDescent="0.25">
      <c r="A18" s="3" t="s">
        <v>122</v>
      </c>
      <c r="B18" s="11">
        <v>2</v>
      </c>
      <c r="C18" s="11">
        <v>1</v>
      </c>
      <c r="D18" s="11">
        <f t="shared" si="0"/>
        <v>2</v>
      </c>
      <c r="E18" s="11">
        <v>0</v>
      </c>
      <c r="F18" s="11">
        <f t="shared" si="1"/>
        <v>0</v>
      </c>
      <c r="G18" s="11">
        <f t="shared" si="2"/>
        <v>0</v>
      </c>
      <c r="H18" s="11">
        <f t="shared" si="3"/>
        <v>0</v>
      </c>
      <c r="I18" s="10">
        <f t="shared" si="4"/>
        <v>0</v>
      </c>
    </row>
    <row r="19" spans="1:10" x14ac:dyDescent="0.25">
      <c r="A19" s="3" t="s">
        <v>17</v>
      </c>
      <c r="B19" s="11">
        <v>2</v>
      </c>
      <c r="C19" s="11">
        <v>1</v>
      </c>
      <c r="D19" s="11">
        <f t="shared" si="0"/>
        <v>2</v>
      </c>
      <c r="E19" s="11">
        <v>0</v>
      </c>
      <c r="F19" s="11">
        <f t="shared" si="1"/>
        <v>0</v>
      </c>
      <c r="G19" s="11">
        <f t="shared" si="2"/>
        <v>0</v>
      </c>
      <c r="H19" s="11">
        <f t="shared" si="3"/>
        <v>0</v>
      </c>
      <c r="I19" s="10">
        <f t="shared" si="4"/>
        <v>0</v>
      </c>
    </row>
    <row r="20" spans="1:10" x14ac:dyDescent="0.25">
      <c r="A20" s="3" t="s">
        <v>18</v>
      </c>
      <c r="B20" s="11">
        <v>2</v>
      </c>
      <c r="C20" s="11">
        <v>1</v>
      </c>
      <c r="D20" s="11">
        <f t="shared" si="0"/>
        <v>2</v>
      </c>
      <c r="E20" s="11">
        <v>0</v>
      </c>
      <c r="F20" s="11">
        <f t="shared" si="1"/>
        <v>0</v>
      </c>
      <c r="G20" s="11">
        <f t="shared" si="2"/>
        <v>0</v>
      </c>
      <c r="H20" s="11">
        <f t="shared" si="3"/>
        <v>0</v>
      </c>
      <c r="I20" s="10">
        <f t="shared" si="4"/>
        <v>0</v>
      </c>
    </row>
    <row r="21" spans="1:10" x14ac:dyDescent="0.25">
      <c r="A21" s="3" t="s">
        <v>19</v>
      </c>
      <c r="B21" s="11"/>
      <c r="C21" s="11"/>
      <c r="D21" s="11"/>
      <c r="E21" s="11"/>
      <c r="F21" s="11"/>
      <c r="G21" s="11"/>
      <c r="H21" s="11"/>
      <c r="I21" s="10"/>
    </row>
    <row r="22" spans="1:10" x14ac:dyDescent="0.25">
      <c r="A22" s="3" t="s">
        <v>123</v>
      </c>
      <c r="B22" s="11">
        <v>2</v>
      </c>
      <c r="C22" s="11">
        <v>1</v>
      </c>
      <c r="D22" s="11">
        <f>B22*C22</f>
        <v>2</v>
      </c>
      <c r="E22" s="11">
        <v>0</v>
      </c>
      <c r="F22" s="11">
        <f>D22*E22</f>
        <v>0</v>
      </c>
      <c r="G22" s="11">
        <f>F22*0.05</f>
        <v>0</v>
      </c>
      <c r="H22" s="11">
        <f>F22*0.1</f>
        <v>0</v>
      </c>
      <c r="I22" s="10">
        <f>F22*F$1+G22*G$1+H22*H$1</f>
        <v>0</v>
      </c>
    </row>
    <row r="23" spans="1:10" x14ac:dyDescent="0.25">
      <c r="A23" s="3" t="s">
        <v>20</v>
      </c>
      <c r="B23" s="11">
        <v>8</v>
      </c>
      <c r="C23" s="11">
        <v>2</v>
      </c>
      <c r="D23" s="11">
        <f>B23*C23</f>
        <v>16</v>
      </c>
      <c r="E23" s="11">
        <v>149</v>
      </c>
      <c r="F23" s="12">
        <f>D23*E23</f>
        <v>2384</v>
      </c>
      <c r="G23" s="11">
        <f>F23*0.05</f>
        <v>119.2</v>
      </c>
      <c r="H23" s="11">
        <f>F23*0.1</f>
        <v>238.4</v>
      </c>
      <c r="I23" s="8">
        <f>F23*F$1+G23*G$1+H23*H$1</f>
        <v>282858.02400000003</v>
      </c>
    </row>
    <row r="24" spans="1:10" x14ac:dyDescent="0.25">
      <c r="A24" s="3" t="s">
        <v>119</v>
      </c>
      <c r="B24" s="11">
        <v>2</v>
      </c>
      <c r="C24" s="11">
        <v>1</v>
      </c>
      <c r="D24" s="11">
        <f>B24*C24</f>
        <v>2</v>
      </c>
      <c r="E24" s="11">
        <v>0</v>
      </c>
      <c r="F24" s="11">
        <f>D24*E24</f>
        <v>0</v>
      </c>
      <c r="G24" s="11">
        <f>F24*0.05</f>
        <v>0</v>
      </c>
      <c r="H24" s="11">
        <f>F24*0.1</f>
        <v>0</v>
      </c>
      <c r="I24" s="10">
        <f>F24*F$1+G24*G$1+H24*H$1</f>
        <v>0</v>
      </c>
    </row>
    <row r="25" spans="1:10" x14ac:dyDescent="0.25">
      <c r="A25" s="3" t="s">
        <v>21</v>
      </c>
      <c r="B25" s="11" t="s">
        <v>11</v>
      </c>
      <c r="C25" s="11"/>
      <c r="D25" s="11"/>
      <c r="E25" s="11"/>
      <c r="F25" s="11"/>
      <c r="G25" s="11"/>
      <c r="H25" s="11"/>
      <c r="I25" s="9"/>
    </row>
    <row r="26" spans="1:10" x14ac:dyDescent="0.25">
      <c r="A26" s="17" t="s">
        <v>55</v>
      </c>
      <c r="B26" s="11"/>
      <c r="C26" s="11"/>
      <c r="D26" s="11"/>
      <c r="E26" s="11"/>
      <c r="F26" s="60">
        <f>SUM(F3:H25)</f>
        <v>9938.3000000000011</v>
      </c>
      <c r="G26" s="61"/>
      <c r="H26" s="62"/>
      <c r="I26" s="68">
        <f>SUM(I3:I25)</f>
        <v>1025360.3370000001</v>
      </c>
      <c r="J26" s="15"/>
    </row>
    <row r="27" spans="1:10" x14ac:dyDescent="0.25">
      <c r="A27" s="1" t="s">
        <v>22</v>
      </c>
      <c r="B27" s="11"/>
      <c r="C27" s="11"/>
      <c r="D27" s="11"/>
      <c r="E27" s="11"/>
      <c r="F27" s="11"/>
      <c r="G27" s="11"/>
      <c r="H27" s="11"/>
      <c r="I27" s="9"/>
    </row>
    <row r="28" spans="1:10" x14ac:dyDescent="0.25">
      <c r="A28" s="1" t="s">
        <v>124</v>
      </c>
      <c r="B28" s="11" t="s">
        <v>23</v>
      </c>
      <c r="C28" s="11"/>
      <c r="D28" s="11"/>
      <c r="E28" s="11"/>
      <c r="F28" s="11"/>
      <c r="G28" s="11"/>
      <c r="H28" s="11"/>
      <c r="I28" s="9"/>
    </row>
    <row r="29" spans="1:10" x14ac:dyDescent="0.25">
      <c r="A29" s="1" t="s">
        <v>24</v>
      </c>
      <c r="B29" s="11" t="s">
        <v>2</v>
      </c>
      <c r="C29" s="11"/>
      <c r="D29" s="11"/>
      <c r="E29" s="11"/>
      <c r="F29" s="11"/>
      <c r="G29" s="11"/>
      <c r="H29" s="11"/>
      <c r="I29" s="9" t="s">
        <v>25</v>
      </c>
    </row>
    <row r="30" spans="1:10" x14ac:dyDescent="0.25">
      <c r="A30" s="1" t="s">
        <v>26</v>
      </c>
      <c r="B30" s="11" t="s">
        <v>2</v>
      </c>
      <c r="C30" s="11"/>
      <c r="D30" s="11"/>
      <c r="E30" s="11"/>
      <c r="F30" s="11"/>
      <c r="G30" s="11"/>
      <c r="H30" s="11"/>
      <c r="I30" s="9" t="s">
        <v>25</v>
      </c>
    </row>
    <row r="31" spans="1:10" x14ac:dyDescent="0.25">
      <c r="A31" s="3" t="s">
        <v>27</v>
      </c>
      <c r="B31" s="11" t="s">
        <v>2</v>
      </c>
      <c r="C31" s="11"/>
      <c r="D31" s="11"/>
      <c r="E31" s="11"/>
      <c r="F31" s="11"/>
      <c r="G31" s="11"/>
      <c r="H31" s="11"/>
      <c r="I31" s="9" t="s">
        <v>25</v>
      </c>
    </row>
    <row r="32" spans="1:10" x14ac:dyDescent="0.25">
      <c r="A32" s="1" t="s">
        <v>28</v>
      </c>
      <c r="B32" s="11">
        <v>1.5</v>
      </c>
      <c r="C32" s="11">
        <v>1</v>
      </c>
      <c r="D32" s="11">
        <f>B32*C32</f>
        <v>1.5</v>
      </c>
      <c r="E32" s="11">
        <v>149</v>
      </c>
      <c r="F32" s="11">
        <f>D32*E32</f>
        <v>223.5</v>
      </c>
      <c r="G32" s="13">
        <f>F32*0.05</f>
        <v>11.175000000000001</v>
      </c>
      <c r="H32" s="11">
        <f>F32*0.1</f>
        <v>22.35</v>
      </c>
      <c r="I32" s="8">
        <f>F32*F$1+G32*G$1+H32*H$1</f>
        <v>26517.939750000001</v>
      </c>
    </row>
    <row r="33" spans="1:18" x14ac:dyDescent="0.25">
      <c r="A33" s="1" t="s">
        <v>29</v>
      </c>
      <c r="B33" s="11" t="s">
        <v>2</v>
      </c>
      <c r="C33" s="11"/>
      <c r="D33" s="11"/>
      <c r="E33" s="11"/>
      <c r="F33" s="11"/>
      <c r="G33" s="11"/>
      <c r="H33" s="11"/>
      <c r="I33" s="9"/>
    </row>
    <row r="34" spans="1:18" x14ac:dyDescent="0.25">
      <c r="A34" s="3" t="s">
        <v>30</v>
      </c>
      <c r="B34" s="11" t="s">
        <v>2</v>
      </c>
      <c r="C34" s="11"/>
      <c r="D34" s="11"/>
      <c r="E34" s="11"/>
      <c r="F34" s="11"/>
      <c r="G34" s="11"/>
      <c r="H34" s="11"/>
      <c r="I34" s="9"/>
    </row>
    <row r="35" spans="1:18" x14ac:dyDescent="0.25">
      <c r="A35" s="17" t="s">
        <v>56</v>
      </c>
      <c r="B35" s="16"/>
      <c r="C35" s="16"/>
      <c r="D35" s="16"/>
      <c r="E35" s="16"/>
      <c r="F35" s="57">
        <f>SUM(F27:H34)</f>
        <v>257.02500000000003</v>
      </c>
      <c r="G35" s="58"/>
      <c r="H35" s="59"/>
      <c r="I35" s="68">
        <f>SUM(I27:I34)</f>
        <v>26517.939750000001</v>
      </c>
    </row>
    <row r="36" spans="1:18" x14ac:dyDescent="0.25">
      <c r="A36" s="18" t="s">
        <v>31</v>
      </c>
      <c r="B36" s="11"/>
      <c r="C36" s="11"/>
      <c r="D36" s="11"/>
      <c r="E36" s="11"/>
      <c r="F36" s="60">
        <f>ROUND(F35+F26,-1)</f>
        <v>10200</v>
      </c>
      <c r="G36" s="61"/>
      <c r="H36" s="62"/>
      <c r="I36" s="19">
        <f>ROUND(SUM(I35+I26),-4)</f>
        <v>1050000</v>
      </c>
    </row>
    <row r="37" spans="1:18" x14ac:dyDescent="0.25">
      <c r="A37" s="20" t="s">
        <v>58</v>
      </c>
      <c r="B37" s="20"/>
      <c r="C37" s="20"/>
      <c r="D37" s="20"/>
      <c r="E37" s="20"/>
      <c r="F37" s="20"/>
      <c r="G37" s="20"/>
      <c r="H37" s="20"/>
      <c r="I37" s="36">
        <f>ROUND(R44,-2)</f>
        <v>19400</v>
      </c>
    </row>
    <row r="38" spans="1:18" x14ac:dyDescent="0.25">
      <c r="A38" s="20" t="s">
        <v>59</v>
      </c>
      <c r="B38" s="20"/>
      <c r="C38" s="20"/>
      <c r="D38" s="20"/>
      <c r="E38" s="20"/>
      <c r="F38" s="65">
        <f>F36</f>
        <v>10200</v>
      </c>
      <c r="G38" s="66"/>
      <c r="H38" s="67"/>
      <c r="I38" s="37">
        <f>ROUND(SUM(I36:I37),-4)</f>
        <v>1070000</v>
      </c>
    </row>
    <row r="40" spans="1:18" ht="15.75" x14ac:dyDescent="0.25">
      <c r="A40" s="43" t="s">
        <v>103</v>
      </c>
      <c r="G40" s="45">
        <f>F36/Respondents!O18</f>
        <v>34.228187919463089</v>
      </c>
      <c r="H40" t="s">
        <v>125</v>
      </c>
      <c r="L40" s="63"/>
      <c r="M40" s="63"/>
      <c r="N40" s="63"/>
      <c r="O40" s="63"/>
      <c r="P40" s="63"/>
      <c r="Q40" s="63"/>
      <c r="R40" s="63"/>
    </row>
    <row r="41" spans="1:18" ht="15.75" x14ac:dyDescent="0.25">
      <c r="A41" s="44" t="s">
        <v>112</v>
      </c>
      <c r="L41" s="64" t="s">
        <v>60</v>
      </c>
      <c r="M41" s="64"/>
      <c r="N41" s="64"/>
      <c r="O41" s="64"/>
      <c r="P41" s="64"/>
      <c r="Q41" s="64"/>
      <c r="R41" s="64"/>
    </row>
    <row r="42" spans="1:18" ht="16.5" x14ac:dyDescent="0.25">
      <c r="A42" s="23" t="s">
        <v>118</v>
      </c>
      <c r="L42" s="25" t="s">
        <v>61</v>
      </c>
      <c r="M42" s="25" t="s">
        <v>63</v>
      </c>
      <c r="N42" s="25" t="s">
        <v>65</v>
      </c>
      <c r="O42" s="25" t="s">
        <v>67</v>
      </c>
      <c r="P42" s="25" t="s">
        <v>69</v>
      </c>
      <c r="Q42" s="25" t="s">
        <v>71</v>
      </c>
      <c r="R42" s="25" t="s">
        <v>73</v>
      </c>
    </row>
    <row r="43" spans="1:18" ht="38.25" x14ac:dyDescent="0.25">
      <c r="A43" s="44" t="s">
        <v>113</v>
      </c>
      <c r="L43" s="24" t="s">
        <v>62</v>
      </c>
      <c r="M43" s="24" t="s">
        <v>64</v>
      </c>
      <c r="N43" s="24" t="s">
        <v>66</v>
      </c>
      <c r="O43" s="24" t="s">
        <v>68</v>
      </c>
      <c r="P43" s="24" t="s">
        <v>70</v>
      </c>
      <c r="Q43" s="24" t="s">
        <v>72</v>
      </c>
      <c r="R43" s="24" t="s">
        <v>102</v>
      </c>
    </row>
    <row r="44" spans="1:18" ht="51.75" x14ac:dyDescent="0.25">
      <c r="A44" s="44" t="s">
        <v>114</v>
      </c>
      <c r="L44" s="33" t="s">
        <v>101</v>
      </c>
      <c r="M44" s="34">
        <v>2960</v>
      </c>
      <c r="N44" s="6">
        <v>0</v>
      </c>
      <c r="O44" s="6">
        <f>M44*N44</f>
        <v>0</v>
      </c>
      <c r="P44" s="34">
        <v>130</v>
      </c>
      <c r="Q44" s="6">
        <v>149</v>
      </c>
      <c r="R44" s="35">
        <f>P44*Q44</f>
        <v>19370</v>
      </c>
    </row>
    <row r="45" spans="1:18" ht="15.75" x14ac:dyDescent="0.25">
      <c r="A45" s="44" t="s">
        <v>115</v>
      </c>
      <c r="L45" s="22"/>
      <c r="M45" s="22"/>
      <c r="N45" s="22"/>
      <c r="O45" s="22"/>
      <c r="P45" s="22"/>
      <c r="Q45" s="22"/>
      <c r="R45" s="22"/>
    </row>
    <row r="46" spans="1:18" ht="15.75" x14ac:dyDescent="0.25">
      <c r="A46" s="44" t="s">
        <v>116</v>
      </c>
      <c r="L46" s="22"/>
      <c r="M46" s="22"/>
      <c r="N46" s="22"/>
      <c r="O46" s="22"/>
      <c r="P46" s="22"/>
      <c r="Q46" s="22"/>
      <c r="R46" s="22"/>
    </row>
    <row r="47" spans="1:18" ht="15.75" x14ac:dyDescent="0.25">
      <c r="A47" s="44" t="s">
        <v>117</v>
      </c>
      <c r="L47" s="22"/>
      <c r="M47" s="22"/>
      <c r="N47" s="22"/>
      <c r="O47" s="22"/>
      <c r="P47" s="22"/>
      <c r="Q47" s="22"/>
      <c r="R47" s="21"/>
    </row>
  </sheetData>
  <mergeCells count="6">
    <mergeCell ref="F35:H35"/>
    <mergeCell ref="F36:H36"/>
    <mergeCell ref="F26:H26"/>
    <mergeCell ref="L40:R40"/>
    <mergeCell ref="L41:R41"/>
    <mergeCell ref="F38:H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opLeftCell="A4" workbookViewId="0">
      <selection activeCell="E15" sqref="E15:I15"/>
    </sheetView>
  </sheetViews>
  <sheetFormatPr defaultRowHeight="15" x14ac:dyDescent="0.25"/>
  <cols>
    <col min="1" max="1" width="41.7109375" customWidth="1"/>
    <col min="3" max="4" width="10.140625" customWidth="1"/>
    <col min="7" max="7" width="11.140625" customWidth="1"/>
    <col min="8" max="8" width="9.28515625" customWidth="1"/>
    <col min="9" max="9" width="11.140625" customWidth="1"/>
  </cols>
  <sheetData>
    <row r="1" spans="1:9" x14ac:dyDescent="0.25">
      <c r="F1">
        <v>47.62</v>
      </c>
      <c r="G1">
        <v>64.16</v>
      </c>
      <c r="H1">
        <v>25.76</v>
      </c>
    </row>
    <row r="2" spans="1:9" s="7" customFormat="1" ht="76.5" x14ac:dyDescent="0.25">
      <c r="A2" s="5" t="s">
        <v>38</v>
      </c>
      <c r="B2" s="6" t="s">
        <v>50</v>
      </c>
      <c r="C2" s="6" t="s">
        <v>51</v>
      </c>
      <c r="D2" s="6" t="s">
        <v>52</v>
      </c>
      <c r="E2" s="6" t="s">
        <v>53</v>
      </c>
      <c r="F2" s="6" t="s">
        <v>35</v>
      </c>
      <c r="G2" s="6" t="s">
        <v>36</v>
      </c>
      <c r="H2" s="6" t="s">
        <v>37</v>
      </c>
      <c r="I2" s="6" t="s">
        <v>54</v>
      </c>
    </row>
    <row r="3" spans="1:9" x14ac:dyDescent="0.25">
      <c r="A3" s="1" t="s">
        <v>39</v>
      </c>
      <c r="B3" s="11"/>
      <c r="C3" s="11"/>
      <c r="D3" s="11"/>
      <c r="E3" s="11"/>
      <c r="F3" s="11"/>
      <c r="G3" s="11"/>
      <c r="H3" s="11"/>
      <c r="I3" s="2"/>
    </row>
    <row r="4" spans="1:9" x14ac:dyDescent="0.25">
      <c r="A4" s="1" t="s">
        <v>111</v>
      </c>
      <c r="B4" s="11">
        <v>2</v>
      </c>
      <c r="C4" s="11">
        <v>1</v>
      </c>
      <c r="D4" s="11">
        <f t="shared" ref="D4:D10" si="0">B4*C4</f>
        <v>2</v>
      </c>
      <c r="E4" s="11">
        <v>0</v>
      </c>
      <c r="F4" s="11">
        <f t="shared" ref="F4:F10" si="1">D4*E4</f>
        <v>0</v>
      </c>
      <c r="G4" s="11">
        <f t="shared" ref="G4:G10" si="2">F4*0.05</f>
        <v>0</v>
      </c>
      <c r="H4" s="11">
        <f t="shared" ref="H4:H10" si="3">F4*0.1</f>
        <v>0</v>
      </c>
      <c r="I4" s="4">
        <f t="shared" ref="I4:I10" si="4">F4*F$1+G4*G$1+H4*H$1</f>
        <v>0</v>
      </c>
    </row>
    <row r="5" spans="1:9" x14ac:dyDescent="0.25">
      <c r="A5" s="3" t="s">
        <v>40</v>
      </c>
      <c r="B5" s="11">
        <v>2</v>
      </c>
      <c r="C5" s="11">
        <v>1</v>
      </c>
      <c r="D5" s="11">
        <f t="shared" si="0"/>
        <v>2</v>
      </c>
      <c r="E5" s="11">
        <v>0</v>
      </c>
      <c r="F5" s="11">
        <f t="shared" si="1"/>
        <v>0</v>
      </c>
      <c r="G5" s="11">
        <f t="shared" si="2"/>
        <v>0</v>
      </c>
      <c r="H5" s="11">
        <f t="shared" si="3"/>
        <v>0</v>
      </c>
      <c r="I5" s="4">
        <f t="shared" si="4"/>
        <v>0</v>
      </c>
    </row>
    <row r="6" spans="1:9" x14ac:dyDescent="0.25">
      <c r="A6" s="1" t="s">
        <v>41</v>
      </c>
      <c r="B6" s="11">
        <v>2</v>
      </c>
      <c r="C6" s="11">
        <v>1</v>
      </c>
      <c r="D6" s="11">
        <f t="shared" si="0"/>
        <v>2</v>
      </c>
      <c r="E6" s="11">
        <v>0</v>
      </c>
      <c r="F6" s="11">
        <f t="shared" si="1"/>
        <v>0</v>
      </c>
      <c r="G6" s="11">
        <f t="shared" si="2"/>
        <v>0</v>
      </c>
      <c r="H6" s="11">
        <f t="shared" si="3"/>
        <v>0</v>
      </c>
      <c r="I6" s="4">
        <f t="shared" si="4"/>
        <v>0</v>
      </c>
    </row>
    <row r="7" spans="1:9" x14ac:dyDescent="0.25">
      <c r="A7" s="1" t="s">
        <v>110</v>
      </c>
      <c r="B7" s="11">
        <v>2</v>
      </c>
      <c r="C7" s="11">
        <v>1</v>
      </c>
      <c r="D7" s="11">
        <f t="shared" si="0"/>
        <v>2</v>
      </c>
      <c r="E7" s="11">
        <v>0</v>
      </c>
      <c r="F7" s="11">
        <f t="shared" si="1"/>
        <v>0</v>
      </c>
      <c r="G7" s="11">
        <f t="shared" si="2"/>
        <v>0</v>
      </c>
      <c r="H7" s="11">
        <f t="shared" si="3"/>
        <v>0</v>
      </c>
      <c r="I7" s="4">
        <f t="shared" si="4"/>
        <v>0</v>
      </c>
    </row>
    <row r="8" spans="1:9" x14ac:dyDescent="0.25">
      <c r="A8" s="1" t="s">
        <v>42</v>
      </c>
      <c r="B8" s="11">
        <v>2</v>
      </c>
      <c r="C8" s="11">
        <v>1</v>
      </c>
      <c r="D8" s="11">
        <f t="shared" si="0"/>
        <v>2</v>
      </c>
      <c r="E8" s="11">
        <v>0</v>
      </c>
      <c r="F8" s="11">
        <f t="shared" si="1"/>
        <v>0</v>
      </c>
      <c r="G8" s="11">
        <f t="shared" si="2"/>
        <v>0</v>
      </c>
      <c r="H8" s="11">
        <f t="shared" si="3"/>
        <v>0</v>
      </c>
      <c r="I8" s="4">
        <f t="shared" si="4"/>
        <v>0</v>
      </c>
    </row>
    <row r="9" spans="1:9" ht="16.5" x14ac:dyDescent="0.25">
      <c r="A9" s="1" t="s">
        <v>43</v>
      </c>
      <c r="B9" s="11">
        <v>2</v>
      </c>
      <c r="C9" s="11">
        <v>1</v>
      </c>
      <c r="D9" s="11">
        <f t="shared" si="0"/>
        <v>2</v>
      </c>
      <c r="E9" s="11">
        <v>0</v>
      </c>
      <c r="F9" s="11">
        <f t="shared" si="1"/>
        <v>0</v>
      </c>
      <c r="G9" s="11">
        <f t="shared" si="2"/>
        <v>0</v>
      </c>
      <c r="H9" s="11">
        <f t="shared" si="3"/>
        <v>0</v>
      </c>
      <c r="I9" s="4">
        <f t="shared" si="4"/>
        <v>0</v>
      </c>
    </row>
    <row r="10" spans="1:9" x14ac:dyDescent="0.25">
      <c r="A10" s="1" t="s">
        <v>44</v>
      </c>
      <c r="B10" s="11">
        <v>2</v>
      </c>
      <c r="C10" s="11">
        <v>1</v>
      </c>
      <c r="D10" s="11">
        <f t="shared" si="0"/>
        <v>2</v>
      </c>
      <c r="E10" s="11">
        <v>0</v>
      </c>
      <c r="F10" s="11">
        <f t="shared" si="1"/>
        <v>0</v>
      </c>
      <c r="G10" s="11">
        <f t="shared" si="2"/>
        <v>0</v>
      </c>
      <c r="H10" s="11">
        <f t="shared" si="3"/>
        <v>0</v>
      </c>
      <c r="I10" s="4">
        <f t="shared" si="4"/>
        <v>0</v>
      </c>
    </row>
    <row r="11" spans="1:9" x14ac:dyDescent="0.25">
      <c r="A11" s="1" t="s">
        <v>45</v>
      </c>
      <c r="B11" s="11"/>
      <c r="C11" s="11"/>
      <c r="D11" s="11"/>
      <c r="E11" s="11"/>
      <c r="F11" s="11"/>
      <c r="G11" s="11"/>
      <c r="H11" s="11"/>
      <c r="I11" s="4"/>
    </row>
    <row r="12" spans="1:9" x14ac:dyDescent="0.25">
      <c r="A12" s="1" t="s">
        <v>46</v>
      </c>
      <c r="B12" s="11">
        <v>2</v>
      </c>
      <c r="C12" s="11">
        <v>1</v>
      </c>
      <c r="D12" s="11">
        <f>B12*C12</f>
        <v>2</v>
      </c>
      <c r="E12" s="11">
        <v>0</v>
      </c>
      <c r="F12" s="11">
        <f>D12*E12</f>
        <v>0</v>
      </c>
      <c r="G12" s="11">
        <f>F12*0.05</f>
        <v>0</v>
      </c>
      <c r="H12" s="11">
        <f>F12*0.1</f>
        <v>0</v>
      </c>
      <c r="I12" s="4">
        <f>F12*F$1+G12*G$1+H12*H$1</f>
        <v>0</v>
      </c>
    </row>
    <row r="13" spans="1:9" x14ac:dyDescent="0.25">
      <c r="A13" s="1" t="s">
        <v>47</v>
      </c>
      <c r="B13" s="11">
        <v>2</v>
      </c>
      <c r="C13" s="11">
        <v>1</v>
      </c>
      <c r="D13" s="11">
        <f>B13*C13</f>
        <v>2</v>
      </c>
      <c r="E13" s="11">
        <v>0</v>
      </c>
      <c r="F13" s="11">
        <f>D13*E13</f>
        <v>0</v>
      </c>
      <c r="G13" s="11">
        <f>F13*0.05</f>
        <v>0</v>
      </c>
      <c r="H13" s="11">
        <f>F13*0.1</f>
        <v>0</v>
      </c>
      <c r="I13" s="4">
        <f>F13*F$1+G13*G$1+H13*H$1</f>
        <v>0</v>
      </c>
    </row>
    <row r="14" spans="1:9" x14ac:dyDescent="0.25">
      <c r="A14" s="1" t="s">
        <v>48</v>
      </c>
      <c r="B14" s="11">
        <v>2</v>
      </c>
      <c r="C14" s="11">
        <v>1</v>
      </c>
      <c r="D14" s="11">
        <f>B14*C14</f>
        <v>2</v>
      </c>
      <c r="E14" s="11">
        <v>0</v>
      </c>
      <c r="F14" s="11">
        <f>D14*E14</f>
        <v>0</v>
      </c>
      <c r="G14" s="11">
        <f>F14*0.05</f>
        <v>0</v>
      </c>
      <c r="H14" s="11">
        <f>F14*0.1</f>
        <v>0</v>
      </c>
      <c r="I14" s="4">
        <f>F14*F$1+G14*G$1+H14*H$1</f>
        <v>0</v>
      </c>
    </row>
    <row r="15" spans="1:9" ht="16.5" x14ac:dyDescent="0.25">
      <c r="A15" s="1" t="s">
        <v>49</v>
      </c>
      <c r="B15" s="11">
        <v>8</v>
      </c>
      <c r="C15" s="11">
        <v>2</v>
      </c>
      <c r="D15" s="11">
        <f>B15*C15</f>
        <v>16</v>
      </c>
      <c r="E15" s="11">
        <v>149</v>
      </c>
      <c r="F15" s="12">
        <f>D15*E15</f>
        <v>2384</v>
      </c>
      <c r="G15" s="11">
        <f>F15*0.05</f>
        <v>119.2</v>
      </c>
      <c r="H15" s="11">
        <f>F15*0.1</f>
        <v>238.4</v>
      </c>
      <c r="I15" s="14">
        <f>F15*F$1+G15*G$1+H15*H$1</f>
        <v>127315.13599999998</v>
      </c>
    </row>
    <row r="16" spans="1:9" ht="29.25" x14ac:dyDescent="0.25">
      <c r="A16" s="41" t="s">
        <v>109</v>
      </c>
      <c r="B16" s="11"/>
      <c r="C16" s="11"/>
      <c r="D16" s="11"/>
      <c r="E16" s="11"/>
      <c r="F16" s="60">
        <f>ROUND(SUM(F3:H15),-1)</f>
        <v>2740</v>
      </c>
      <c r="G16" s="61"/>
      <c r="H16" s="62"/>
      <c r="I16" s="42">
        <f>ROUND(SUM(I3:I15),-3)</f>
        <v>127000</v>
      </c>
    </row>
    <row r="18" spans="1:1" x14ac:dyDescent="0.25">
      <c r="A18" s="38" t="s">
        <v>103</v>
      </c>
    </row>
    <row r="19" spans="1:1" ht="15.75" x14ac:dyDescent="0.25">
      <c r="A19" s="39" t="s">
        <v>104</v>
      </c>
    </row>
    <row r="20" spans="1:1" ht="15.75" x14ac:dyDescent="0.25">
      <c r="A20" s="39" t="s">
        <v>107</v>
      </c>
    </row>
    <row r="21" spans="1:1" ht="15.75" x14ac:dyDescent="0.25">
      <c r="A21" s="39" t="s">
        <v>105</v>
      </c>
    </row>
    <row r="22" spans="1:1" ht="15.75" x14ac:dyDescent="0.25">
      <c r="A22" s="39" t="s">
        <v>106</v>
      </c>
    </row>
    <row r="23" spans="1:1" ht="15.75" x14ac:dyDescent="0.25">
      <c r="A23" s="40" t="s">
        <v>108</v>
      </c>
    </row>
  </sheetData>
  <mergeCells count="1">
    <mergeCell ref="F16:H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Respondents</vt: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Ariel Hou</cp:lastModifiedBy>
  <dcterms:created xsi:type="dcterms:W3CDTF">2013-09-30T17:43:23Z</dcterms:created>
  <dcterms:modified xsi:type="dcterms:W3CDTF">2016-12-27T14:50:36Z</dcterms:modified>
</cp:coreProperties>
</file>