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7512" windowHeight="6408" activeTab="0"/>
  </bookViews>
  <sheets>
    <sheet name="USDA" sheetId="1" r:id="rId1"/>
  </sheets>
  <definedNames>
    <definedName name="_xlnm.Print_Area" localSheetId="0">'USDA'!$A$4:$P$27</definedName>
  </definedNames>
  <calcPr fullCalcOnLoad="1"/>
</workbook>
</file>

<file path=xl/comments1.xml><?xml version="1.0" encoding="utf-8"?>
<comments xmlns="http://schemas.openxmlformats.org/spreadsheetml/2006/main">
  <authors>
    <author>FAS</author>
  </authors>
  <commentList>
    <comment ref="C13" authorId="0">
      <text>
        <r>
          <rPr>
            <b/>
            <sz val="8"/>
            <rFont val="Tahoma"/>
            <family val="2"/>
          </rPr>
          <t>FAS:</t>
        </r>
        <r>
          <rPr>
            <sz val="8"/>
            <rFont val="Tahoma"/>
            <family val="2"/>
          </rPr>
          <t xml:space="preserve">
In 2006, 38 countries received CQEs. A program assistant requires no more than 30 minutes to process each batch. Hence, (38*.5 hour=19) and (19/2,080) hours in a work year yields 0.09 percent.
</t>
        </r>
      </text>
    </comment>
    <comment ref="D13" authorId="0">
      <text>
        <r>
          <rPr>
            <b/>
            <sz val="8"/>
            <rFont val="Tahoma"/>
            <family val="2"/>
          </rPr>
          <t>FAS:</t>
        </r>
        <r>
          <rPr>
            <sz val="8"/>
            <rFont val="Tahoma"/>
            <family val="2"/>
          </rPr>
          <t xml:space="preserve">
In 2009, 35 countries received CQEs. A program assistant requires no more than 30 minutes to process each batch. Hence, (34*.5 hour=17) and (17/2,080) hours in a work year yields 0.08
percent.</t>
        </r>
      </text>
    </comment>
    <comment ref="E13" authorId="0">
      <text>
        <r>
          <rPr>
            <b/>
            <sz val="8"/>
            <rFont val="Tahoma"/>
            <family val="2"/>
          </rPr>
          <t>FAS:</t>
        </r>
        <r>
          <rPr>
            <sz val="8"/>
            <rFont val="Tahoma"/>
            <family val="2"/>
          </rPr>
          <t xml:space="preserve">
In 2012, 34 countries received CQEs. A program assistant requires no more than 30 minutes to process each batch. Hence, (34*.5 hour=17) and (17/2,080) hours in a work year yields 0.08 percent.
percent.</t>
        </r>
      </text>
    </comment>
    <comment ref="F13" authorId="0">
      <text>
        <r>
          <rPr>
            <b/>
            <sz val="8"/>
            <rFont val="Tahoma"/>
            <family val="2"/>
          </rPr>
          <t>FAS:</t>
        </r>
        <r>
          <rPr>
            <sz val="8"/>
            <rFont val="Tahoma"/>
            <family val="2"/>
          </rPr>
          <t xml:space="preserve">
In 2012, 34 countries received CQEs. A program assistant requires no more than 30 minutes to process each batch. Hence, (34*.5 hour=17) and (17/2,080) hours in a work year yields 0.08 percent.
percent.</t>
        </r>
      </text>
    </comment>
  </commentList>
</comments>
</file>

<file path=xl/sharedStrings.xml><?xml version="1.0" encoding="utf-8"?>
<sst xmlns="http://schemas.openxmlformats.org/spreadsheetml/2006/main" count="78" uniqueCount="51">
  <si>
    <t>Branch Chief</t>
  </si>
  <si>
    <t>Program Assistant</t>
  </si>
  <si>
    <t>Amount</t>
  </si>
  <si>
    <t>TOTAL</t>
  </si>
  <si>
    <t>Position</t>
  </si>
  <si>
    <t xml:space="preserve">Yearly Salary </t>
  </si>
  <si>
    <t>N.A.=Not applicable.</t>
  </si>
  <si>
    <t>N.A.</t>
  </si>
  <si>
    <t>Difference</t>
  </si>
  <si>
    <t xml:space="preserve">Percent of   </t>
  </si>
  <si>
    <t>to the Program</t>
  </si>
  <si>
    <t>Division Director</t>
  </si>
  <si>
    <t>2006</t>
  </si>
  <si>
    <t xml:space="preserve">2009 </t>
  </si>
  <si>
    <t>for 2006</t>
  </si>
  <si>
    <t xml:space="preserve">  2006 Time Allocated</t>
  </si>
  <si>
    <t xml:space="preserve">  2009 Time Allocated</t>
  </si>
  <si>
    <t>(GS scale, step 10)</t>
  </si>
  <si>
    <t>Grade</t>
  </si>
  <si>
    <t>Percent Difference</t>
  </si>
  <si>
    <t>Number Sent</t>
  </si>
  <si>
    <t>Cost of Printing</t>
  </si>
  <si>
    <t>Cost of Express Shipment</t>
  </si>
  <si>
    <t>Cost of Express Shipment per CQE</t>
  </si>
  <si>
    <t>DATA FOR CQEs AND EXPRESS SHIPPING</t>
  </si>
  <si>
    <t>Printing Cost per CQE</t>
  </si>
  <si>
    <t>Cost of Sent CQEs</t>
  </si>
  <si>
    <t>Year (September)</t>
  </si>
  <si>
    <t>Total Staff Costs</t>
  </si>
  <si>
    <t>Total Materials Costs</t>
  </si>
  <si>
    <t>Total Materials Cost</t>
  </si>
  <si>
    <t>GRAND TOTAL</t>
  </si>
  <si>
    <t>Program Assistant at U.S. Embassy</t>
  </si>
  <si>
    <t>CPI for Delivery Services</t>
  </si>
  <si>
    <t>Number of Embassies in 2009</t>
  </si>
  <si>
    <t>Number of Embassies in 2006</t>
  </si>
  <si>
    <t>Total for Embassy Staff</t>
  </si>
  <si>
    <t>Total for Washington Staff</t>
  </si>
  <si>
    <t>TOTAL FOR ALL PERSONNEL</t>
  </si>
  <si>
    <t>International Trade Specialist</t>
  </si>
  <si>
    <t xml:space="preserve">  2012 Time Allocated</t>
  </si>
  <si>
    <t xml:space="preserve">2012 </t>
  </si>
  <si>
    <t>Number of Embassies in 2012</t>
  </si>
  <si>
    <t>CPI Percentage ChangeDuring 2005-2012</t>
  </si>
  <si>
    <t xml:space="preserve">  2015 Time Allocated</t>
  </si>
  <si>
    <t>Number of Embassies in 2015</t>
  </si>
  <si>
    <t>2015</t>
  </si>
  <si>
    <t>Recipients of WTO allocations</t>
  </si>
  <si>
    <t>Colombia and Panama FTAs</t>
  </si>
  <si>
    <t>Office of Personnel Management, Salary Tables 2006-DCB, 2009-DCB, 2012-DCB, and 2015-DCB for Metropolitan Washington.</t>
  </si>
  <si>
    <t>Attachment 15 - FY 2015 CQE Federal Expenses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</si>
</sst>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"/>
    <numFmt numFmtId="173" formatCode="0.000"/>
    <numFmt numFmtId="174" formatCode="0.0000"/>
    <numFmt numFmtId="175" formatCode="#,##0.0000"/>
    <numFmt numFmtId="176" formatCode="&quot;$&quot;#,##0.0000"/>
    <numFmt numFmtId="177" formatCode="_(* #,##0_);_(* \(#,##0\);_(* &quot;-&quot;??_);_(@_)"/>
    <numFmt numFmtId="178" formatCode="#,##0.00___)"/>
    <numFmt numFmtId="179" formatCode="0.00____________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Arial Bold"/>
      <family val="0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 vertical="top" wrapText="1"/>
    </xf>
    <xf numFmtId="166" fontId="0" fillId="0" borderId="0" xfId="0" applyNumberFormat="1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vertical="top" wrapText="1"/>
    </xf>
    <xf numFmtId="173" fontId="4" fillId="0" borderId="10" xfId="0" applyNumberFormat="1" applyFont="1" applyBorder="1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3" fontId="4" fillId="0" borderId="11" xfId="0" applyNumberFormat="1" applyFont="1" applyFill="1" applyBorder="1" applyAlignment="1">
      <alignment vertical="top" wrapText="1"/>
    </xf>
    <xf numFmtId="5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11" xfId="0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top" wrapText="1"/>
    </xf>
    <xf numFmtId="166" fontId="45" fillId="0" borderId="13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4" sqref="A14"/>
    </sheetView>
  </sheetViews>
  <sheetFormatPr defaultColWidth="9.140625" defaultRowHeight="12.75"/>
  <cols>
    <col min="1" max="1" width="105.140625" style="0" customWidth="1"/>
    <col min="2" max="15" width="20.7109375" style="0" customWidth="1"/>
    <col min="16" max="27" width="26.7109375" style="0" customWidth="1"/>
    <col min="28" max="32" width="20.7109375" style="0" customWidth="1"/>
    <col min="33" max="34" width="22.140625" style="0" customWidth="1"/>
    <col min="35" max="35" width="27.7109375" style="0" customWidth="1"/>
    <col min="36" max="36" width="33.421875" style="0" customWidth="1"/>
    <col min="37" max="37" width="25.00390625" style="0" customWidth="1"/>
  </cols>
  <sheetData>
    <row r="1" spans="1:11" ht="15.75" thickBot="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37" ht="2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AB2" s="44" t="s">
        <v>24</v>
      </c>
      <c r="AC2" s="44"/>
      <c r="AD2" s="44"/>
      <c r="AE2" s="44"/>
      <c r="AF2" s="44"/>
      <c r="AG2" s="44"/>
      <c r="AH2" s="44"/>
      <c r="AI2" s="44"/>
      <c r="AJ2" s="44"/>
      <c r="AK2" s="45"/>
    </row>
    <row r="3" spans="1:37" ht="39.75" customHeight="1" thickBot="1">
      <c r="A3" s="10" t="s">
        <v>4</v>
      </c>
      <c r="B3" s="10" t="s">
        <v>18</v>
      </c>
      <c r="C3" s="10" t="s">
        <v>9</v>
      </c>
      <c r="D3" s="10" t="s">
        <v>9</v>
      </c>
      <c r="E3" s="10" t="s">
        <v>9</v>
      </c>
      <c r="F3" s="10" t="s">
        <v>9</v>
      </c>
      <c r="G3" s="11" t="s">
        <v>12</v>
      </c>
      <c r="H3" s="11" t="s">
        <v>13</v>
      </c>
      <c r="I3" s="33" t="s">
        <v>41</v>
      </c>
      <c r="J3" s="33" t="s">
        <v>46</v>
      </c>
      <c r="K3" s="10" t="s">
        <v>2</v>
      </c>
      <c r="L3" s="10" t="s">
        <v>2</v>
      </c>
      <c r="M3" s="10" t="s">
        <v>2</v>
      </c>
      <c r="N3" s="10" t="s">
        <v>2</v>
      </c>
      <c r="O3" s="10"/>
      <c r="P3" s="10"/>
      <c r="Q3" s="10"/>
      <c r="S3" s="10"/>
      <c r="T3" s="10"/>
      <c r="U3" s="10"/>
      <c r="V3" s="10"/>
      <c r="W3" s="10"/>
      <c r="X3" s="10"/>
      <c r="Y3" s="10"/>
      <c r="Z3" s="10"/>
      <c r="AA3" s="10"/>
      <c r="AB3" s="18" t="s">
        <v>27</v>
      </c>
      <c r="AC3" s="18" t="s">
        <v>20</v>
      </c>
      <c r="AD3" s="18" t="s">
        <v>21</v>
      </c>
      <c r="AE3" s="18" t="s">
        <v>25</v>
      </c>
      <c r="AF3" s="18" t="s">
        <v>26</v>
      </c>
      <c r="AG3" s="18" t="s">
        <v>22</v>
      </c>
      <c r="AH3" s="18" t="s">
        <v>30</v>
      </c>
      <c r="AI3" s="18" t="s">
        <v>33</v>
      </c>
      <c r="AJ3" s="18" t="s">
        <v>43</v>
      </c>
      <c r="AK3" s="18" t="s">
        <v>23</v>
      </c>
    </row>
    <row r="4" spans="1:37" ht="15.75" customHeight="1" thickBot="1">
      <c r="A4" s="10"/>
      <c r="B4" s="10"/>
      <c r="C4" s="10"/>
      <c r="D4" s="10"/>
      <c r="E4" s="10"/>
      <c r="F4" s="10"/>
      <c r="G4" s="11"/>
      <c r="H4" s="11"/>
      <c r="I4" s="11"/>
      <c r="J4" s="11"/>
      <c r="K4" s="10"/>
      <c r="L4" s="10"/>
      <c r="M4" s="10"/>
      <c r="N4" s="10"/>
      <c r="O4" s="10"/>
      <c r="P4" s="10"/>
      <c r="Q4" s="10"/>
      <c r="S4" s="10"/>
      <c r="T4" s="10"/>
      <c r="U4" s="10"/>
      <c r="V4" s="10"/>
      <c r="W4" s="10"/>
      <c r="X4" s="10"/>
      <c r="Y4" s="10"/>
      <c r="Z4" s="10"/>
      <c r="AA4" s="10"/>
      <c r="AB4" s="19">
        <v>2004</v>
      </c>
      <c r="AC4" s="19"/>
      <c r="AD4" s="18"/>
      <c r="AE4" s="18"/>
      <c r="AF4" s="18"/>
      <c r="AG4" s="18"/>
      <c r="AH4" s="18"/>
      <c r="AI4" s="25">
        <v>150.4</v>
      </c>
      <c r="AJ4" s="25"/>
      <c r="AK4" s="18"/>
    </row>
    <row r="5" spans="1:37" ht="15.75" thickBot="1">
      <c r="A5" s="10"/>
      <c r="B5" s="10" t="s">
        <v>17</v>
      </c>
      <c r="C5" s="10" t="s">
        <v>15</v>
      </c>
      <c r="D5" s="10" t="s">
        <v>16</v>
      </c>
      <c r="E5" s="36" t="s">
        <v>40</v>
      </c>
      <c r="F5" s="36" t="s">
        <v>44</v>
      </c>
      <c r="G5" s="10" t="s">
        <v>5</v>
      </c>
      <c r="H5" s="10" t="s">
        <v>5</v>
      </c>
      <c r="I5" s="10" t="s">
        <v>5</v>
      </c>
      <c r="J5" s="10" t="s">
        <v>5</v>
      </c>
      <c r="K5" s="10" t="s">
        <v>14</v>
      </c>
      <c r="L5" s="11" t="s">
        <v>13</v>
      </c>
      <c r="M5" s="33" t="s">
        <v>41</v>
      </c>
      <c r="N5" s="33" t="s">
        <v>46</v>
      </c>
      <c r="O5" s="33"/>
      <c r="P5" s="11"/>
      <c r="Q5" s="11"/>
      <c r="S5" s="11"/>
      <c r="T5" s="11"/>
      <c r="U5" s="11"/>
      <c r="V5" s="11"/>
      <c r="W5" s="11"/>
      <c r="X5" s="11"/>
      <c r="Y5" s="11"/>
      <c r="Z5" s="11"/>
      <c r="AA5" s="11"/>
      <c r="AB5" s="19">
        <v>2005</v>
      </c>
      <c r="AC5" s="20">
        <v>2600</v>
      </c>
      <c r="AD5" s="21">
        <v>560</v>
      </c>
      <c r="AE5" s="21">
        <f>+(AD5/AC5)</f>
        <v>0.2153846153846154</v>
      </c>
      <c r="AF5" s="21">
        <f>+(AE5*AC5)</f>
        <v>560</v>
      </c>
      <c r="AG5" s="21">
        <f>+(AI5/AI4)*AG6</f>
        <v>584.6673045212765</v>
      </c>
      <c r="AH5" s="21">
        <f aca="true" t="shared" si="0" ref="AH5:AH10">SUM(AF5,AG5)</f>
        <v>1144.6673045212765</v>
      </c>
      <c r="AI5" s="25">
        <v>160.3</v>
      </c>
      <c r="AJ5" s="25">
        <f aca="true" t="shared" si="1" ref="AJ5:AJ10">+(AI5/AI4)</f>
        <v>1.0658244680851063</v>
      </c>
      <c r="AK5" s="21">
        <f aca="true" t="shared" si="2" ref="AK5:AK10">+(AD5/AG5)</f>
        <v>0.9578096734150817</v>
      </c>
    </row>
    <row r="6" spans="1:37" ht="15.75" thickBot="1">
      <c r="A6" s="10"/>
      <c r="B6" s="10"/>
      <c r="C6" s="10" t="s">
        <v>10</v>
      </c>
      <c r="D6" s="10" t="s">
        <v>10</v>
      </c>
      <c r="E6" s="10" t="s">
        <v>10</v>
      </c>
      <c r="F6" s="10" t="s">
        <v>10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S6" s="10"/>
      <c r="T6" s="10"/>
      <c r="U6" s="10"/>
      <c r="V6" s="10"/>
      <c r="W6" s="10"/>
      <c r="X6" s="10"/>
      <c r="Y6" s="10"/>
      <c r="Z6" s="10"/>
      <c r="AA6" s="10"/>
      <c r="AB6" s="22">
        <v>2006</v>
      </c>
      <c r="AC6" s="23">
        <f>AVERAGE(AC5,AC7)</f>
        <v>4300</v>
      </c>
      <c r="AD6" s="24">
        <f>AVERAGE(AD5,AD7)</f>
        <v>856.5</v>
      </c>
      <c r="AE6" s="21">
        <f>+(AD6/AC6)</f>
        <v>0.1991860465116279</v>
      </c>
      <c r="AF6" s="21">
        <f>+(AE6*AC6)</f>
        <v>856.5</v>
      </c>
      <c r="AG6" s="21">
        <f>+(AI6/AI5)*AG7</f>
        <v>548.5587186525264</v>
      </c>
      <c r="AH6" s="21">
        <f t="shared" si="0"/>
        <v>1405.0587186525263</v>
      </c>
      <c r="AI6" s="26">
        <v>175.3</v>
      </c>
      <c r="AJ6" s="25">
        <f t="shared" si="1"/>
        <v>1.0935745477230194</v>
      </c>
      <c r="AK6" s="21">
        <f t="shared" si="2"/>
        <v>1.5613643004415227</v>
      </c>
    </row>
    <row r="7" spans="1:37" ht="15.75" thickBot="1">
      <c r="A7" s="5"/>
      <c r="B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S7" s="5"/>
      <c r="T7" s="5"/>
      <c r="U7" s="5"/>
      <c r="V7" s="5"/>
      <c r="W7" s="5"/>
      <c r="X7" s="5"/>
      <c r="Y7" s="5"/>
      <c r="Z7" s="5"/>
      <c r="AA7" s="5"/>
      <c r="AB7" s="19">
        <v>2007</v>
      </c>
      <c r="AC7" s="20">
        <v>6000</v>
      </c>
      <c r="AD7" s="21">
        <v>1153</v>
      </c>
      <c r="AE7" s="21">
        <f>+(AD7/AC7)</f>
        <v>0.19216666666666668</v>
      </c>
      <c r="AF7" s="21">
        <f>+(AE7*AC7)</f>
        <v>1153</v>
      </c>
      <c r="AG7" s="21">
        <f>+(AI7/AI6)*AG8</f>
        <v>501.61986651454635</v>
      </c>
      <c r="AH7" s="21">
        <f t="shared" si="0"/>
        <v>1654.6198665145464</v>
      </c>
      <c r="AI7" s="25">
        <v>186.559</v>
      </c>
      <c r="AJ7" s="25">
        <f t="shared" si="1"/>
        <v>1.064227039361095</v>
      </c>
      <c r="AK7" s="21">
        <f t="shared" si="2"/>
        <v>2.2985533009517765</v>
      </c>
    </row>
    <row r="8" spans="1:37" ht="15.75" thickBot="1">
      <c r="A8" t="s">
        <v>1</v>
      </c>
      <c r="B8" s="6">
        <v>8</v>
      </c>
      <c r="C8" s="17">
        <v>0.03</v>
      </c>
      <c r="D8" s="17">
        <v>0.02</v>
      </c>
      <c r="E8" s="17">
        <v>0</v>
      </c>
      <c r="F8" s="17">
        <v>0</v>
      </c>
      <c r="G8" s="13">
        <v>44931</v>
      </c>
      <c r="H8" s="13">
        <v>54879</v>
      </c>
      <c r="I8" s="34" t="s">
        <v>7</v>
      </c>
      <c r="J8" s="34" t="s">
        <v>7</v>
      </c>
      <c r="K8" s="7">
        <f aca="true" t="shared" si="3" ref="K8:L10">+(C8*G8)</f>
        <v>1347.93</v>
      </c>
      <c r="L8" s="7">
        <f t="shared" si="3"/>
        <v>1097.58</v>
      </c>
      <c r="M8" s="34" t="s">
        <v>7</v>
      </c>
      <c r="N8" s="34" t="s">
        <v>7</v>
      </c>
      <c r="O8" s="7"/>
      <c r="P8" s="7"/>
      <c r="Q8" s="7"/>
      <c r="S8" s="7"/>
      <c r="T8" s="7"/>
      <c r="U8" s="7"/>
      <c r="V8" s="7"/>
      <c r="W8" s="7"/>
      <c r="X8" s="7"/>
      <c r="Y8" s="7"/>
      <c r="Z8" s="7"/>
      <c r="AA8" s="7"/>
      <c r="AB8" s="19">
        <v>2008</v>
      </c>
      <c r="AC8" s="20">
        <v>13000</v>
      </c>
      <c r="AD8" s="21">
        <v>2498.17</v>
      </c>
      <c r="AE8" s="21">
        <f>+(AD8/AC8)</f>
        <v>0.1921669230769231</v>
      </c>
      <c r="AF8" s="21">
        <f>+(AE8*AC8)</f>
        <v>2498.17</v>
      </c>
      <c r="AG8" s="21">
        <f>+(AI8/AI7)*AG9</f>
        <v>471.3466656660895</v>
      </c>
      <c r="AH8" s="21">
        <f t="shared" si="0"/>
        <v>2969.5166656660895</v>
      </c>
      <c r="AI8" s="25">
        <v>222.674</v>
      </c>
      <c r="AJ8" s="25">
        <f t="shared" si="1"/>
        <v>1.193584871273967</v>
      </c>
      <c r="AK8" s="21">
        <f t="shared" si="2"/>
        <v>5.300069316221172</v>
      </c>
    </row>
    <row r="9" spans="1:37" ht="15.75" thickBot="1">
      <c r="A9" t="s">
        <v>0</v>
      </c>
      <c r="B9" s="6">
        <v>14</v>
      </c>
      <c r="C9" s="16">
        <v>0.005</v>
      </c>
      <c r="D9" s="17">
        <v>0.0025</v>
      </c>
      <c r="E9" s="17">
        <v>0</v>
      </c>
      <c r="F9" s="16">
        <v>0.007</v>
      </c>
      <c r="G9" s="14">
        <v>101130</v>
      </c>
      <c r="H9" s="15">
        <v>123519</v>
      </c>
      <c r="I9" s="34" t="s">
        <v>7</v>
      </c>
      <c r="J9" s="41">
        <v>139523</v>
      </c>
      <c r="K9" s="7">
        <f t="shared" si="3"/>
        <v>505.65000000000003</v>
      </c>
      <c r="L9" s="7">
        <f t="shared" si="3"/>
        <v>308.7975</v>
      </c>
      <c r="M9" s="34" t="s">
        <v>7</v>
      </c>
      <c r="N9" s="7">
        <f>+(F9*J9)</f>
        <v>976.6610000000001</v>
      </c>
      <c r="O9" s="7"/>
      <c r="P9" s="7"/>
      <c r="Q9" s="7"/>
      <c r="S9" s="7"/>
      <c r="T9" s="7"/>
      <c r="U9" s="7"/>
      <c r="V9" s="7"/>
      <c r="W9" s="7"/>
      <c r="X9" s="7"/>
      <c r="Y9" s="7"/>
      <c r="Z9" s="7"/>
      <c r="AA9" s="7"/>
      <c r="AB9" s="19">
        <v>2009</v>
      </c>
      <c r="AC9" s="29">
        <v>2794</v>
      </c>
      <c r="AD9" s="30">
        <f>+(AC9*AE9)</f>
        <v>536.9143830769232</v>
      </c>
      <c r="AE9" s="30">
        <v>0.1921669230769231</v>
      </c>
      <c r="AF9" s="30">
        <v>536.9143830769232</v>
      </c>
      <c r="AG9" s="30">
        <v>394.9</v>
      </c>
      <c r="AH9" s="30">
        <f t="shared" si="0"/>
        <v>931.8143830769231</v>
      </c>
      <c r="AI9" s="31">
        <v>201.884</v>
      </c>
      <c r="AJ9" s="25">
        <f t="shared" si="1"/>
        <v>0.906634811428366</v>
      </c>
      <c r="AK9" s="21">
        <f t="shared" si="2"/>
        <v>1.359621127062353</v>
      </c>
    </row>
    <row r="10" spans="1:37" ht="15.75" thickBot="1">
      <c r="A10" t="s">
        <v>11</v>
      </c>
      <c r="B10" s="6">
        <v>15</v>
      </c>
      <c r="C10" s="16">
        <v>0.0005</v>
      </c>
      <c r="D10" s="16">
        <v>5E-05</v>
      </c>
      <c r="E10" s="16">
        <v>0.0025</v>
      </c>
      <c r="F10" s="16">
        <v>0.001</v>
      </c>
      <c r="G10" s="14">
        <v>118957</v>
      </c>
      <c r="H10" s="13">
        <v>145290</v>
      </c>
      <c r="I10" s="37">
        <v>155500</v>
      </c>
      <c r="J10" s="41">
        <v>155705</v>
      </c>
      <c r="K10" s="7">
        <f t="shared" si="3"/>
        <v>59.478500000000004</v>
      </c>
      <c r="L10" s="7">
        <f t="shared" si="3"/>
        <v>7.2645</v>
      </c>
      <c r="M10" s="7">
        <f>+(E10*I10)</f>
        <v>388.75</v>
      </c>
      <c r="N10" s="7">
        <f>+(F10*J10)</f>
        <v>155.705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39">
        <v>2012</v>
      </c>
      <c r="AC10" s="40">
        <v>2148</v>
      </c>
      <c r="AD10" s="30">
        <f>+(AC10*AE10)</f>
        <v>412.7745507692308</v>
      </c>
      <c r="AE10" s="30">
        <v>0.1921669230769231</v>
      </c>
      <c r="AF10" s="30">
        <f>SUM(AD10,AG10)</f>
        <v>807.6745507692308</v>
      </c>
      <c r="AG10" s="30">
        <v>394.9</v>
      </c>
      <c r="AH10" s="30">
        <f t="shared" si="0"/>
        <v>1202.5745507692309</v>
      </c>
      <c r="AI10" s="31">
        <v>201.884</v>
      </c>
      <c r="AJ10" s="25">
        <f t="shared" si="1"/>
        <v>1</v>
      </c>
      <c r="AK10" s="21">
        <f t="shared" si="2"/>
        <v>1.04526348637435</v>
      </c>
    </row>
    <row r="11" spans="1:27" ht="13.5" thickBot="1">
      <c r="A11" s="35" t="s">
        <v>39</v>
      </c>
      <c r="B11" s="6">
        <v>13</v>
      </c>
      <c r="C11" s="34" t="s">
        <v>7</v>
      </c>
      <c r="D11" s="34" t="s">
        <v>7</v>
      </c>
      <c r="E11" s="17">
        <v>0.015</v>
      </c>
      <c r="F11" s="17">
        <v>0.03</v>
      </c>
      <c r="G11" s="34" t="s">
        <v>7</v>
      </c>
      <c r="H11" s="34" t="s">
        <v>7</v>
      </c>
      <c r="I11" s="37">
        <v>115742</v>
      </c>
      <c r="J11" s="41">
        <v>118069</v>
      </c>
      <c r="K11" s="7"/>
      <c r="L11" s="7"/>
      <c r="M11" s="7">
        <f>+(E11*I11)</f>
        <v>1736.1299999999999</v>
      </c>
      <c r="N11" s="7">
        <f>+(F11*J11)</f>
        <v>3542.0699999999997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15" ht="13.5" thickBot="1">
      <c r="A12" t="s">
        <v>37</v>
      </c>
      <c r="B12" s="6"/>
      <c r="C12" s="16"/>
      <c r="D12" s="16"/>
      <c r="E12" s="16">
        <f>SUM(E8:E11)</f>
        <v>0.017499999999999998</v>
      </c>
      <c r="F12" s="16">
        <f>SUM(F8:F11)</f>
        <v>0.038</v>
      </c>
      <c r="G12" s="14"/>
      <c r="H12" s="13"/>
      <c r="I12" s="13"/>
      <c r="J12" s="13"/>
      <c r="K12" s="7">
        <f>SUM(K8:K10)</f>
        <v>1913.0585</v>
      </c>
      <c r="L12" s="7">
        <f>SUM(L8:L10)</f>
        <v>1413.642</v>
      </c>
      <c r="M12" s="7">
        <f>SUM(M10:M11)</f>
        <v>2124.88</v>
      </c>
      <c r="N12" s="7">
        <f>SUM(N9:N11)</f>
        <v>4674.436</v>
      </c>
      <c r="O12" s="7"/>
    </row>
    <row r="13" spans="1:28" ht="13.5" thickBot="1">
      <c r="A13" t="s">
        <v>32</v>
      </c>
      <c r="B13" s="6">
        <v>8</v>
      </c>
      <c r="C13" s="17">
        <v>0.0009</v>
      </c>
      <c r="D13" s="17">
        <v>0.0008</v>
      </c>
      <c r="E13" s="17">
        <v>0.0008</v>
      </c>
      <c r="F13" s="17">
        <v>0.0006</v>
      </c>
      <c r="G13" s="13">
        <v>44931</v>
      </c>
      <c r="H13" s="13">
        <v>54879</v>
      </c>
      <c r="I13" s="13">
        <v>60765</v>
      </c>
      <c r="J13" s="41">
        <v>61994</v>
      </c>
      <c r="K13" s="7">
        <f>+(C13*G13)</f>
        <v>40.4379</v>
      </c>
      <c r="L13" s="7">
        <f>+(D13*H13)</f>
        <v>43.903200000000005</v>
      </c>
      <c r="M13" s="7">
        <f>+(E13*I13)</f>
        <v>48.612</v>
      </c>
      <c r="N13" s="7">
        <f>+(F13*J13)</f>
        <v>37.1964</v>
      </c>
      <c r="O13" s="7"/>
      <c r="R13" s="28"/>
      <c r="S13" s="28"/>
      <c r="T13" s="28"/>
      <c r="U13" s="28"/>
      <c r="AB13" s="28"/>
    </row>
    <row r="14" spans="1:27" ht="12.75">
      <c r="A14" t="s">
        <v>3</v>
      </c>
      <c r="B14" s="6" t="s">
        <v>7</v>
      </c>
      <c r="C14" s="17">
        <f>SUM(C8:C10)</f>
        <v>0.0355</v>
      </c>
      <c r="D14" s="17">
        <f>SUM(D8:D10)</f>
        <v>0.02255</v>
      </c>
      <c r="E14" s="17">
        <f>SUM(E10:E13)</f>
        <v>0.0358</v>
      </c>
      <c r="F14" s="17">
        <f>SUM(F12:F13)</f>
        <v>0.0386</v>
      </c>
      <c r="G14" s="8"/>
      <c r="H14" s="8"/>
      <c r="I14" s="8"/>
      <c r="J14" s="8"/>
      <c r="K14" s="8">
        <f>SUM(K12:K13)</f>
        <v>1953.4964</v>
      </c>
      <c r="L14" s="8">
        <f>SUM(L12:L13)</f>
        <v>1457.5452</v>
      </c>
      <c r="M14" s="8">
        <f>SUM(M12:M13)</f>
        <v>2173.492</v>
      </c>
      <c r="N14" s="8">
        <f>SUM(N12:N13)</f>
        <v>4711.6323999999995</v>
      </c>
      <c r="O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>
      <c r="A15" t="s">
        <v>8</v>
      </c>
      <c r="B15" s="6"/>
      <c r="C15" s="6"/>
      <c r="D15" s="6"/>
      <c r="E15" s="6"/>
      <c r="F15" s="6"/>
      <c r="G15" s="8"/>
      <c r="H15" s="8"/>
      <c r="I15" s="8"/>
      <c r="J15" s="8"/>
      <c r="K15" s="8"/>
      <c r="L15" s="8">
        <f>+(L14-K14)</f>
        <v>-495.9512</v>
      </c>
      <c r="M15" s="8">
        <f>+(M14-L14)</f>
        <v>715.9468000000002</v>
      </c>
      <c r="N15" s="8">
        <f>+(N14-M14)</f>
        <v>2538.1403999999993</v>
      </c>
      <c r="O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>
      <c r="A16" t="s">
        <v>19</v>
      </c>
      <c r="B16" s="6"/>
      <c r="C16" s="6"/>
      <c r="D16" s="6"/>
      <c r="E16" s="6"/>
      <c r="F16" s="6"/>
      <c r="G16" s="8"/>
      <c r="H16" s="9"/>
      <c r="I16" s="9"/>
      <c r="J16" s="9"/>
      <c r="K16" s="8"/>
      <c r="L16" s="9">
        <f>+(L14/K14)-1</f>
        <v>-0.2538787376316639</v>
      </c>
      <c r="M16" s="9">
        <f>+(M14/L14)-1</f>
        <v>0.49120041011421134</v>
      </c>
      <c r="N16" s="9">
        <f>+(N14/M14)-1</f>
        <v>1.167770757840378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2:27" ht="12.75">
      <c r="B17" s="6"/>
      <c r="C17" s="6"/>
      <c r="D17" s="6"/>
      <c r="E17" s="6"/>
      <c r="F17" s="6"/>
      <c r="G17" s="8"/>
      <c r="H17" s="9"/>
      <c r="I17" s="9"/>
      <c r="J17" s="9"/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2.75">
      <c r="A18" t="s">
        <v>37</v>
      </c>
      <c r="B18" s="6"/>
      <c r="C18" s="6"/>
      <c r="D18" s="6"/>
      <c r="E18" s="6"/>
      <c r="F18" s="6"/>
      <c r="G18" s="8"/>
      <c r="H18" s="9"/>
      <c r="I18" s="9"/>
      <c r="J18" s="9"/>
      <c r="K18" s="8">
        <v>1913.0585</v>
      </c>
      <c r="L18" s="8">
        <v>1413.642</v>
      </c>
      <c r="M18" s="8">
        <v>2124.88</v>
      </c>
      <c r="N18" s="7">
        <f>+N12</f>
        <v>4674.436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>
      <c r="A19" t="s">
        <v>36</v>
      </c>
      <c r="B19" s="6"/>
      <c r="C19" s="6"/>
      <c r="D19" s="6"/>
      <c r="E19" s="6"/>
      <c r="F19" s="6"/>
      <c r="G19" s="8"/>
      <c r="H19" s="9"/>
      <c r="I19" s="9"/>
      <c r="J19" s="9"/>
      <c r="K19" s="8">
        <v>1496.2023</v>
      </c>
      <c r="L19" s="8">
        <v>1448.8056000000001</v>
      </c>
      <c r="M19" s="8">
        <f>+(M13*P31)</f>
        <v>1458.3600000000001</v>
      </c>
      <c r="N19" s="8">
        <f>+(N13*P33)</f>
        <v>1190.2848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2.75">
      <c r="A20" t="s">
        <v>38</v>
      </c>
      <c r="B20" s="6"/>
      <c r="C20" s="6"/>
      <c r="D20" s="6"/>
      <c r="E20" s="6"/>
      <c r="F20" s="6"/>
      <c r="G20" s="8"/>
      <c r="H20" s="9"/>
      <c r="I20" s="9"/>
      <c r="J20" s="9"/>
      <c r="K20" s="8">
        <f>SUM(K18:K19)</f>
        <v>3409.2608</v>
      </c>
      <c r="L20" s="8">
        <f>SUM(L18:L19)</f>
        <v>2862.4476000000004</v>
      </c>
      <c r="M20" s="8">
        <f>SUM(M18:M19)</f>
        <v>3583.2400000000002</v>
      </c>
      <c r="N20" s="8">
        <f>SUM(N18:N19)</f>
        <v>5864.720799999999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2.75">
      <c r="A21" s="4" t="s">
        <v>6</v>
      </c>
      <c r="G21" s="2"/>
      <c r="H21" s="2"/>
      <c r="I21" s="2"/>
      <c r="J21" s="2"/>
      <c r="K21" s="3"/>
      <c r="L21" s="8">
        <f>+(L20-K20)</f>
        <v>-546.8131999999996</v>
      </c>
      <c r="M21" s="8">
        <f>+(M20-L20)</f>
        <v>720.7923999999998</v>
      </c>
      <c r="N21" s="8">
        <f>+(N20-M20)</f>
        <v>2281.480799999999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>
      <c r="A22" s="35" t="s">
        <v>49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9">
        <f>+(L20/K20)-1</f>
        <v>-0.16039054565728728</v>
      </c>
      <c r="M22" s="9">
        <f>+(M20/L20)-1</f>
        <v>0.25180981478927333</v>
      </c>
      <c r="N22" s="9">
        <f>+(N20/M20)-1</f>
        <v>0.6367089003248454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3:32" ht="12.75">
      <c r="C23" s="2"/>
      <c r="D23" s="2"/>
      <c r="E23" s="2"/>
      <c r="F23" s="2"/>
      <c r="G23" s="11"/>
      <c r="H23" s="10"/>
      <c r="I23" s="10"/>
      <c r="J23" s="10"/>
      <c r="K23" s="11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C23" s="8"/>
      <c r="AD23" s="8"/>
      <c r="AE23" s="8"/>
      <c r="AF23" s="8"/>
    </row>
    <row r="24" spans="7:32" ht="12.75">
      <c r="G24" s="10"/>
      <c r="H24" s="12"/>
      <c r="I24" s="12"/>
      <c r="J24" s="12"/>
      <c r="K24" s="10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D24" s="9"/>
      <c r="AE24" s="9"/>
      <c r="AF24" s="9"/>
    </row>
    <row r="25" spans="1:27" ht="12.75">
      <c r="A25" t="s">
        <v>28</v>
      </c>
      <c r="K25" s="32">
        <f>+K14</f>
        <v>1953.4964</v>
      </c>
      <c r="L25" s="27">
        <f>+L14</f>
        <v>1457.5452</v>
      </c>
      <c r="M25" s="27">
        <v>3777.688</v>
      </c>
      <c r="N25" s="27">
        <v>5864.720799999999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2.75">
      <c r="A26" t="s">
        <v>29</v>
      </c>
      <c r="K26" s="8">
        <f>+AH6</f>
        <v>1405.0587186525263</v>
      </c>
      <c r="L26" s="8">
        <f>+AH9</f>
        <v>931.8143830769231</v>
      </c>
      <c r="M26" s="8">
        <v>1202.5745507692309</v>
      </c>
      <c r="N26" s="8"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2.75">
      <c r="A27" t="s">
        <v>31</v>
      </c>
      <c r="G27" s="8"/>
      <c r="H27" s="8"/>
      <c r="I27" s="8"/>
      <c r="J27" s="8"/>
      <c r="K27" s="8">
        <f>SUM(K25:K26)</f>
        <v>3358.5551186525263</v>
      </c>
      <c r="L27" s="8">
        <f>SUM(L25:L26)</f>
        <v>2389.359583076923</v>
      </c>
      <c r="M27" s="8">
        <f>SUM(M25:M26)</f>
        <v>4980.262550769231</v>
      </c>
      <c r="N27" s="8">
        <f>SUM(N25:N26)</f>
        <v>5864.720799999999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ht="12.75">
      <c r="B28" s="16">
        <v>0.7764200554312901</v>
      </c>
    </row>
    <row r="30" spans="2:16" ht="12.75">
      <c r="B30" t="s">
        <v>35</v>
      </c>
      <c r="D30" t="s">
        <v>34</v>
      </c>
      <c r="G30" t="s">
        <v>42</v>
      </c>
      <c r="P30" t="s">
        <v>45</v>
      </c>
    </row>
    <row r="31" spans="16:17" ht="12.75">
      <c r="P31">
        <v>30</v>
      </c>
      <c r="Q31" s="42" t="s">
        <v>47</v>
      </c>
    </row>
    <row r="32" spans="2:17" ht="12.75">
      <c r="B32">
        <v>37</v>
      </c>
      <c r="C32" s="28">
        <v>1496.2023</v>
      </c>
      <c r="D32">
        <v>33</v>
      </c>
      <c r="E32" s="28"/>
      <c r="F32" s="28"/>
      <c r="G32">
        <v>34</v>
      </c>
      <c r="H32" s="28"/>
      <c r="P32" s="38">
        <v>2</v>
      </c>
      <c r="Q32" s="37" t="s">
        <v>48</v>
      </c>
    </row>
    <row r="33" spans="16:17" ht="12.75">
      <c r="P33" s="38">
        <f>SUM(P31:P32)</f>
        <v>32</v>
      </c>
      <c r="Q33" s="37" t="s">
        <v>3</v>
      </c>
    </row>
  </sheetData>
  <sheetProtection/>
  <mergeCells count="2">
    <mergeCell ref="A1:K1"/>
    <mergeCell ref="AB2:AK2"/>
  </mergeCells>
  <printOptions/>
  <pageMargins left="0.75" right="0.75" top="1" bottom="1" header="0.5" footer="0.5"/>
  <pageSetup fitToHeight="1" fitToWidth="1"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janisw</dc:creator>
  <cp:keywords/>
  <dc:description/>
  <cp:lastModifiedBy>Connie.Ehrhart</cp:lastModifiedBy>
  <cp:lastPrinted>2013-09-11T18:41:19Z</cp:lastPrinted>
  <dcterms:created xsi:type="dcterms:W3CDTF">2008-01-03T19:02:55Z</dcterms:created>
  <dcterms:modified xsi:type="dcterms:W3CDTF">2017-02-22T15:40:51Z</dcterms:modified>
  <cp:category/>
  <cp:version/>
  <cp:contentType/>
  <cp:contentStatus/>
</cp:coreProperties>
</file>