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6" windowWidth="12000" windowHeight="5628" tabRatio="851" activeTab="2"/>
  </bookViews>
  <sheets>
    <sheet name="TITLE" sheetId="1" r:id="rId1"/>
    <sheet name="FACTORS" sheetId="2" r:id="rId2"/>
    <sheet name="EMISSIONS1" sheetId="3" r:id="rId3"/>
    <sheet name="EMISSIONS2" sheetId="4" r:id="rId4"/>
    <sheet name="EMISSIONS3" sheetId="5" r:id="rId5"/>
    <sheet name="EMISSIONS4" sheetId="6" r:id="rId6"/>
    <sheet name="EMISSIONS5" sheetId="7" r:id="rId7"/>
    <sheet name="EMISSIONS6" sheetId="8" r:id="rId8"/>
    <sheet name="EMISSIONS7" sheetId="9" r:id="rId9"/>
    <sheet name="EMISSIONS8" sheetId="10" r:id="rId10"/>
    <sheet name="EMISSIONS9" sheetId="11" r:id="rId11"/>
    <sheet name="EMISSIONS10" sheetId="12" r:id="rId12"/>
    <sheet name="SUMMARY" sheetId="13" r:id="rId13"/>
  </sheets>
  <definedNames>
    <definedName name="CRITERIA" localSheetId="2">'EMISSIONS1'!$I$38</definedName>
    <definedName name="CRITERIA" localSheetId="1">'FACTORS'!#REF!</definedName>
    <definedName name="CRITERIA" localSheetId="12">'SUMMARY'!#REF!</definedName>
    <definedName name="_xlnm.Print_Area" localSheetId="2">'EMISSIONS1'!$A$1:$Q$49</definedName>
    <definedName name="_xlnm.Print_Area" localSheetId="1">'FACTORS'!$A$1:$I$28</definedName>
    <definedName name="_xlnm.Print_Area" localSheetId="12">'SUMMARY'!$A$1:$F$17</definedName>
    <definedName name="_xlnm.Print_Area" localSheetId="0">'TITLE'!$A$1:$C$25</definedName>
  </definedNames>
  <calcPr fullCalcOnLoad="1"/>
</workbook>
</file>

<file path=xl/sharedStrings.xml><?xml version="1.0" encoding="utf-8"?>
<sst xmlns="http://schemas.openxmlformats.org/spreadsheetml/2006/main" count="1379" uniqueCount="143">
  <si>
    <t>Glycol Dehydrator Vent</t>
  </si>
  <si>
    <t>Gas Venting</t>
  </si>
  <si>
    <t xml:space="preserve"> </t>
  </si>
  <si>
    <t>COMPANY</t>
  </si>
  <si>
    <t>AREA</t>
  </si>
  <si>
    <t>BLOCK</t>
  </si>
  <si>
    <t xml:space="preserve">   </t>
  </si>
  <si>
    <t>LEASE</t>
  </si>
  <si>
    <t xml:space="preserve">  </t>
  </si>
  <si>
    <t>PLATFORM</t>
  </si>
  <si>
    <t>WELL</t>
  </si>
  <si>
    <t xml:space="preserve">    </t>
  </si>
  <si>
    <t>COMPANY CONTACT</t>
  </si>
  <si>
    <t>TELEPHONE NO.</t>
  </si>
  <si>
    <t>REMARKS</t>
  </si>
  <si>
    <t>LEASE TERM PIPELINE CONSTRUCTION INFORMATION:</t>
  </si>
  <si>
    <t>YEAR</t>
  </si>
  <si>
    <t>NUMBER OF</t>
  </si>
  <si>
    <t>TOTAL NUMBER OF CONSTRUCTION DAYS</t>
  </si>
  <si>
    <t>PIPELINES</t>
  </si>
  <si>
    <t>Fuel Usage Conversion Factors</t>
  </si>
  <si>
    <t>Natural Gas Turbines</t>
  </si>
  <si>
    <t>Natural Gas Engines</t>
  </si>
  <si>
    <t>Diesel Recip. Engine</t>
  </si>
  <si>
    <t>REF.</t>
  </si>
  <si>
    <t>DATE</t>
  </si>
  <si>
    <t>SCF/hp-hr</t>
  </si>
  <si>
    <t>GAL/hp-hr</t>
  </si>
  <si>
    <t>AP42 3.2-1</t>
  </si>
  <si>
    <t>4/76 &amp; 8/84</t>
  </si>
  <si>
    <t>Equipment/Emission Factors</t>
  </si>
  <si>
    <t>units</t>
  </si>
  <si>
    <t>PM</t>
  </si>
  <si>
    <t>SOx</t>
  </si>
  <si>
    <t>NOx</t>
  </si>
  <si>
    <t>VOC</t>
  </si>
  <si>
    <t>CO</t>
  </si>
  <si>
    <t>NG Turbines</t>
  </si>
  <si>
    <t>gms/hp-hr</t>
  </si>
  <si>
    <t>AP42 3.2-1&amp; 3.1-1</t>
  </si>
  <si>
    <t>10/96</t>
  </si>
  <si>
    <t>NG 2-cycle lean</t>
  </si>
  <si>
    <t>NG 4-cycle lean</t>
  </si>
  <si>
    <t>NG 4-cycle rich</t>
  </si>
  <si>
    <t>Diesel Recip. &lt; 600 hp.</t>
  </si>
  <si>
    <t>AP42 3.3-1</t>
  </si>
  <si>
    <t>Diesel Recip. &gt; 600 hp.</t>
  </si>
  <si>
    <t>AP42 3.4-1</t>
  </si>
  <si>
    <t>Diesel Boiler</t>
  </si>
  <si>
    <t>lbs/bbl</t>
  </si>
  <si>
    <t>AP42 1.3-12,14</t>
  </si>
  <si>
    <t>9/98</t>
  </si>
  <si>
    <t>NG Heaters/Boilers/Burners</t>
  </si>
  <si>
    <t>lbs/mmscf</t>
  </si>
  <si>
    <t>AP42 1.4-1, 14-2, &amp; 14-3</t>
  </si>
  <si>
    <t>7/98</t>
  </si>
  <si>
    <t>NG Flares</t>
  </si>
  <si>
    <t>AP42 11.5-1</t>
  </si>
  <si>
    <t xml:space="preserve">  9/91</t>
  </si>
  <si>
    <t>Liquid Flaring</t>
  </si>
  <si>
    <t>AP42 1.3-1 &amp; 1.3-3</t>
  </si>
  <si>
    <t>Tank Vapors</t>
  </si>
  <si>
    <t>E&amp;P Forum</t>
  </si>
  <si>
    <t xml:space="preserve"> 1/93</t>
  </si>
  <si>
    <t>Fugitives</t>
  </si>
  <si>
    <t>lbs/hr/comp.</t>
  </si>
  <si>
    <t>API Study</t>
  </si>
  <si>
    <t xml:space="preserve"> 12/93</t>
  </si>
  <si>
    <t>La. DEQ</t>
  </si>
  <si>
    <t>lbs/scf</t>
  </si>
  <si>
    <t>Value</t>
  </si>
  <si>
    <t>Units</t>
  </si>
  <si>
    <t>Fuel Gas</t>
  </si>
  <si>
    <t>ppm</t>
  </si>
  <si>
    <t>Diesel Fuel</t>
  </si>
  <si>
    <t>% weight</t>
  </si>
  <si>
    <t>Produced Gas( Flares)</t>
  </si>
  <si>
    <t>Produced Oil (Liquid Flaring)</t>
  </si>
  <si>
    <t xml:space="preserve">                     CONTACT</t>
  </si>
  <si>
    <t xml:space="preserve"> PHONE</t>
  </si>
  <si>
    <t>OPERATIONS</t>
  </si>
  <si>
    <t>EQUIPMENT</t>
  </si>
  <si>
    <t>RATING</t>
  </si>
  <si>
    <t>MAX. FUEL</t>
  </si>
  <si>
    <t>ACT. FUEL</t>
  </si>
  <si>
    <t>RUN TIME</t>
  </si>
  <si>
    <t>MAXIMUM POUNDS PER HOUR</t>
  </si>
  <si>
    <t>ESTIMATED TONS</t>
  </si>
  <si>
    <t>Diesel Engines</t>
  </si>
  <si>
    <t>HP</t>
  </si>
  <si>
    <t>GAL/HR</t>
  </si>
  <si>
    <t>GAL/D</t>
  </si>
  <si>
    <t>Nat. Gas Engines</t>
  </si>
  <si>
    <t>SCF/HR</t>
  </si>
  <si>
    <t>SCF/D</t>
  </si>
  <si>
    <t>Burners</t>
  </si>
  <si>
    <t>MMBTU/HR</t>
  </si>
  <si>
    <t>HR/D</t>
  </si>
  <si>
    <t>DRILLING</t>
  </si>
  <si>
    <t>PRIME MOVER&gt;600hp diesel</t>
  </si>
  <si>
    <t>BURNER diesel</t>
  </si>
  <si>
    <t>AUXILIARY EQUIP&lt;600hp diesel</t>
  </si>
  <si>
    <t>VESSELS&gt;600hp diesel(crew)</t>
  </si>
  <si>
    <t>VESSELS&gt;600hp diesel(supply)</t>
  </si>
  <si>
    <t>VESSELS&gt;600hp diesel(tugs)</t>
  </si>
  <si>
    <t>PIPELINE</t>
  </si>
  <si>
    <t>PIPELINE LAY BARGE diesel</t>
  </si>
  <si>
    <t>INSTALLATION</t>
  </si>
  <si>
    <t>SUPPORT VESSEL diesel</t>
  </si>
  <si>
    <t>PIPELINE BURY BARGE diesel</t>
  </si>
  <si>
    <t>FACILITY</t>
  </si>
  <si>
    <t>DERRICK BARGE diesel</t>
  </si>
  <si>
    <t>MATERIAL TUG diesel</t>
  </si>
  <si>
    <t>PRODUCTION</t>
  </si>
  <si>
    <t>RECIP.&lt;600hp diesel</t>
  </si>
  <si>
    <t>RECIP.&gt;600hp diesel</t>
  </si>
  <si>
    <t>TURBINE nat gas</t>
  </si>
  <si>
    <t>RECIP.2 cycle lean nat gas</t>
  </si>
  <si>
    <t>RECIP.4 cycle lean nat gas</t>
  </si>
  <si>
    <t>RECIP.4 cycle rich nat gas</t>
  </si>
  <si>
    <t>BURNER nat gas</t>
  </si>
  <si>
    <t>MISC.</t>
  </si>
  <si>
    <t>BPD</t>
  </si>
  <si>
    <t>COUNT</t>
  </si>
  <si>
    <t>TANK-</t>
  </si>
  <si>
    <t>FLARE-</t>
  </si>
  <si>
    <t>PROCESS VENT-</t>
  </si>
  <si>
    <t>FUGITIVES-</t>
  </si>
  <si>
    <t>GLYCOL STILL VENT-</t>
  </si>
  <si>
    <t>OIL BURN</t>
  </si>
  <si>
    <t>WELL TEST</t>
  </si>
  <si>
    <t>GAS FLARE</t>
  </si>
  <si>
    <t>YEAR TOTAL</t>
  </si>
  <si>
    <t>EXEMPTION CALCULATION</t>
  </si>
  <si>
    <t>DISTANCE FROM LAND IN MILES</t>
  </si>
  <si>
    <t xml:space="preserve"> LEASE</t>
  </si>
  <si>
    <t>Emitted</t>
  </si>
  <si>
    <t>Substance</t>
  </si>
  <si>
    <t>Year</t>
  </si>
  <si>
    <t>Allowable</t>
  </si>
  <si>
    <t>Sulphur Content Source</t>
  </si>
  <si>
    <t>D/YR</t>
  </si>
  <si>
    <t>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</si>
</sst>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[$-409]dddd\,\ mmmm\ dd\,\ yyyy"/>
    <numFmt numFmtId="168" formatCode="[$-409]h:mm:ss\ AM/PM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dark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/>
      <top style="thick"/>
      <bottom/>
    </border>
    <border>
      <left style="thin"/>
      <right/>
      <top style="thick"/>
      <bottom/>
    </border>
    <border>
      <left/>
      <right style="double"/>
      <top style="thick"/>
      <bottom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/>
      <right style="double"/>
      <top style="thin"/>
      <bottom style="thick"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 style="thin"/>
      <right style="thick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ck"/>
      <right style="thin"/>
      <top/>
      <bottom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 style="thick"/>
      <right style="thin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 style="thin"/>
    </border>
    <border>
      <left style="double"/>
      <right/>
      <top style="thin"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 style="double"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 style="double"/>
      <top/>
      <bottom style="thick"/>
    </border>
    <border>
      <left style="double"/>
      <right style="double"/>
      <top style="thin"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/>
    </xf>
    <xf numFmtId="1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left" vertical="center"/>
    </xf>
    <xf numFmtId="164" fontId="4" fillId="0" borderId="29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4" borderId="47" xfId="0" applyFont="1" applyFill="1" applyBorder="1" applyAlignment="1" quotePrefix="1">
      <alignment horizontal="center" vertical="center"/>
    </xf>
    <xf numFmtId="0" fontId="3" fillId="0" borderId="47" xfId="0" applyFont="1" applyBorder="1" applyAlignment="1" quotePrefix="1">
      <alignment horizontal="center" vertical="center"/>
    </xf>
    <xf numFmtId="0" fontId="3" fillId="0" borderId="47" xfId="0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39" xfId="0" applyFont="1" applyBorder="1" applyAlignment="1">
      <alignment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  <protection/>
    </xf>
    <xf numFmtId="2" fontId="4" fillId="0" borderId="57" xfId="0" applyNumberFormat="1" applyFont="1" applyBorder="1" applyAlignment="1" applyProtection="1">
      <alignment horizontal="center" vertical="center"/>
      <protection/>
    </xf>
    <xf numFmtId="2" fontId="4" fillId="0" borderId="58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 applyProtection="1">
      <alignment horizontal="center" vertical="center"/>
      <protection/>
    </xf>
    <xf numFmtId="2" fontId="4" fillId="0" borderId="63" xfId="0" applyNumberFormat="1" applyFont="1" applyBorder="1" applyAlignment="1" applyProtection="1">
      <alignment horizontal="center" vertical="center"/>
      <protection/>
    </xf>
    <xf numFmtId="2" fontId="4" fillId="0" borderId="60" xfId="0" applyNumberFormat="1" applyFont="1" applyBorder="1" applyAlignment="1" applyProtection="1">
      <alignment horizontal="center" vertical="center"/>
      <protection/>
    </xf>
    <xf numFmtId="2" fontId="4" fillId="0" borderId="64" xfId="0" applyNumberFormat="1" applyFont="1" applyBorder="1" applyAlignment="1" applyProtection="1">
      <alignment horizontal="center" vertical="center"/>
      <protection/>
    </xf>
    <xf numFmtId="2" fontId="4" fillId="0" borderId="65" xfId="0" applyNumberFormat="1" applyFont="1" applyBorder="1" applyAlignment="1" applyProtection="1">
      <alignment horizontal="center" vertical="center"/>
      <protection/>
    </xf>
    <xf numFmtId="2" fontId="4" fillId="0" borderId="66" xfId="0" applyNumberFormat="1" applyFont="1" applyBorder="1" applyAlignment="1" applyProtection="1">
      <alignment horizontal="center" vertical="center"/>
      <protection/>
    </xf>
    <xf numFmtId="2" fontId="4" fillId="0" borderId="67" xfId="0" applyNumberFormat="1" applyFont="1" applyBorder="1" applyAlignment="1" applyProtection="1">
      <alignment horizontal="center" vertical="center"/>
      <protection/>
    </xf>
    <xf numFmtId="0" fontId="4" fillId="0" borderId="54" xfId="0" applyFont="1" applyFill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left" vertical="center"/>
    </xf>
    <xf numFmtId="2" fontId="4" fillId="0" borderId="54" xfId="0" applyNumberFormat="1" applyFont="1" applyBorder="1" applyAlignment="1" applyProtection="1">
      <alignment horizontal="center" vertical="center"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0" fontId="4" fillId="34" borderId="54" xfId="0" applyFont="1" applyFill="1" applyBorder="1" applyAlignment="1">
      <alignment horizontal="left" vertical="center"/>
    </xf>
    <xf numFmtId="2" fontId="4" fillId="0" borderId="54" xfId="0" applyNumberFormat="1" applyFont="1" applyBorder="1" applyAlignment="1" applyProtection="1">
      <alignment horizontal="center" vertical="center"/>
      <protection hidden="1" locked="0"/>
    </xf>
    <xf numFmtId="2" fontId="4" fillId="0" borderId="61" xfId="0" applyNumberFormat="1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4" fillId="0" borderId="44" xfId="0" applyNumberFormat="1" applyFont="1" applyBorder="1" applyAlignment="1" applyProtection="1">
      <alignment horizontal="center" vertical="center"/>
      <protection/>
    </xf>
    <xf numFmtId="2" fontId="4" fillId="0" borderId="70" xfId="0" applyNumberFormat="1" applyFont="1" applyBorder="1" applyAlignment="1" applyProtection="1">
      <alignment horizontal="center" vertical="center"/>
      <protection/>
    </xf>
    <xf numFmtId="2" fontId="4" fillId="0" borderId="45" xfId="0" applyNumberFormat="1" applyFont="1" applyBorder="1" applyAlignment="1" applyProtection="1">
      <alignment horizontal="center" vertical="center"/>
      <protection/>
    </xf>
    <xf numFmtId="0" fontId="4" fillId="35" borderId="54" xfId="0" applyFont="1" applyFill="1" applyBorder="1" applyAlignment="1">
      <alignment horizontal="center" vertical="center"/>
    </xf>
    <xf numFmtId="164" fontId="4" fillId="35" borderId="54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2" fontId="4" fillId="0" borderId="37" xfId="0" applyNumberFormat="1" applyFont="1" applyBorder="1" applyAlignment="1" applyProtection="1">
      <alignment horizontal="center" vertical="center"/>
      <protection/>
    </xf>
    <xf numFmtId="2" fontId="4" fillId="0" borderId="55" xfId="0" applyNumberFormat="1" applyFont="1" applyBorder="1" applyAlignment="1" applyProtection="1">
      <alignment horizontal="center" vertical="center"/>
      <protection/>
    </xf>
    <xf numFmtId="2" fontId="4" fillId="0" borderId="56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71" xfId="0" applyNumberFormat="1" applyFont="1" applyBorder="1" applyAlignment="1" applyProtection="1">
      <alignment horizontal="center" vertical="center"/>
      <protection/>
    </xf>
    <xf numFmtId="164" fontId="4" fillId="0" borderId="54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/>
    </xf>
    <xf numFmtId="0" fontId="4" fillId="35" borderId="60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164" fontId="4" fillId="35" borderId="37" xfId="0" applyNumberFormat="1" applyFont="1" applyFill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2" fontId="4" fillId="0" borderId="74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44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6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4" fillId="0" borderId="78" xfId="0" applyFont="1" applyBorder="1" applyAlignment="1">
      <alignment horizontal="right" vertical="center"/>
    </xf>
    <xf numFmtId="164" fontId="4" fillId="0" borderId="79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1" fontId="4" fillId="0" borderId="80" xfId="0" applyNumberFormat="1" applyFont="1" applyBorder="1" applyAlignment="1">
      <alignment horizontal="center" vertical="center"/>
    </xf>
    <xf numFmtId="2" fontId="4" fillId="0" borderId="80" xfId="0" applyNumberFormat="1" applyFont="1" applyBorder="1" applyAlignment="1">
      <alignment horizontal="center" vertical="center"/>
    </xf>
    <xf numFmtId="2" fontId="4" fillId="0" borderId="81" xfId="0" applyNumberFormat="1" applyFont="1" applyBorder="1" applyAlignment="1">
      <alignment/>
    </xf>
    <xf numFmtId="2" fontId="4" fillId="0" borderId="79" xfId="0" applyNumberFormat="1" applyFont="1" applyBorder="1" applyAlignment="1">
      <alignment/>
    </xf>
    <xf numFmtId="2" fontId="4" fillId="0" borderId="80" xfId="0" applyNumberFormat="1" applyFont="1" applyBorder="1" applyAlignment="1">
      <alignment/>
    </xf>
    <xf numFmtId="2" fontId="4" fillId="0" borderId="8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64" fontId="4" fillId="35" borderId="60" xfId="0" applyNumberFormat="1" applyFont="1" applyFill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1" borderId="16" xfId="0" applyFont="1" applyFill="1" applyBorder="1" applyAlignment="1">
      <alignment horizontal="center" vertical="center"/>
    </xf>
    <xf numFmtId="0" fontId="3" fillId="1" borderId="83" xfId="0" applyFont="1" applyFill="1" applyBorder="1" applyAlignment="1">
      <alignment horizontal="center" vertical="center"/>
    </xf>
    <xf numFmtId="0" fontId="3" fillId="1" borderId="84" xfId="0" applyFont="1" applyFill="1" applyBorder="1" applyAlignment="1">
      <alignment horizontal="center" vertical="center"/>
    </xf>
    <xf numFmtId="0" fontId="3" fillId="1" borderId="19" xfId="0" applyFont="1" applyFill="1" applyBorder="1" applyAlignment="1">
      <alignment horizontal="center" vertical="center"/>
    </xf>
    <xf numFmtId="0" fontId="3" fillId="1" borderId="85" xfId="0" applyFont="1" applyFill="1" applyBorder="1" applyAlignment="1">
      <alignment horizontal="center" vertical="center"/>
    </xf>
    <xf numFmtId="0" fontId="3" fillId="1" borderId="86" xfId="0" applyFont="1" applyFill="1" applyBorder="1" applyAlignment="1">
      <alignment horizontal="center" vertical="center"/>
    </xf>
    <xf numFmtId="0" fontId="3" fillId="1" borderId="57" xfId="0" applyFont="1" applyFill="1" applyBorder="1" applyAlignment="1">
      <alignment horizontal="center" vertical="center"/>
    </xf>
    <xf numFmtId="0" fontId="3" fillId="1" borderId="87" xfId="0" applyFont="1" applyFill="1" applyBorder="1" applyAlignment="1">
      <alignment horizontal="center" vertical="center"/>
    </xf>
    <xf numFmtId="0" fontId="3" fillId="1" borderId="88" xfId="0" applyFont="1" applyFill="1" applyBorder="1" applyAlignment="1">
      <alignment horizontal="center" vertical="center"/>
    </xf>
    <xf numFmtId="0" fontId="3" fillId="1" borderId="89" xfId="0" applyFont="1" applyFill="1" applyBorder="1" applyAlignment="1">
      <alignment horizontal="center" vertical="center"/>
    </xf>
    <xf numFmtId="0" fontId="3" fillId="1" borderId="90" xfId="0" applyFont="1" applyFill="1" applyBorder="1" applyAlignment="1">
      <alignment horizontal="center" vertical="center"/>
    </xf>
    <xf numFmtId="2" fontId="3" fillId="0" borderId="91" xfId="0" applyNumberFormat="1" applyFont="1" applyBorder="1" applyAlignment="1">
      <alignment horizontal="center" vertical="center"/>
    </xf>
    <xf numFmtId="0" fontId="3" fillId="0" borderId="92" xfId="0" applyFont="1" applyBorder="1" applyAlignment="1">
      <alignment horizontal="center"/>
    </xf>
    <xf numFmtId="2" fontId="3" fillId="0" borderId="93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3" fillId="0" borderId="94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166" fontId="4" fillId="0" borderId="23" xfId="0" applyNumberFormat="1" applyFont="1" applyBorder="1" applyAlignment="1">
      <alignment horizontal="center" vertical="center"/>
    </xf>
    <xf numFmtId="17" fontId="5" fillId="0" borderId="24" xfId="0" applyNumberFormat="1" applyFont="1" applyBorder="1" applyAlignment="1" quotePrefix="1">
      <alignment horizontal="center" vertical="center"/>
    </xf>
    <xf numFmtId="164" fontId="5" fillId="0" borderId="24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/>
    </xf>
    <xf numFmtId="0" fontId="0" fillId="0" borderId="100" xfId="0" applyBorder="1" applyAlignment="1">
      <alignment/>
    </xf>
    <xf numFmtId="0" fontId="0" fillId="0" borderId="28" xfId="0" applyBorder="1" applyAlignment="1">
      <alignment/>
    </xf>
    <xf numFmtId="0" fontId="0" fillId="0" borderId="10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2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4" fillId="36" borderId="20" xfId="0" applyNumberFormat="1" applyFont="1" applyFill="1" applyBorder="1" applyAlignment="1" applyProtection="1">
      <alignment horizontal="center" vertical="center"/>
      <protection/>
    </xf>
    <xf numFmtId="0" fontId="0" fillId="37" borderId="23" xfId="0" applyFill="1" applyBorder="1" applyAlignment="1">
      <alignment horizontal="center"/>
    </xf>
    <xf numFmtId="0" fontId="0" fillId="37" borderId="103" xfId="0" applyFill="1" applyBorder="1" applyAlignment="1">
      <alignment horizontal="center"/>
    </xf>
    <xf numFmtId="0" fontId="3" fillId="37" borderId="41" xfId="0" applyFont="1" applyFill="1" applyBorder="1" applyAlignment="1">
      <alignment horizontal="right" vertical="center"/>
    </xf>
    <xf numFmtId="0" fontId="0" fillId="37" borderId="104" xfId="0" applyFill="1" applyBorder="1" applyAlignment="1">
      <alignment horizontal="center"/>
    </xf>
    <xf numFmtId="1" fontId="3" fillId="37" borderId="91" xfId="0" applyNumberFormat="1" applyFont="1" applyFill="1" applyBorder="1" applyAlignment="1">
      <alignment horizontal="center" vertical="center"/>
    </xf>
    <xf numFmtId="1" fontId="3" fillId="37" borderId="105" xfId="0" applyNumberFormat="1" applyFont="1" applyFill="1" applyBorder="1" applyAlignment="1">
      <alignment horizontal="center" vertical="center"/>
    </xf>
    <xf numFmtId="164" fontId="4" fillId="37" borderId="79" xfId="0" applyNumberFormat="1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 applyProtection="1">
      <alignment horizontal="center" vertical="center"/>
      <protection/>
    </xf>
    <xf numFmtId="0" fontId="4" fillId="0" borderId="54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Layout" workbookViewId="0" topLeftCell="A1">
      <selection activeCell="A16" sqref="A16"/>
    </sheetView>
  </sheetViews>
  <sheetFormatPr defaultColWidth="9.140625" defaultRowHeight="12.75"/>
  <cols>
    <col min="1" max="1" width="11.140625" style="0" customWidth="1"/>
    <col min="2" max="2" width="11.8515625" style="0" customWidth="1"/>
    <col min="3" max="3" width="64.00390625" style="0" customWidth="1"/>
    <col min="4" max="4" width="57.7109375" style="0" customWidth="1"/>
  </cols>
  <sheetData>
    <row r="1" spans="1:3" ht="12.75" thickBot="1">
      <c r="A1" s="2" t="s">
        <v>3</v>
      </c>
      <c r="B1" s="264"/>
      <c r="C1" s="1" t="s">
        <v>2</v>
      </c>
    </row>
    <row r="2" spans="1:3" ht="12.75" thickBot="1">
      <c r="A2" s="2" t="s">
        <v>4</v>
      </c>
      <c r="B2" s="263"/>
      <c r="C2" s="1" t="s">
        <v>2</v>
      </c>
    </row>
    <row r="3" spans="1:3" ht="12.75" thickBot="1">
      <c r="A3" s="2" t="s">
        <v>5</v>
      </c>
      <c r="B3" s="263"/>
      <c r="C3" s="1" t="s">
        <v>6</v>
      </c>
    </row>
    <row r="4" spans="1:3" ht="12.75" thickBot="1">
      <c r="A4" s="2" t="s">
        <v>7</v>
      </c>
      <c r="B4" s="263"/>
      <c r="C4" s="1" t="s">
        <v>8</v>
      </c>
    </row>
    <row r="5" spans="1:3" ht="12.75" thickBot="1">
      <c r="A5" s="2" t="s">
        <v>9</v>
      </c>
      <c r="B5" s="263"/>
      <c r="C5" s="1" t="s">
        <v>2</v>
      </c>
    </row>
    <row r="6" spans="1:3" ht="12.75" thickBot="1">
      <c r="A6" s="2" t="s">
        <v>10</v>
      </c>
      <c r="B6" s="263"/>
      <c r="C6" s="1" t="s">
        <v>11</v>
      </c>
    </row>
    <row r="7" spans="1:3" ht="12.75" thickBot="1">
      <c r="A7" s="2" t="s">
        <v>12</v>
      </c>
      <c r="B7" s="263"/>
      <c r="C7" s="1" t="s">
        <v>8</v>
      </c>
    </row>
    <row r="8" spans="1:3" ht="12.75" thickBot="1">
      <c r="A8" s="2" t="s">
        <v>13</v>
      </c>
      <c r="B8" s="263"/>
      <c r="C8" s="1" t="s">
        <v>2</v>
      </c>
    </row>
    <row r="9" spans="1:3" ht="12.75" thickBot="1">
      <c r="A9" s="2" t="s">
        <v>14</v>
      </c>
      <c r="B9" s="263"/>
      <c r="C9" s="1" t="s">
        <v>2</v>
      </c>
    </row>
    <row r="11" ht="12.75" thickBot="1"/>
    <row r="12" spans="1:3" ht="12.75" thickBot="1">
      <c r="A12" s="267" t="s">
        <v>15</v>
      </c>
      <c r="B12" s="264"/>
      <c r="C12" s="260"/>
    </row>
    <row r="13" spans="1:3" ht="12">
      <c r="A13" s="265" t="s">
        <v>16</v>
      </c>
      <c r="B13" s="266" t="s">
        <v>17</v>
      </c>
      <c r="C13" s="265" t="s">
        <v>18</v>
      </c>
    </row>
    <row r="14" spans="1:3" ht="12.75" thickBot="1">
      <c r="A14" s="262"/>
      <c r="B14" s="258" t="s">
        <v>19</v>
      </c>
      <c r="C14" s="258"/>
    </row>
    <row r="15" spans="1:3" ht="12">
      <c r="A15" s="272">
        <v>2018</v>
      </c>
      <c r="B15" s="259"/>
      <c r="C15" s="259"/>
    </row>
    <row r="16" spans="1:3" ht="12">
      <c r="A16" s="274">
        <f>A15+1</f>
        <v>2019</v>
      </c>
      <c r="B16" s="261"/>
      <c r="C16" s="261"/>
    </row>
    <row r="17" spans="1:3" ht="12">
      <c r="A17" s="274">
        <f>A15+2</f>
        <v>2020</v>
      </c>
      <c r="B17" s="261"/>
      <c r="C17" s="261"/>
    </row>
    <row r="18" spans="1:3" ht="12">
      <c r="A18" s="274">
        <f>A15+3</f>
        <v>2021</v>
      </c>
      <c r="B18" s="261"/>
      <c r="C18" s="261"/>
    </row>
    <row r="19" spans="1:3" ht="12">
      <c r="A19" s="274">
        <f>A15+4</f>
        <v>2022</v>
      </c>
      <c r="B19" s="261"/>
      <c r="C19" s="261"/>
    </row>
    <row r="20" spans="1:3" ht="12">
      <c r="A20" s="274">
        <f>A15+5</f>
        <v>2023</v>
      </c>
      <c r="B20" s="261"/>
      <c r="C20" s="261"/>
    </row>
    <row r="21" spans="1:3" ht="12">
      <c r="A21" s="274">
        <f>A15+6</f>
        <v>2024</v>
      </c>
      <c r="B21" s="261"/>
      <c r="C21" s="261"/>
    </row>
    <row r="22" spans="1:3" ht="12">
      <c r="A22" s="274">
        <f>A15+7</f>
        <v>2025</v>
      </c>
      <c r="B22" s="261"/>
      <c r="C22" s="261"/>
    </row>
    <row r="23" spans="1:3" ht="12">
      <c r="A23" s="274">
        <f>A15+8</f>
        <v>2026</v>
      </c>
      <c r="B23" s="261"/>
      <c r="C23" s="261"/>
    </row>
    <row r="24" spans="1:3" ht="12">
      <c r="A24" s="274">
        <f>A15+9</f>
        <v>2027</v>
      </c>
      <c r="B24" s="261"/>
      <c r="C24" s="261"/>
    </row>
    <row r="25" spans="1:3" ht="12">
      <c r="A25" s="274">
        <f>A15+10</f>
        <v>2028</v>
      </c>
      <c r="B25" s="261"/>
      <c r="C25" s="261"/>
    </row>
    <row r="26" ht="12">
      <c r="A26" s="268"/>
    </row>
    <row r="27" ht="12">
      <c r="A27" s="269"/>
    </row>
  </sheetData>
  <sheetProtection/>
  <printOptions horizontalCentered="1"/>
  <pageMargins left="0.25" right="0.25" top="1.14" bottom="0.75" header="0.45" footer="0.45"/>
  <pageSetup fitToHeight="1" fitToWidth="1" horizontalDpi="600" verticalDpi="600" orientation="landscape" r:id="rId1"/>
  <headerFooter alignWithMargins="0">
    <oddHeader>&amp;C&amp;"MS Sans Serif,Bold"DOCD AIR QUALITY SCREENING CHECKLIST&amp;R&amp;"MS Sans Serif,Bold"&amp;9OMB Control No. 1010-0151
OMB Approval Expires:  xx/xx/2021</oddHeader>
    <oddFooter>&amp;L&amp;"Arial Black,Bold"&amp;12BOEM&amp;"Arial,Regular"&amp;10 &amp;"Arial,Bold"FORM 0139&amp;"Arial,Regular" &amp;8(March 2018- Supersedes all previous versions of this form which may not be used).         &amp;10 Page 1 of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EMISSIONS7!$A$46+1</f>
        <v>2025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EIGHTH YEAR</oddHeader>
    <oddFooter>&amp;L&amp;"Arial Black,Bold"&amp;12BOEM &amp;"Arial,Bold"&amp;10FORM 0139&amp;"Arial,Regular" &amp;8(March 2015 - Supersedes all previous versions of this form which may not be used).       &amp;10   Page 7 of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EMISSIONS8!$A$46+1</f>
        <v>2026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NINTH YEAR</oddHeader>
    <oddFooter>&amp;L&amp;"Arial Black,Bold"&amp;12BOEM &amp;"Arial,Bold"&amp;10FORM 0139&amp;"Arial,Regular" &amp;8(March 2015 - Supersedes all previous versions of this form which may not be used).       &amp;10   Page 7 of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6">
      <selection activeCell="G12" sqref="G12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EMISSIONS9!$A$46+1</f>
        <v>2027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TENTH YEAR</oddHeader>
    <oddFooter>&amp;L&amp;"Arial Black,Bold"&amp;12BOEM &amp;"Arial,Bold"&amp;10FORM 0139&amp;"Arial,Regular" &amp;8(March 2015 - Supersedes all previous versions of this form which may not be used).       &amp;10   Page 7 of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8"/>
  <sheetViews>
    <sheetView view="pageLayout" workbookViewId="0" topLeftCell="A1">
      <selection activeCell="F17" sqref="F17"/>
    </sheetView>
  </sheetViews>
  <sheetFormatPr defaultColWidth="9.140625" defaultRowHeight="13.5" customHeight="1"/>
  <cols>
    <col min="1" max="1" width="10.7109375" style="9" customWidth="1"/>
    <col min="2" max="6" width="14.7109375" style="9" customWidth="1"/>
    <col min="7" max="16384" width="9.140625" style="9" customWidth="1"/>
  </cols>
  <sheetData>
    <row r="1" spans="1:6" ht="13.5" customHeight="1" thickBot="1">
      <c r="A1" s="229" t="s">
        <v>3</v>
      </c>
      <c r="B1" s="229" t="s">
        <v>4</v>
      </c>
      <c r="C1" s="229" t="s">
        <v>5</v>
      </c>
      <c r="D1" s="229" t="s">
        <v>135</v>
      </c>
      <c r="E1" s="229" t="s">
        <v>9</v>
      </c>
      <c r="F1" s="229" t="s">
        <v>10</v>
      </c>
    </row>
    <row r="2" spans="1:6" ht="13.5" customHeight="1" thickBot="1">
      <c r="A2" s="69" t="str">
        <f>TITLE!$C$1</f>
        <v> </v>
      </c>
      <c r="B2" s="69" t="str">
        <f>TITLE!$C$2</f>
        <v> </v>
      </c>
      <c r="C2" s="69" t="str">
        <f>TITLE!$C$3</f>
        <v>   </v>
      </c>
      <c r="D2" s="69" t="str">
        <f>TITLE!$C$4</f>
        <v>  </v>
      </c>
      <c r="E2" s="69" t="str">
        <f>TITLE!$C$5</f>
        <v> </v>
      </c>
      <c r="F2" s="69" t="str">
        <f>TITLE!$C$6</f>
        <v>    </v>
      </c>
    </row>
    <row r="3" spans="1:6" ht="13.5" customHeight="1" thickTop="1">
      <c r="A3" s="230"/>
      <c r="B3" s="231"/>
      <c r="C3" s="231" t="s">
        <v>136</v>
      </c>
      <c r="D3" s="231"/>
      <c r="E3" s="231" t="s">
        <v>137</v>
      </c>
      <c r="F3" s="232"/>
    </row>
    <row r="4" spans="1:6" ht="13.5" customHeight="1" thickBot="1">
      <c r="A4" s="233" t="s">
        <v>138</v>
      </c>
      <c r="B4" s="234"/>
      <c r="C4" s="234"/>
      <c r="D4" s="234"/>
      <c r="E4" s="234"/>
      <c r="F4" s="235"/>
    </row>
    <row r="5" spans="1:6" ht="13.5" customHeight="1" thickTop="1">
      <c r="A5" s="233"/>
      <c r="B5" s="236"/>
      <c r="C5" s="236"/>
      <c r="D5" s="236"/>
      <c r="E5" s="236"/>
      <c r="F5" s="237"/>
    </row>
    <row r="6" spans="1:7" ht="13.5" customHeight="1" thickBot="1">
      <c r="A6" s="238" t="s">
        <v>2</v>
      </c>
      <c r="B6" s="239" t="s">
        <v>32</v>
      </c>
      <c r="C6" s="239" t="s">
        <v>33</v>
      </c>
      <c r="D6" s="239" t="s">
        <v>34</v>
      </c>
      <c r="E6" s="239" t="s">
        <v>35</v>
      </c>
      <c r="F6" s="240" t="s">
        <v>36</v>
      </c>
      <c r="G6" s="9" t="s">
        <v>2</v>
      </c>
    </row>
    <row r="7" spans="1:6" ht="13.5" customHeight="1" thickTop="1">
      <c r="A7" s="275">
        <f>EMISSIONS1!$A$46</f>
        <v>2018</v>
      </c>
      <c r="B7" s="241">
        <f>EMISSIONS1!$M$46</f>
        <v>0</v>
      </c>
      <c r="C7" s="241">
        <f>EMISSIONS1!$N$46</f>
        <v>0</v>
      </c>
      <c r="D7" s="241">
        <f>EMISSIONS1!$O$46</f>
        <v>0</v>
      </c>
      <c r="E7" s="241">
        <f>EMISSIONS1!$P$46</f>
        <v>0</v>
      </c>
      <c r="F7" s="241">
        <f>EMISSIONS1!$Q$46</f>
        <v>0</v>
      </c>
    </row>
    <row r="8" spans="1:6" ht="13.5" customHeight="1">
      <c r="A8" s="276">
        <f>EMISSIONS2!$A$46</f>
        <v>2019</v>
      </c>
      <c r="B8" s="241">
        <f>IF(EMISSIONS2!$M$46=0,B7,EMISSIONS2!$M$46)</f>
        <v>0</v>
      </c>
      <c r="C8" s="241">
        <f>IF(EMISSIONS2!$N$46=0,C7,EMISSIONS2!$N$46)</f>
        <v>0</v>
      </c>
      <c r="D8" s="241">
        <f>IF(EMISSIONS2!$O$46=0,D7,EMISSIONS2!$O$46)</f>
        <v>0</v>
      </c>
      <c r="E8" s="241">
        <f>IF(EMISSIONS2!$P$46=0,E7,EMISSIONS2!$P$46)</f>
        <v>0</v>
      </c>
      <c r="F8" s="241">
        <f>IF(EMISSIONS2!$Q$46=0,F7,EMISSIONS2!$Q$46)</f>
        <v>0</v>
      </c>
    </row>
    <row r="9" spans="1:6" ht="13.5" customHeight="1">
      <c r="A9" s="276">
        <f>EMISSIONS3!$A$46</f>
        <v>2020</v>
      </c>
      <c r="B9" s="241">
        <f>IF(EMISSIONS3!$M$46=0,B8,EMISSIONS3!$M$46)</f>
        <v>0</v>
      </c>
      <c r="C9" s="241">
        <f>IF(EMISSIONS3!$N$46=0,C8,EMISSIONS3!$N$46)</f>
        <v>0</v>
      </c>
      <c r="D9" s="241">
        <f>IF(EMISSIONS3!$O$46=0,D8,EMISSIONS3!$O$46)</f>
        <v>0</v>
      </c>
      <c r="E9" s="241">
        <f>IF(EMISSIONS3!$P$46=0,E8,EMISSIONS3!$P$46)</f>
        <v>0</v>
      </c>
      <c r="F9" s="241">
        <f>IF(EMISSIONS3!$Q$46=0,F8,EMISSIONS3!$Q$46)</f>
        <v>0</v>
      </c>
    </row>
    <row r="10" spans="1:6" ht="13.5" customHeight="1">
      <c r="A10" s="276">
        <f>EMISSIONS4!$A$46</f>
        <v>2021</v>
      </c>
      <c r="B10" s="241">
        <f>IF(EMISSIONS4!$M$46=0,B9,EMISSIONS4!$M$46)</f>
        <v>0</v>
      </c>
      <c r="C10" s="241">
        <f>IF(EMISSIONS4!$N$46=0,C9,EMISSIONS4!$N$46)</f>
        <v>0</v>
      </c>
      <c r="D10" s="241">
        <f>IF(EMISSIONS4!$O$46=0,D9,EMISSIONS4!$O$46)</f>
        <v>0</v>
      </c>
      <c r="E10" s="241">
        <f>IF(EMISSIONS4!$P$46=0,E9,EMISSIONS4!$P$46)</f>
        <v>0</v>
      </c>
      <c r="F10" s="241">
        <f>IF(EMISSIONS4!$Q$46=0,F9,EMISSIONS4!$Q$46)</f>
        <v>0</v>
      </c>
    </row>
    <row r="11" spans="1:6" ht="13.5" customHeight="1">
      <c r="A11" s="276">
        <f>EMISSIONS5!$A$46</f>
        <v>2022</v>
      </c>
      <c r="B11" s="241">
        <f>IF(EMISSIONS5!$M$46=0,B10,EMISSIONS5!$M$46)</f>
        <v>0</v>
      </c>
      <c r="C11" s="241">
        <f>IF(EMISSIONS5!$N$46=0,C10,EMISSIONS5!$N$46)</f>
        <v>0</v>
      </c>
      <c r="D11" s="241">
        <f>IF(EMISSIONS5!$O$46=0,D10,EMISSIONS5!$O$46)</f>
        <v>0</v>
      </c>
      <c r="E11" s="241">
        <f>IF(EMISSIONS5!$P$46=0,E10,EMISSIONS5!$P$46)</f>
        <v>0</v>
      </c>
      <c r="F11" s="241">
        <f>IF(EMISSIONS5!$Q$46=0,F10,EMISSIONS5!$Q$46)</f>
        <v>0</v>
      </c>
    </row>
    <row r="12" spans="1:6" ht="13.5" customHeight="1">
      <c r="A12" s="276">
        <f>EMISSIONS6!A46</f>
        <v>2023</v>
      </c>
      <c r="B12" s="241">
        <f>IF(EMISSIONS6!$M$46=0,B11,EMISSIONS6!$M$46)</f>
        <v>0</v>
      </c>
      <c r="C12" s="241">
        <f>IF(EMISSIONS6!$N$46=0,C11,EMISSIONS6!$N$46)</f>
        <v>0</v>
      </c>
      <c r="D12" s="241">
        <f>IF(EMISSIONS6!$O$46=0,D11,EMISSIONS6!$O$46)</f>
        <v>0</v>
      </c>
      <c r="E12" s="241">
        <f>IF(EMISSIONS6!$P$46=0,E11,EMISSIONS6!$P$46)</f>
        <v>0</v>
      </c>
      <c r="F12" s="241">
        <f>IF(EMISSIONS6!$Q$46=0,F11,EMISSIONS6!$Q$46)</f>
        <v>0</v>
      </c>
    </row>
    <row r="13" spans="1:6" ht="13.5" customHeight="1">
      <c r="A13" s="276">
        <f>EMISSIONS7!A46</f>
        <v>2024</v>
      </c>
      <c r="B13" s="241">
        <f>IF(EMISSIONS7!$M$46=0,B12,EMISSIONS7!$M$46)</f>
        <v>0</v>
      </c>
      <c r="C13" s="241">
        <f>IF(EMISSIONS7!$N$46=0,C12,EMISSIONS7!$N$46)</f>
        <v>0</v>
      </c>
      <c r="D13" s="241">
        <f>IF(EMISSIONS7!$O$46=0,D12,EMISSIONS7!$O$46)</f>
        <v>0</v>
      </c>
      <c r="E13" s="241">
        <f>IF(EMISSIONS7!$P$46=0,E12,EMISSIONS7!$P$46)</f>
        <v>0</v>
      </c>
      <c r="F13" s="241">
        <f>IF(EMISSIONS7!$Q$46=0,F12,EMISSIONS7!$Q$46)</f>
        <v>0</v>
      </c>
    </row>
    <row r="14" spans="1:6" ht="13.5" customHeight="1">
      <c r="A14" s="276">
        <f>EMISSIONS8!A46</f>
        <v>2025</v>
      </c>
      <c r="B14" s="241">
        <f>IF(EMISSIONS8!$M$46=0,B13,EMISSIONS8!$M$46)</f>
        <v>0</v>
      </c>
      <c r="C14" s="241">
        <f>IF(EMISSIONS8!$N$46=0,C13,EMISSIONS8!$N$46)</f>
        <v>0</v>
      </c>
      <c r="D14" s="241">
        <f>IF(EMISSIONS8!$O$46=0,D13,EMISSIONS8!$O$46)</f>
        <v>0</v>
      </c>
      <c r="E14" s="241">
        <f>IF(EMISSIONS8!$P$46=0,E13,EMISSIONS8!$P$46)</f>
        <v>0</v>
      </c>
      <c r="F14" s="241">
        <f>IF(EMISSIONS8!$Q$46=0,F13,EMISSIONS8!$Q$46)</f>
        <v>0</v>
      </c>
    </row>
    <row r="15" spans="1:6" ht="13.5" customHeight="1">
      <c r="A15" s="276">
        <f>EMISSIONS9!A46</f>
        <v>2026</v>
      </c>
      <c r="B15" s="241">
        <f>IF(EMISSIONS9!$M$46=0,B14,EMISSIONS9!$M$46)</f>
        <v>0</v>
      </c>
      <c r="C15" s="241">
        <f>IF(EMISSIONS9!$N$46=0,C14,EMISSIONS9!$N$46)</f>
        <v>0</v>
      </c>
      <c r="D15" s="241">
        <f>IF(EMISSIONS9!$O$46=0,D14,EMISSIONS9!$O$46)</f>
        <v>0</v>
      </c>
      <c r="E15" s="241">
        <f>IF(EMISSIONS9!$P$46=0,E14,EMISSIONS9!$P$46)</f>
        <v>0</v>
      </c>
      <c r="F15" s="241">
        <f>IF(EMISSIONS9!$Q$46=0,F14,EMISSIONS9!$Q$46)</f>
        <v>0</v>
      </c>
    </row>
    <row r="16" spans="1:6" ht="13.5" customHeight="1" thickBot="1">
      <c r="A16" s="276">
        <f>EMISSIONS10!A46</f>
        <v>2027</v>
      </c>
      <c r="B16" s="241">
        <f>IF(EMISSIONS10!$M$46=0,B15,EMISSIONS10!$M$46)</f>
        <v>0</v>
      </c>
      <c r="C16" s="241">
        <f>IF(EMISSIONS10!$N$46=0,C15,EMISSIONS10!$N$46)</f>
        <v>0</v>
      </c>
      <c r="D16" s="241">
        <f>IF(EMISSIONS10!$O$46=0,D15,EMISSIONS10!$O$46)</f>
        <v>0</v>
      </c>
      <c r="E16" s="241">
        <f>IF(EMISSIONS10!$P$46=0,E15,EMISSIONS10!$P$46)</f>
        <v>0</v>
      </c>
      <c r="F16" s="241">
        <f>IF(EMISSIONS10!$Q$46=0,F15,EMISSIONS10!$Q$46)</f>
        <v>0</v>
      </c>
    </row>
    <row r="17" spans="1:6" ht="13.5" customHeight="1" thickBot="1" thickTop="1">
      <c r="A17" s="242" t="s">
        <v>139</v>
      </c>
      <c r="B17" s="243">
        <f>EMISSIONS1!$M$48</f>
        <v>0</v>
      </c>
      <c r="C17" s="243">
        <f>EMISSIONS1!$N$48</f>
        <v>0</v>
      </c>
      <c r="D17" s="243">
        <f>EMISSIONS1!$O$48</f>
        <v>0</v>
      </c>
      <c r="E17" s="243">
        <f>EMISSIONS1!$P$48</f>
        <v>0</v>
      </c>
      <c r="F17" s="243">
        <f>EMISSIONS1!$Q$48</f>
        <v>0</v>
      </c>
    </row>
    <row r="18" ht="13.5" customHeight="1" thickTop="1"/>
    <row r="19" ht="13.5" customHeight="1">
      <c r="B19" s="9" t="s">
        <v>2</v>
      </c>
    </row>
    <row r="28" spans="1:256" s="53" customFormat="1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96" customFormat="1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07" customFormat="1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19" customFormat="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58" spans="1:6" ht="13.5" customHeight="1">
      <c r="A58" s="179"/>
      <c r="B58" s="180"/>
      <c r="C58" s="180"/>
      <c r="D58" s="180"/>
      <c r="E58" s="180"/>
      <c r="F58" s="180"/>
    </row>
    <row r="59" spans="1:6" ht="13.5" customHeight="1">
      <c r="A59" s="179" t="s">
        <v>2</v>
      </c>
      <c r="B59" s="185"/>
      <c r="C59" s="185"/>
      <c r="D59" s="185"/>
      <c r="E59" s="185"/>
      <c r="F59" s="185"/>
    </row>
    <row r="60" spans="1:6" ht="13.5" customHeight="1">
      <c r="A60" s="179"/>
      <c r="B60" s="185" t="s">
        <v>2</v>
      </c>
      <c r="C60" s="185" t="s">
        <v>2</v>
      </c>
      <c r="D60" s="185" t="s">
        <v>2</v>
      </c>
      <c r="E60" s="185" t="s">
        <v>2</v>
      </c>
      <c r="F60" s="185" t="s">
        <v>2</v>
      </c>
    </row>
    <row r="61" spans="1:6" ht="13.5" customHeight="1">
      <c r="A61" s="179"/>
      <c r="B61" s="193"/>
      <c r="C61" s="193"/>
      <c r="D61" s="193"/>
      <c r="E61" s="193"/>
      <c r="F61" s="185"/>
    </row>
    <row r="62" spans="1:6" s="52" customFormat="1" ht="13.5" customHeight="1">
      <c r="A62" s="9"/>
      <c r="B62" s="202"/>
      <c r="C62" s="202"/>
      <c r="D62" s="202"/>
      <c r="E62" s="202"/>
      <c r="F62" s="203"/>
    </row>
    <row r="63" ht="13.5" customHeight="1">
      <c r="A63" s="52"/>
    </row>
    <row r="64" s="52" customFormat="1" ht="13.5" customHeight="1">
      <c r="A64" s="9"/>
    </row>
    <row r="72" ht="13.5" customHeight="1">
      <c r="A72" s="53"/>
    </row>
    <row r="73" ht="13.5" customHeight="1">
      <c r="A73" s="54"/>
    </row>
    <row r="74" ht="13.5" customHeight="1">
      <c r="A74" s="54"/>
    </row>
    <row r="75" ht="13.5" customHeight="1">
      <c r="A75" s="56"/>
    </row>
    <row r="150" ht="13.5" customHeight="1">
      <c r="A150" s="52"/>
    </row>
    <row r="153" ht="13.5" customHeight="1">
      <c r="A153" s="52"/>
    </row>
    <row r="162" ht="13.5" customHeight="1">
      <c r="A162" s="53"/>
    </row>
    <row r="163" ht="13.5" customHeight="1">
      <c r="A163" s="54"/>
    </row>
    <row r="164" ht="13.5" customHeight="1">
      <c r="A164" s="54"/>
    </row>
    <row r="165" ht="13.5" customHeight="1">
      <c r="A165" s="56"/>
    </row>
    <row r="195" ht="13.5" customHeight="1">
      <c r="A195" s="52"/>
    </row>
    <row r="198" ht="13.5" customHeight="1">
      <c r="A198" s="52"/>
    </row>
  </sheetData>
  <sheetProtection/>
  <printOptions horizontalCentered="1"/>
  <pageMargins left="0.25" right="0.25" top="1" bottom="0.5" header="0.5" footer="0.5"/>
  <pageSetup horizontalDpi="300" verticalDpi="300" orientation="landscape" scale="120" r:id="rId1"/>
  <headerFooter alignWithMargins="0">
    <oddHeader>&amp;C&amp;"Helvetica,Bold"AIR EMISSIONS CALCULATIONS</oddHeader>
    <oddFooter>&amp;L&amp;"Arial,Bold"&amp;9BOEM&amp;"Arial,Regular" &amp;"Arial,Bold"&amp;10FORM 0139&amp;"Arial,Regular"&amp;9 &amp;8(March 2015 - Supersedes all previous versions of this form which may not be used).&amp;9          Page 8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28.7109375" style="16" customWidth="1"/>
    <col min="2" max="3" width="10.7109375" style="17" customWidth="1"/>
    <col min="4" max="4" width="10.7109375" style="18" customWidth="1"/>
    <col min="5" max="5" width="9.140625" style="17" customWidth="1"/>
    <col min="6" max="6" width="9.140625" style="19" customWidth="1"/>
    <col min="7" max="7" width="9.140625" style="37" customWidth="1"/>
    <col min="8" max="8" width="13.57421875" style="37" customWidth="1"/>
    <col min="9" max="9" width="10.7109375" style="37" customWidth="1"/>
    <col min="10" max="11" width="8.7109375" style="37" customWidth="1"/>
    <col min="12" max="17" width="9.140625" style="38" customWidth="1"/>
    <col min="18" max="18" width="9.7109375" style="9" customWidth="1"/>
    <col min="19" max="16384" width="9.140625" style="9" customWidth="1"/>
  </cols>
  <sheetData>
    <row r="1" spans="1:9" ht="13.5" thickBot="1">
      <c r="A1" s="3" t="s">
        <v>20</v>
      </c>
      <c r="B1" s="4" t="s">
        <v>21</v>
      </c>
      <c r="C1" s="5"/>
      <c r="D1" s="6" t="s">
        <v>22</v>
      </c>
      <c r="E1" s="7"/>
      <c r="F1" s="7" t="s">
        <v>23</v>
      </c>
      <c r="G1" s="8"/>
      <c r="H1" s="8" t="s">
        <v>24</v>
      </c>
      <c r="I1" s="8" t="s">
        <v>25</v>
      </c>
    </row>
    <row r="2" spans="1:9" ht="13.5" thickBot="1">
      <c r="A2" s="10"/>
      <c r="B2" s="11" t="s">
        <v>26</v>
      </c>
      <c r="C2" s="11">
        <v>9.524</v>
      </c>
      <c r="D2" s="12" t="s">
        <v>26</v>
      </c>
      <c r="E2" s="11">
        <v>7.143</v>
      </c>
      <c r="F2" s="11" t="s">
        <v>27</v>
      </c>
      <c r="G2" s="13">
        <v>0.0483</v>
      </c>
      <c r="H2" s="14" t="s">
        <v>28</v>
      </c>
      <c r="I2" s="15" t="s">
        <v>29</v>
      </c>
    </row>
    <row r="3" spans="7:9" ht="13.5" thickBot="1">
      <c r="G3" s="20"/>
      <c r="H3" s="21"/>
      <c r="I3" s="21"/>
    </row>
    <row r="4" spans="1:9" ht="13.5" thickTop="1">
      <c r="A4" s="22" t="s">
        <v>30</v>
      </c>
      <c r="B4" s="23" t="s">
        <v>31</v>
      </c>
      <c r="C4" s="23" t="s">
        <v>32</v>
      </c>
      <c r="D4" s="24" t="s">
        <v>33</v>
      </c>
      <c r="E4" s="23" t="s">
        <v>34</v>
      </c>
      <c r="F4" s="23" t="s">
        <v>35</v>
      </c>
      <c r="G4" s="25" t="s">
        <v>36</v>
      </c>
      <c r="H4" s="25" t="s">
        <v>24</v>
      </c>
      <c r="I4" s="26" t="s">
        <v>25</v>
      </c>
    </row>
    <row r="5" spans="1:9" ht="12.75">
      <c r="A5" s="27"/>
      <c r="B5" s="28"/>
      <c r="C5" s="28"/>
      <c r="D5" s="29"/>
      <c r="E5" s="28"/>
      <c r="F5" s="28"/>
      <c r="G5" s="30"/>
      <c r="H5" s="30"/>
      <c r="I5" s="31"/>
    </row>
    <row r="6" spans="1:9" ht="12.75">
      <c r="A6" s="32" t="s">
        <v>37</v>
      </c>
      <c r="B6" s="33" t="s">
        <v>38</v>
      </c>
      <c r="C6" s="33"/>
      <c r="D6" s="244">
        <f>0.000742*B25</f>
        <v>0.00247086</v>
      </c>
      <c r="E6" s="33">
        <v>1.3</v>
      </c>
      <c r="F6" s="33">
        <v>0.01</v>
      </c>
      <c r="G6" s="34">
        <v>0.83</v>
      </c>
      <c r="H6" s="35" t="s">
        <v>39</v>
      </c>
      <c r="I6" s="256" t="s">
        <v>40</v>
      </c>
    </row>
    <row r="7" spans="1:9" ht="12.75">
      <c r="A7" s="32" t="s">
        <v>41</v>
      </c>
      <c r="B7" s="33" t="s">
        <v>38</v>
      </c>
      <c r="C7" s="33"/>
      <c r="D7" s="244">
        <f>0.000556*B25</f>
        <v>0.00185148</v>
      </c>
      <c r="E7" s="33">
        <v>10.9</v>
      </c>
      <c r="F7" s="33">
        <v>0.43</v>
      </c>
      <c r="G7" s="34">
        <v>1.5</v>
      </c>
      <c r="H7" s="35" t="s">
        <v>28</v>
      </c>
      <c r="I7" s="256" t="s">
        <v>40</v>
      </c>
    </row>
    <row r="8" spans="1:9" ht="12.75">
      <c r="A8" s="32" t="s">
        <v>42</v>
      </c>
      <c r="B8" s="33" t="s">
        <v>38</v>
      </c>
      <c r="C8" s="33"/>
      <c r="D8" s="244">
        <f>0.000556*B25</f>
        <v>0.00185148</v>
      </c>
      <c r="E8" s="33">
        <v>11.8</v>
      </c>
      <c r="F8" s="33">
        <v>0.72</v>
      </c>
      <c r="G8" s="34">
        <v>1.6</v>
      </c>
      <c r="H8" s="35" t="s">
        <v>28</v>
      </c>
      <c r="I8" s="256" t="s">
        <v>40</v>
      </c>
    </row>
    <row r="9" spans="1:9" ht="12.75">
      <c r="A9" s="32" t="s">
        <v>43</v>
      </c>
      <c r="B9" s="33" t="s">
        <v>38</v>
      </c>
      <c r="C9" s="33"/>
      <c r="D9" s="244">
        <f>0.000556*B25</f>
        <v>0.00185148</v>
      </c>
      <c r="E9" s="33">
        <v>10</v>
      </c>
      <c r="F9" s="33">
        <v>0.14</v>
      </c>
      <c r="G9" s="34">
        <v>8.6</v>
      </c>
      <c r="H9" s="35" t="s">
        <v>28</v>
      </c>
      <c r="I9" s="256" t="s">
        <v>40</v>
      </c>
    </row>
    <row r="10" spans="1:9" ht="12.75">
      <c r="A10" s="32"/>
      <c r="B10" s="33"/>
      <c r="C10" s="33"/>
      <c r="D10" s="34"/>
      <c r="E10" s="33"/>
      <c r="F10" s="34" t="s">
        <v>2</v>
      </c>
      <c r="G10" s="34"/>
      <c r="H10" s="35"/>
      <c r="I10" s="36"/>
    </row>
    <row r="11" spans="1:9" ht="12.75">
      <c r="A11" s="32" t="s">
        <v>44</v>
      </c>
      <c r="B11" s="33" t="s">
        <v>38</v>
      </c>
      <c r="C11" s="33">
        <v>1</v>
      </c>
      <c r="D11" s="34">
        <f>3.67*B26</f>
        <v>0.1835</v>
      </c>
      <c r="E11" s="33">
        <v>14</v>
      </c>
      <c r="F11" s="34">
        <v>1.12</v>
      </c>
      <c r="G11" s="34">
        <v>3.03</v>
      </c>
      <c r="H11" s="35" t="s">
        <v>45</v>
      </c>
      <c r="I11" s="256" t="s">
        <v>40</v>
      </c>
    </row>
    <row r="12" spans="1:9" ht="12.75">
      <c r="A12" s="32" t="s">
        <v>46</v>
      </c>
      <c r="B12" s="33" t="s">
        <v>38</v>
      </c>
      <c r="C12" s="33">
        <v>0.32</v>
      </c>
      <c r="D12" s="34">
        <f>3.67*B26</f>
        <v>0.1835</v>
      </c>
      <c r="E12" s="33">
        <v>11</v>
      </c>
      <c r="F12" s="34">
        <v>0.33</v>
      </c>
      <c r="G12" s="34">
        <v>2.4</v>
      </c>
      <c r="H12" s="35" t="s">
        <v>47</v>
      </c>
      <c r="I12" s="256" t="s">
        <v>40</v>
      </c>
    </row>
    <row r="13" spans="1:9" ht="12.75">
      <c r="A13" s="32" t="s">
        <v>48</v>
      </c>
      <c r="B13" s="33" t="s">
        <v>49</v>
      </c>
      <c r="C13" s="33">
        <v>0.084</v>
      </c>
      <c r="D13" s="34">
        <f>6.05*B26</f>
        <v>0.3025</v>
      </c>
      <c r="E13" s="33">
        <v>0.84</v>
      </c>
      <c r="F13" s="34">
        <v>0.008</v>
      </c>
      <c r="G13" s="34">
        <v>0.21</v>
      </c>
      <c r="H13" s="35" t="s">
        <v>50</v>
      </c>
      <c r="I13" s="256" t="s">
        <v>51</v>
      </c>
    </row>
    <row r="14" spans="1:9" ht="12.75">
      <c r="A14" s="32"/>
      <c r="B14" s="33"/>
      <c r="C14" s="33"/>
      <c r="D14" s="34"/>
      <c r="E14" s="33"/>
      <c r="F14" s="34"/>
      <c r="G14" s="34"/>
      <c r="H14" s="35"/>
      <c r="I14" s="36" t="s">
        <v>2</v>
      </c>
    </row>
    <row r="15" spans="1:9" ht="12.75">
      <c r="A15" s="32" t="s">
        <v>52</v>
      </c>
      <c r="B15" s="33" t="s">
        <v>53</v>
      </c>
      <c r="C15" s="33">
        <v>7.6</v>
      </c>
      <c r="D15" s="255">
        <f>0.1781*B25</f>
        <v>0.5930730000000001</v>
      </c>
      <c r="E15" s="33">
        <v>100</v>
      </c>
      <c r="F15" s="34">
        <v>5.5</v>
      </c>
      <c r="G15" s="34">
        <v>84</v>
      </c>
      <c r="H15" s="35" t="s">
        <v>54</v>
      </c>
      <c r="I15" s="257" t="s">
        <v>55</v>
      </c>
    </row>
    <row r="16" spans="1:9" ht="12.75">
      <c r="A16" s="32" t="s">
        <v>56</v>
      </c>
      <c r="B16" s="33" t="s">
        <v>53</v>
      </c>
      <c r="C16" s="33"/>
      <c r="D16" s="255">
        <f>0.1781*B27</f>
        <v>0.5930730000000001</v>
      </c>
      <c r="E16" s="33">
        <v>71.4</v>
      </c>
      <c r="F16" s="34">
        <v>60.3</v>
      </c>
      <c r="G16" s="34">
        <v>388.5</v>
      </c>
      <c r="H16" s="35" t="s">
        <v>57</v>
      </c>
      <c r="I16" s="36" t="s">
        <v>58</v>
      </c>
    </row>
    <row r="17" spans="1:9" ht="12.75">
      <c r="A17" s="32" t="s">
        <v>59</v>
      </c>
      <c r="B17" s="33" t="s">
        <v>49</v>
      </c>
      <c r="C17" s="33">
        <v>0.42</v>
      </c>
      <c r="D17" s="34">
        <f>6.83*B28</f>
        <v>6.83</v>
      </c>
      <c r="E17" s="33">
        <v>2</v>
      </c>
      <c r="F17" s="34">
        <v>0.01</v>
      </c>
      <c r="G17" s="34">
        <v>0.21</v>
      </c>
      <c r="H17" s="35" t="s">
        <v>60</v>
      </c>
      <c r="I17" s="257" t="s">
        <v>51</v>
      </c>
    </row>
    <row r="18" spans="1:9" ht="12.75">
      <c r="A18" s="32" t="s">
        <v>61</v>
      </c>
      <c r="B18" s="33" t="s">
        <v>49</v>
      </c>
      <c r="C18" s="33"/>
      <c r="D18" s="34"/>
      <c r="E18" s="33"/>
      <c r="F18" s="34">
        <v>0.03</v>
      </c>
      <c r="G18" s="34"/>
      <c r="H18" s="35" t="s">
        <v>62</v>
      </c>
      <c r="I18" s="36" t="s">
        <v>63</v>
      </c>
    </row>
    <row r="19" spans="1:9" ht="12.75">
      <c r="A19" s="32" t="s">
        <v>64</v>
      </c>
      <c r="B19" s="33" t="s">
        <v>65</v>
      </c>
      <c r="C19" s="33"/>
      <c r="D19" s="34"/>
      <c r="E19" s="33"/>
      <c r="F19" s="34">
        <v>0.0005</v>
      </c>
      <c r="G19" s="34"/>
      <c r="H19" s="35" t="s">
        <v>66</v>
      </c>
      <c r="I19" s="36" t="s">
        <v>67</v>
      </c>
    </row>
    <row r="20" spans="1:9" ht="12.75">
      <c r="A20" s="32" t="s">
        <v>0</v>
      </c>
      <c r="B20" s="33" t="s">
        <v>53</v>
      </c>
      <c r="C20" s="33"/>
      <c r="D20" s="34"/>
      <c r="E20" s="33"/>
      <c r="F20" s="34">
        <v>6.6</v>
      </c>
      <c r="G20" s="34"/>
      <c r="H20" s="35" t="s">
        <v>68</v>
      </c>
      <c r="I20" s="39">
        <v>1991</v>
      </c>
    </row>
    <row r="21" spans="1:9" ht="13.5" thickBot="1">
      <c r="A21" s="40" t="s">
        <v>1</v>
      </c>
      <c r="B21" s="41" t="s">
        <v>69</v>
      </c>
      <c r="C21" s="41"/>
      <c r="D21" s="42"/>
      <c r="E21" s="41"/>
      <c r="F21" s="42">
        <v>0.0034</v>
      </c>
      <c r="G21" s="42"/>
      <c r="H21" s="43"/>
      <c r="I21" s="44"/>
    </row>
    <row r="22" spans="4:9" ht="13.5" thickTop="1">
      <c r="D22" s="20"/>
      <c r="F22" s="45"/>
      <c r="H22" s="21"/>
      <c r="I22" s="21"/>
    </row>
    <row r="23" spans="1:17" ht="13.5" thickBot="1">
      <c r="A23" s="46"/>
      <c r="B23" s="19"/>
      <c r="C23" s="19"/>
      <c r="D23" s="47"/>
      <c r="E23" s="19"/>
      <c r="G23" s="46"/>
      <c r="H23" s="46"/>
      <c r="I23" s="46"/>
      <c r="J23" s="46"/>
      <c r="K23" s="46"/>
      <c r="L23" s="48"/>
      <c r="M23" s="48"/>
      <c r="N23" s="48"/>
      <c r="O23" s="48"/>
      <c r="P23" s="48"/>
      <c r="Q23" s="48"/>
    </row>
    <row r="24" spans="1:17" ht="13.5" thickTop="1">
      <c r="A24" s="246" t="s">
        <v>140</v>
      </c>
      <c r="B24" s="247" t="s">
        <v>70</v>
      </c>
      <c r="C24" s="248" t="s">
        <v>71</v>
      </c>
      <c r="D24" s="47"/>
      <c r="E24" s="19"/>
      <c r="G24" s="46"/>
      <c r="H24" s="46"/>
      <c r="I24" s="46"/>
      <c r="J24" s="46"/>
      <c r="K24" s="46"/>
      <c r="L24" s="48"/>
      <c r="M24" s="48"/>
      <c r="N24" s="48"/>
      <c r="O24" s="48"/>
      <c r="P24" s="48"/>
      <c r="Q24" s="48"/>
    </row>
    <row r="25" spans="1:17" ht="12.75">
      <c r="A25" s="249" t="s">
        <v>72</v>
      </c>
      <c r="B25" s="33">
        <v>3.33</v>
      </c>
      <c r="C25" s="162" t="s">
        <v>73</v>
      </c>
      <c r="D25" s="47"/>
      <c r="E25" s="19"/>
      <c r="G25" s="46"/>
      <c r="H25" s="46"/>
      <c r="I25" s="46"/>
      <c r="J25" s="46"/>
      <c r="K25" s="46"/>
      <c r="L25" s="48"/>
      <c r="M25" s="48"/>
      <c r="N25" s="48"/>
      <c r="O25" s="48"/>
      <c r="P25" s="48"/>
      <c r="Q25" s="48"/>
    </row>
    <row r="26" spans="1:16" ht="12.75">
      <c r="A26" s="250" t="s">
        <v>74</v>
      </c>
      <c r="B26" s="271">
        <v>0.05</v>
      </c>
      <c r="C26" s="251" t="s">
        <v>75</v>
      </c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7" ht="12.75">
      <c r="A27" s="250" t="s">
        <v>76</v>
      </c>
      <c r="B27" s="245">
        <v>3.33</v>
      </c>
      <c r="C27" s="251" t="s">
        <v>73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5" thickBot="1">
      <c r="A28" s="252" t="s">
        <v>77</v>
      </c>
      <c r="B28" s="253">
        <v>1</v>
      </c>
      <c r="C28" s="254" t="s">
        <v>75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.5" thickTop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49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49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49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50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46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46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4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46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6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6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6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6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6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6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6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6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6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6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6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51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51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51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46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46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46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6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6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9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9"/>
    </row>
    <row r="62" spans="1:17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9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9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9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"/>
    </row>
    <row r="66" spans="1:17" ht="25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9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9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9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"/>
      <c r="R94" s="52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"/>
      <c r="R97" s="52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1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46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46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46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46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46"/>
    </row>
    <row r="104" spans="1:17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46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46"/>
    </row>
    <row r="106" spans="17:18" ht="12.75">
      <c r="Q106" s="46"/>
      <c r="R106" s="53"/>
    </row>
    <row r="107" spans="17:18" ht="12.75">
      <c r="Q107" s="51"/>
      <c r="R107" s="54"/>
    </row>
    <row r="108" spans="17:18" ht="12.75">
      <c r="Q108" s="55"/>
      <c r="R108" s="54"/>
    </row>
    <row r="109" spans="17:18" ht="12.75">
      <c r="Q109" s="51"/>
      <c r="R109" s="56"/>
    </row>
    <row r="110" ht="12.75">
      <c r="Q110" s="46"/>
    </row>
    <row r="111" ht="25.5" customHeight="1">
      <c r="Q111" s="57"/>
    </row>
    <row r="112" ht="12.75">
      <c r="Q112" s="48"/>
    </row>
    <row r="113" ht="12.75">
      <c r="Q113" s="48"/>
    </row>
    <row r="120" ht="12.75">
      <c r="Q120" s="49"/>
    </row>
    <row r="121" ht="12.75">
      <c r="Q121" s="49"/>
    </row>
    <row r="122" ht="12.75">
      <c r="Q122" s="49"/>
    </row>
    <row r="123" ht="12.75">
      <c r="Q123" s="50"/>
    </row>
    <row r="124" ht="12.75">
      <c r="Q124" s="46"/>
    </row>
    <row r="125" ht="12.75">
      <c r="Q125" s="46"/>
    </row>
    <row r="126" ht="12.75">
      <c r="Q126" s="46"/>
    </row>
    <row r="127" ht="12.75">
      <c r="Q127" s="46"/>
    </row>
    <row r="128" ht="12.75">
      <c r="Q128" s="46"/>
    </row>
    <row r="129" ht="12.75">
      <c r="Q129" s="46"/>
    </row>
    <row r="130" ht="12.75">
      <c r="Q130" s="46"/>
    </row>
    <row r="131" ht="12.75">
      <c r="Q131" s="46"/>
    </row>
    <row r="132" ht="12.75">
      <c r="Q132" s="46"/>
    </row>
    <row r="133" ht="12.75">
      <c r="Q133" s="46"/>
    </row>
    <row r="134" ht="12.75">
      <c r="Q134" s="46"/>
    </row>
    <row r="135" ht="12.75">
      <c r="Q135" s="46"/>
    </row>
    <row r="136" ht="12.75">
      <c r="Q136" s="46"/>
    </row>
    <row r="137" ht="12.75">
      <c r="Q137" s="46"/>
    </row>
    <row r="138" ht="12.75">
      <c r="Q138" s="46"/>
    </row>
    <row r="139" spans="17:18" ht="12.75">
      <c r="Q139" s="46"/>
      <c r="R139" s="52"/>
    </row>
    <row r="140" ht="12.75">
      <c r="Q140" s="51"/>
    </row>
    <row r="141" ht="12.75">
      <c r="Q141" s="51"/>
    </row>
    <row r="142" spans="17:18" ht="12.75">
      <c r="Q142" s="51"/>
      <c r="R142" s="52"/>
    </row>
    <row r="143" ht="12.75">
      <c r="Q143" s="51"/>
    </row>
    <row r="144" ht="12.75">
      <c r="Q144" s="46"/>
    </row>
    <row r="145" ht="12.75">
      <c r="Q145" s="46"/>
    </row>
    <row r="146" ht="12.75">
      <c r="Q146" s="46"/>
    </row>
    <row r="147" ht="12.75">
      <c r="Q147" s="46"/>
    </row>
    <row r="148" ht="12.75">
      <c r="Q148" s="46"/>
    </row>
    <row r="149" ht="12.75">
      <c r="Q149" s="46"/>
    </row>
    <row r="150" ht="12.75">
      <c r="Q150" s="46"/>
    </row>
    <row r="151" ht="12.75">
      <c r="Q151" s="46"/>
    </row>
    <row r="152" ht="12.75">
      <c r="Q152" s="51"/>
    </row>
    <row r="153" ht="12.75">
      <c r="Q153" s="55"/>
    </row>
    <row r="154" ht="12.75">
      <c r="Q154" s="51"/>
    </row>
    <row r="155" ht="12.75">
      <c r="Q155" s="46"/>
    </row>
    <row r="156" ht="25.5" customHeight="1">
      <c r="Q156" s="57"/>
    </row>
    <row r="157" ht="12.75">
      <c r="Q157" s="48"/>
    </row>
    <row r="158" ht="12.75">
      <c r="Q158" s="48"/>
    </row>
  </sheetData>
  <sheetProtection/>
  <printOptions horizontalCentered="1"/>
  <pageMargins left="0.25" right="0.25" top="1" bottom="0.5" header="0.45" footer="0.5"/>
  <pageSetup fitToHeight="1" fitToWidth="1" horizontalDpi="300" verticalDpi="300" orientation="landscape" r:id="rId1"/>
  <headerFooter alignWithMargins="0">
    <oddHeader>&amp;C&amp;"Helvetica,Bold"AIR EMISSIONS CUMPUTATION FACTORS</oddHeader>
    <oddFooter>&amp;L&amp;"Arial Black,Bold"&amp;12BOEM&amp;"Arial,Regular"&amp;10 &amp;"Arial,Bold"FORM 0139&amp;"Arial,Regular" &amp;8(March 2015 - Supersedes all previous versions of this form which may not be used).         &amp;10 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tabSelected="1" view="pageLayout" zoomScale="80" zoomScalePageLayoutView="80" workbookViewId="0" topLeftCell="A1">
      <selection activeCell="F11" sqref="F11"/>
    </sheetView>
  </sheetViews>
  <sheetFormatPr defaultColWidth="9.140625" defaultRowHeight="12.75" customHeight="1"/>
  <cols>
    <col min="1" max="1" width="16.7109375" style="16" customWidth="1"/>
    <col min="2" max="2" width="28.7109375" style="16" customWidth="1"/>
    <col min="3" max="4" width="10.7109375" style="17" customWidth="1"/>
    <col min="5" max="5" width="10.7109375" style="18" customWidth="1"/>
    <col min="6" max="6" width="9.140625" style="17" customWidth="1"/>
    <col min="7" max="7" width="9.140625" style="19" customWidth="1"/>
    <col min="8" max="12" width="10.7109375" style="37" customWidth="1"/>
    <col min="13" max="17" width="10.7109375" style="38" customWidth="1"/>
    <col min="18" max="18" width="9.140625" style="38" customWidth="1"/>
    <col min="19" max="19" width="9.7109375" style="9" customWidth="1"/>
    <col min="20" max="16384" width="9.140625" style="9" customWidth="1"/>
  </cols>
  <sheetData>
    <row r="1" spans="1:18" s="68" customFormat="1" ht="12.75" customHeight="1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  <c r="R1" s="67"/>
    </row>
    <row r="2" spans="1:18" s="76" customFormat="1" ht="12.75" customHeight="1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  <c r="R2" s="75"/>
    </row>
    <row r="3" spans="1:256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6" customFormat="1" ht="12.75" customHeight="1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  <c r="R4" s="4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7" customFormat="1" ht="12.75" customHeight="1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  <c r="R5" s="86"/>
      <c r="S5" s="9"/>
      <c r="T5" s="9"/>
      <c r="U5" s="9"/>
      <c r="V5" s="9"/>
      <c r="W5" s="9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9" customFormat="1" ht="12.75" customHeight="1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  <c r="R6" s="118"/>
      <c r="S6" s="9"/>
      <c r="T6" s="9"/>
      <c r="U6" s="9"/>
      <c r="V6" s="9"/>
      <c r="W6" s="9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ht="12.75" customHeight="1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>IF(H7=0,0,H7*(E7/(D7*24))*F7*G7/2000)</f>
        <v>0</v>
      </c>
      <c r="N7" s="131">
        <f>IF(I7=0,0,I7*(E7/(D7*24))*G7*F7/2000)</f>
        <v>0</v>
      </c>
      <c r="O7" s="131">
        <f>IF(J7=0,0,J7*(E7/(D7*24))*G7*F7/2000)</f>
        <v>0</v>
      </c>
      <c r="P7" s="131">
        <f>IF(K7=0,0,K7*(E7/(D7*24))*G7*F7/2000)</f>
        <v>0</v>
      </c>
      <c r="Q7" s="132">
        <f>IF(L7=0,0,L7*(E7/(D7*24))*G7*F7/2000)</f>
        <v>0</v>
      </c>
      <c r="R7" s="133"/>
    </row>
    <row r="8" spans="1:256" ht="12.75" customHeight="1">
      <c r="A8" s="120"/>
      <c r="B8" s="121" t="s">
        <v>99</v>
      </c>
      <c r="C8" s="122">
        <v>0</v>
      </c>
      <c r="D8" s="28">
        <f>FACTORS!$G$2*C8</f>
        <v>0</v>
      </c>
      <c r="E8" s="124">
        <f>D8*24</f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>IF(H8=0,0,H8*(E8/(D8*24))*F8*G8/2000)</f>
        <v>0</v>
      </c>
      <c r="N8" s="131">
        <f>IF(I8=0,0,I8*(E8/(D8*24))*G8*F8/2000)</f>
        <v>0</v>
      </c>
      <c r="O8" s="131">
        <f>IF(J8=0,0,J8*(E8/(D8*24))*G8*F8/2000)</f>
        <v>0</v>
      </c>
      <c r="P8" s="131">
        <f>IF(K8=0,0,K8*(E8/(D8*24))*G8*F8/2000)</f>
        <v>0</v>
      </c>
      <c r="Q8" s="132">
        <f>IF(L8=0,0,L8*(E8/(D8*24))*G8*F8/2000)</f>
        <v>0</v>
      </c>
      <c r="R8" s="133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8" ht="12.75" customHeight="1">
      <c r="A9" s="120"/>
      <c r="B9" s="121" t="s">
        <v>99</v>
      </c>
      <c r="C9" s="122">
        <v>0</v>
      </c>
      <c r="D9" s="28">
        <f>FACTORS!$G$2*C9</f>
        <v>0</v>
      </c>
      <c r="E9" s="124">
        <f>D9*24</f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>IF(H9=0,0,H9*(E9/(D9*24))*F9*G9/2000)</f>
        <v>0</v>
      </c>
      <c r="N9" s="131">
        <f>IF(I9=0,0,I9*(E9/(D9*24))*G9*F9/2000)</f>
        <v>0</v>
      </c>
      <c r="O9" s="131">
        <f>IF(J9=0,0,J9*(E9/(D9*24))*G9*F9/2000)</f>
        <v>0</v>
      </c>
      <c r="P9" s="131">
        <f>IF(K9=0,0,K9*(E9/(D9*24))*G9*F9/2000)</f>
        <v>0</v>
      </c>
      <c r="Q9" s="132">
        <f>IF(L9=0,0,L9*(E9/(D9*24))*G9*F9/2000)</f>
        <v>0</v>
      </c>
      <c r="R9" s="133"/>
    </row>
    <row r="10" spans="1:18" ht="12.75" customHeight="1">
      <c r="A10" s="120"/>
      <c r="B10" s="121" t="s">
        <v>99</v>
      </c>
      <c r="C10" s="122">
        <v>0</v>
      </c>
      <c r="D10" s="28">
        <f>FACTORS!$G$2*C10</f>
        <v>0</v>
      </c>
      <c r="E10" s="124">
        <f>D10*24</f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>IF(H10=0,0,H10*(E10/(D10*24))*F10*G10/2000)</f>
        <v>0</v>
      </c>
      <c r="N10" s="131">
        <f>IF(I10=0,0,I10*(E10/(D10*24))*G10*F10/2000)</f>
        <v>0</v>
      </c>
      <c r="O10" s="131">
        <f>IF(J10=0,0,J10*(E10/(D10*24))*G10*F10/2000)</f>
        <v>0</v>
      </c>
      <c r="P10" s="131">
        <f>IF(K10=0,0,K10*(E10/(D10*24))*G10*F10/2000)</f>
        <v>0</v>
      </c>
      <c r="Q10" s="132">
        <f>IF(L10=0,0,L10*(E10/(D10*24))*G10*F10/2000)</f>
        <v>0</v>
      </c>
      <c r="R10" s="133"/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>D12*24</f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>IF(H12=0,0,H12*(E12/(D12*24))*F12*G12/2000)</f>
        <v>0</v>
      </c>
      <c r="N12" s="131">
        <f>IF(I12=0,0,I12*(E12/(D12*24))*G12*F12/2000)</f>
        <v>0</v>
      </c>
      <c r="O12" s="131">
        <f>IF(J12=0,0,J12*(E12/(D12*24))*G12*F12/2000)</f>
        <v>0</v>
      </c>
      <c r="P12" s="131">
        <f>IF(K12=0,0,K12*(E12/(D12*24))*G12*F12/2000)</f>
        <v>0</v>
      </c>
      <c r="Q12" s="132">
        <f>IF(L12=0,0,L12*(E12/(D12*24))*G12*F12/2000)</f>
        <v>0</v>
      </c>
    </row>
    <row r="13" spans="1:18" ht="12.75" customHeight="1">
      <c r="A13" s="120"/>
      <c r="B13" s="121" t="s">
        <v>102</v>
      </c>
      <c r="C13" s="122">
        <v>0</v>
      </c>
      <c r="D13" s="28">
        <f>FACTORS!$G$2*C13</f>
        <v>0</v>
      </c>
      <c r="E13" s="124">
        <f>D13*24</f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>IF(H13=0,0,H13*(E13/(D13*24))*F13*G13/2000)</f>
        <v>0</v>
      </c>
      <c r="N13" s="131">
        <f>IF(I13=0,0,I13*(E13/(D13*24))*G13*F13/2000)</f>
        <v>0</v>
      </c>
      <c r="O13" s="131">
        <f>IF(J13=0,0,J13*(E13/(D13*24))*G13*F13/2000)</f>
        <v>0</v>
      </c>
      <c r="P13" s="131">
        <f>IF(K13=0,0,K13*(E13/(D13*24))*G13*F13/2000)</f>
        <v>0</v>
      </c>
      <c r="Q13" s="132">
        <f>IF(L13=0,0,L13*(E13/(D13*24))*G13*F13/2000)</f>
        <v>0</v>
      </c>
      <c r="R13" s="133"/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>D14*24</f>
        <v>0</v>
      </c>
      <c r="F14" s="122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>IF(H14=0,0,H14*(E14/(D14*24))*F14*G14/2000)</f>
        <v>0</v>
      </c>
      <c r="N14" s="131">
        <f>IF(I14=0,0,I14*(E14/(D14*24))*G14*F14/2000)</f>
        <v>0</v>
      </c>
      <c r="O14" s="131">
        <f>IF(J14=0,0,J14*(E14/(D14*24))*G14*F14/2000)</f>
        <v>0</v>
      </c>
      <c r="P14" s="131">
        <f>IF(K14=0,0,K14*(E14/(D14*24))*G14*F14/2000)</f>
        <v>0</v>
      </c>
      <c r="Q14" s="132">
        <f>IF(L14=0,0,L14*(E14/(D14*24))*G14*F14/2000)</f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>D15*24</f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>IF(H15=0,0,H15*(E15/(D15*24))*F15*G15/2000)</f>
        <v>0</v>
      </c>
      <c r="N15" s="131">
        <f>IF(I15=0,0,I15*(E15/(D15*24))*G15*F15/2000)</f>
        <v>0</v>
      </c>
      <c r="O15" s="131">
        <f>IF(J15=0,0,J15*(E15/(D15*24))*G15*F15/2000)</f>
        <v>0</v>
      </c>
      <c r="P15" s="131">
        <f>IF(K15=0,0,K15*(E15/(D15*24))*G15*F15/2000)</f>
        <v>0</v>
      </c>
      <c r="Q15" s="132">
        <f>IF(L15=0,0,L15*(E15/(D15*24))*G15*F15/2000)</f>
        <v>0</v>
      </c>
    </row>
    <row r="16" spans="1:18" ht="12.75" customHeight="1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  <c r="R16" s="124"/>
    </row>
    <row r="17" spans="1:18" ht="12.75" customHeight="1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0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1" ref="M17:M22">IF(H17=0,0,H17*(E17/(D17*24))*F17*G17/2000)</f>
        <v>0</v>
      </c>
      <c r="N17" s="131">
        <f aca="true" t="shared" si="2" ref="N17:N22">IF(I17=0,0,I17*(E17/(D17*24))*G17*F17/2000)</f>
        <v>0</v>
      </c>
      <c r="O17" s="131">
        <f aca="true" t="shared" si="3" ref="O17:O22">IF(J17=0,0,J17*(E17/(D17*24))*G17*F17/2000)</f>
        <v>0</v>
      </c>
      <c r="P17" s="131">
        <f aca="true" t="shared" si="4" ref="P17:P22">IF(K17=0,0,K17*(E17/(D17*24))*G17*F17/2000)</f>
        <v>0</v>
      </c>
      <c r="Q17" s="132">
        <f aca="true" t="shared" si="5" ref="Q17:Q22">IF(L17=0,0,L17*(E17/(D17*24))*G17*F17/2000)</f>
        <v>0</v>
      </c>
      <c r="R17" s="133"/>
    </row>
    <row r="18" spans="1:18" ht="12.75" customHeight="1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0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1"/>
        <v>0</v>
      </c>
      <c r="N18" s="131">
        <f t="shared" si="2"/>
        <v>0</v>
      </c>
      <c r="O18" s="131">
        <f t="shared" si="3"/>
        <v>0</v>
      </c>
      <c r="P18" s="131">
        <f t="shared" si="4"/>
        <v>0</v>
      </c>
      <c r="Q18" s="132">
        <f t="shared" si="5"/>
        <v>0</v>
      </c>
      <c r="R18" s="51"/>
    </row>
    <row r="19" spans="1:18" ht="12.75" customHeight="1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0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1"/>
        <v>0</v>
      </c>
      <c r="N19" s="131">
        <f t="shared" si="2"/>
        <v>0</v>
      </c>
      <c r="O19" s="131">
        <f t="shared" si="3"/>
        <v>0</v>
      </c>
      <c r="P19" s="131">
        <f t="shared" si="4"/>
        <v>0</v>
      </c>
      <c r="Q19" s="132">
        <f t="shared" si="5"/>
        <v>0</v>
      </c>
      <c r="R19" s="51"/>
    </row>
    <row r="20" spans="1:18" ht="12.75" customHeight="1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0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1"/>
        <v>0</v>
      </c>
      <c r="N20" s="131">
        <f t="shared" si="2"/>
        <v>0</v>
      </c>
      <c r="O20" s="131">
        <f t="shared" si="3"/>
        <v>0</v>
      </c>
      <c r="P20" s="131">
        <f t="shared" si="4"/>
        <v>0</v>
      </c>
      <c r="Q20" s="132">
        <f t="shared" si="5"/>
        <v>0</v>
      </c>
      <c r="R20" s="51"/>
    </row>
    <row r="21" spans="1:18" ht="12.75" customHeight="1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0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1"/>
        <v>0</v>
      </c>
      <c r="N21" s="131">
        <f t="shared" si="2"/>
        <v>0</v>
      </c>
      <c r="O21" s="131">
        <f t="shared" si="3"/>
        <v>0</v>
      </c>
      <c r="P21" s="131">
        <f t="shared" si="4"/>
        <v>0</v>
      </c>
      <c r="Q21" s="132">
        <f t="shared" si="5"/>
        <v>0</v>
      </c>
      <c r="R21" s="133"/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0"/>
        <v>0</v>
      </c>
      <c r="F22" s="122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1"/>
        <v>0</v>
      </c>
      <c r="N22" s="131">
        <f t="shared" si="2"/>
        <v>0</v>
      </c>
      <c r="O22" s="131">
        <f t="shared" si="3"/>
        <v>0</v>
      </c>
      <c r="P22" s="131">
        <f t="shared" si="4"/>
        <v>0</v>
      </c>
      <c r="Q22" s="132">
        <f t="shared" si="5"/>
        <v>0</v>
      </c>
    </row>
    <row r="23" spans="1:18" ht="12.75" customHeight="1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  <c r="R23" s="51"/>
    </row>
    <row r="24" spans="1:18" ht="12.75" customHeight="1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  <c r="R24" s="51"/>
    </row>
    <row r="25" spans="1:18" ht="12.75" customHeight="1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  <c r="R25" s="51"/>
    </row>
    <row r="26" spans="1:18" ht="12.75" customHeight="1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  <c r="R26" s="133"/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2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8" ht="12.75" customHeight="1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  <c r="R28" s="51"/>
    </row>
    <row r="29" spans="1:18" ht="12.75" customHeight="1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6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7" ref="N29:N36">IF(I29=0,0,I29*(E29/(D29*24))*G29*F29/2000)</f>
        <v>0</v>
      </c>
      <c r="O29" s="131">
        <f aca="true" t="shared" si="8" ref="O29:O36">IF(J29=0,0,J29*(E29/(D29*24))*G29*F29/2000)</f>
        <v>0</v>
      </c>
      <c r="P29" s="131">
        <f aca="true" t="shared" si="9" ref="P29:P36">IF(K29=0,0,K29*(E29/(D29*24))*G29*F29/2000)</f>
        <v>0</v>
      </c>
      <c r="Q29" s="132">
        <f aca="true" t="shared" si="10" ref="Q29:Q36">IF(L29=0,0,L29*(E29/(D29*24))*G29*F29/2000)</f>
        <v>0</v>
      </c>
      <c r="R29" s="51"/>
    </row>
    <row r="30" spans="1:18" ht="12.75" customHeight="1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6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7"/>
        <v>0</v>
      </c>
      <c r="O30" s="131">
        <f t="shared" si="8"/>
        <v>0</v>
      </c>
      <c r="P30" s="131">
        <f t="shared" si="9"/>
        <v>0</v>
      </c>
      <c r="Q30" s="132">
        <f t="shared" si="10"/>
        <v>0</v>
      </c>
      <c r="R30" s="51"/>
    </row>
    <row r="31" spans="1:18" ht="12.75" customHeight="1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6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7"/>
        <v>0</v>
      </c>
      <c r="O31" s="131">
        <f t="shared" si="8"/>
        <v>0</v>
      </c>
      <c r="P31" s="131">
        <f t="shared" si="9"/>
        <v>0</v>
      </c>
      <c r="Q31" s="132">
        <f t="shared" si="10"/>
        <v>0</v>
      </c>
      <c r="R31" s="51"/>
    </row>
    <row r="32" spans="1:18" ht="12.75" customHeight="1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6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7"/>
        <v>0</v>
      </c>
      <c r="O32" s="154">
        <f t="shared" si="8"/>
        <v>0</v>
      </c>
      <c r="P32" s="131">
        <f t="shared" si="9"/>
        <v>0</v>
      </c>
      <c r="Q32" s="132">
        <f t="shared" si="10"/>
        <v>0</v>
      </c>
      <c r="R32" s="51"/>
    </row>
    <row r="33" spans="1:18" ht="12.75" customHeight="1">
      <c r="A33" s="120"/>
      <c r="B33" s="152" t="s">
        <v>117</v>
      </c>
      <c r="C33" s="122">
        <v>0</v>
      </c>
      <c r="D33" s="28">
        <f>FACTORS!$E$2*C33</f>
        <v>0</v>
      </c>
      <c r="E33" s="124">
        <f t="shared" si="6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7"/>
        <v>0</v>
      </c>
      <c r="O33" s="154">
        <f t="shared" si="8"/>
        <v>0</v>
      </c>
      <c r="P33" s="131">
        <f t="shared" si="9"/>
        <v>0</v>
      </c>
      <c r="Q33" s="132">
        <f t="shared" si="10"/>
        <v>0</v>
      </c>
      <c r="R33" s="51"/>
    </row>
    <row r="34" spans="1:18" ht="12.75" customHeight="1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6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7"/>
        <v>0</v>
      </c>
      <c r="O34" s="154">
        <f t="shared" si="8"/>
        <v>0</v>
      </c>
      <c r="P34" s="131">
        <f t="shared" si="9"/>
        <v>0</v>
      </c>
      <c r="Q34" s="132">
        <f t="shared" si="10"/>
        <v>0</v>
      </c>
      <c r="R34" s="51"/>
    </row>
    <row r="35" spans="1:18" ht="12.75" customHeight="1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6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7"/>
        <v>0</v>
      </c>
      <c r="O35" s="154">
        <f t="shared" si="8"/>
        <v>0</v>
      </c>
      <c r="P35" s="131">
        <f t="shared" si="9"/>
        <v>0</v>
      </c>
      <c r="Q35" s="132">
        <f t="shared" si="10"/>
        <v>0</v>
      </c>
      <c r="R35" s="51"/>
    </row>
    <row r="36" spans="1:18" ht="12.75" customHeight="1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6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7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7"/>
        <v>0</v>
      </c>
      <c r="O36" s="131">
        <f t="shared" si="8"/>
        <v>0</v>
      </c>
      <c r="P36" s="131">
        <f t="shared" si="9"/>
        <v>0</v>
      </c>
      <c r="Q36" s="132">
        <f t="shared" si="10"/>
        <v>0</v>
      </c>
      <c r="R36" s="51"/>
    </row>
    <row r="37" spans="1:18" ht="12.75" customHeight="1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/>
      <c r="M37" s="164"/>
      <c r="N37" s="163"/>
      <c r="O37" s="163"/>
      <c r="P37" s="163"/>
      <c r="Q37" s="165"/>
      <c r="R37" s="46"/>
    </row>
    <row r="38" spans="1:18" ht="12.75" customHeight="1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  <c r="R38" s="51"/>
    </row>
    <row r="39" spans="1:18" ht="12.75" customHeight="1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  <c r="R39" s="51"/>
    </row>
    <row r="40" spans="1:18" ht="12.75" customHeight="1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  <c r="R40" s="51"/>
    </row>
    <row r="41" spans="1:18" ht="12.75" customHeight="1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  <c r="R41" s="51"/>
    </row>
    <row r="42" spans="1:24" ht="12.75" customHeight="1">
      <c r="A42" s="175"/>
      <c r="B42" s="176" t="s">
        <v>128</v>
      </c>
      <c r="C42" s="177"/>
      <c r="D42" s="138">
        <v>0</v>
      </c>
      <c r="E42" s="167"/>
      <c r="F42" s="168">
        <v>0</v>
      </c>
      <c r="G42" s="178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  <c r="R42" s="51"/>
      <c r="S42" s="179"/>
      <c r="T42" s="180"/>
      <c r="U42" s="180"/>
      <c r="V42" s="180"/>
      <c r="W42" s="180"/>
      <c r="X42" s="180"/>
    </row>
    <row r="43" spans="1:24" ht="12.75" customHeight="1">
      <c r="A43" s="120" t="s">
        <v>98</v>
      </c>
      <c r="B43" s="121" t="s">
        <v>129</v>
      </c>
      <c r="C43" s="181">
        <v>0</v>
      </c>
      <c r="D43" s="182"/>
      <c r="E43" s="183"/>
      <c r="F43" s="181">
        <v>0</v>
      </c>
      <c r="G43" s="184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270">
        <f>K43*F43*G25/2000</f>
        <v>0</v>
      </c>
      <c r="Q43" s="132">
        <f>L43*F43*G43/2000</f>
        <v>0</v>
      </c>
      <c r="R43" s="133"/>
      <c r="S43" s="179" t="s">
        <v>2</v>
      </c>
      <c r="T43" s="185"/>
      <c r="U43" s="185"/>
      <c r="V43" s="185"/>
      <c r="W43" s="185"/>
      <c r="X43" s="185"/>
    </row>
    <row r="44" spans="1:24" ht="12.75" customHeight="1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78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  <c r="R44" s="133"/>
      <c r="S44" s="179"/>
      <c r="T44" s="185" t="s">
        <v>2</v>
      </c>
      <c r="U44" s="185" t="s">
        <v>2</v>
      </c>
      <c r="V44" s="185" t="s">
        <v>2</v>
      </c>
      <c r="W44" s="185" t="s">
        <v>2</v>
      </c>
      <c r="X44" s="185" t="s">
        <v>2</v>
      </c>
    </row>
    <row r="45" spans="1:24" ht="12.75" customHeight="1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  <c r="R45" s="51"/>
      <c r="S45" s="179"/>
      <c r="T45" s="193"/>
      <c r="U45" s="193"/>
      <c r="V45" s="193"/>
      <c r="W45" s="193"/>
      <c r="X45" s="185"/>
    </row>
    <row r="46" spans="1:24" s="52" customFormat="1" ht="12.75" customHeight="1">
      <c r="A46" s="273">
        <f>TITLE!A15</f>
        <v>2018</v>
      </c>
      <c r="B46" s="194" t="s">
        <v>132</v>
      </c>
      <c r="C46" s="195"/>
      <c r="D46" s="195"/>
      <c r="E46" s="196"/>
      <c r="F46" s="197"/>
      <c r="G46" s="198"/>
      <c r="H46" s="199">
        <f aca="true" t="shared" si="11" ref="H46:Q46">SUM(H3:H44)</f>
        <v>0</v>
      </c>
      <c r="I46" s="199">
        <f t="shared" si="11"/>
        <v>0</v>
      </c>
      <c r="J46" s="199">
        <f t="shared" si="11"/>
        <v>0</v>
      </c>
      <c r="K46" s="199">
        <f t="shared" si="11"/>
        <v>0</v>
      </c>
      <c r="L46" s="200">
        <f t="shared" si="11"/>
        <v>0</v>
      </c>
      <c r="M46" s="199">
        <f t="shared" si="11"/>
        <v>0</v>
      </c>
      <c r="N46" s="199">
        <f t="shared" si="11"/>
        <v>0</v>
      </c>
      <c r="O46" s="199">
        <f t="shared" si="11"/>
        <v>0</v>
      </c>
      <c r="P46" s="199">
        <f t="shared" si="11"/>
        <v>0</v>
      </c>
      <c r="Q46" s="201">
        <f t="shared" si="11"/>
        <v>0</v>
      </c>
      <c r="R46" s="55"/>
      <c r="S46" s="9"/>
      <c r="T46" s="202"/>
      <c r="U46" s="202"/>
      <c r="V46" s="202"/>
      <c r="W46" s="202"/>
      <c r="X46" s="203"/>
    </row>
    <row r="47" spans="1:19" ht="12.75" customHeight="1">
      <c r="A47" s="204"/>
      <c r="B47" s="205"/>
      <c r="C47" s="122" t="s">
        <v>2</v>
      </c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  <c r="R47" s="51"/>
      <c r="S47" s="52"/>
    </row>
    <row r="48" spans="1:19" s="52" customFormat="1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  <c r="R48" s="203"/>
      <c r="S48" s="9"/>
    </row>
    <row r="49" spans="1:18" ht="12.75" customHeight="1" thickBot="1">
      <c r="A49" s="216"/>
      <c r="B49" s="217"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  <c r="R49" s="225"/>
    </row>
    <row r="50" spans="1:18" ht="12.75" customHeight="1" thickTop="1">
      <c r="A50" s="226"/>
      <c r="B50" s="46"/>
      <c r="C50" s="19"/>
      <c r="D50" s="19"/>
      <c r="E50" s="47"/>
      <c r="F50" s="19"/>
      <c r="H50" s="46"/>
      <c r="I50" s="46"/>
      <c r="J50" s="46"/>
      <c r="K50" s="46"/>
      <c r="L50" s="46"/>
      <c r="M50" s="48"/>
      <c r="N50" s="48"/>
      <c r="O50" s="48"/>
      <c r="P50" s="48"/>
      <c r="Q50" s="48"/>
      <c r="R50" s="48"/>
    </row>
    <row r="51" spans="1:18" ht="12.75" customHeight="1">
      <c r="A51" s="226"/>
      <c r="B51" s="46"/>
      <c r="C51" s="19"/>
      <c r="D51" s="19"/>
      <c r="E51" s="47"/>
      <c r="F51" s="19"/>
      <c r="H51" s="46"/>
      <c r="I51" s="46"/>
      <c r="J51" s="46"/>
      <c r="K51" s="46"/>
      <c r="L51" s="46"/>
      <c r="M51" s="48"/>
      <c r="N51" s="48"/>
      <c r="O51" s="48"/>
      <c r="P51" s="48"/>
      <c r="Q51" s="48"/>
      <c r="R51" s="48"/>
    </row>
    <row r="52" spans="1:18" ht="12.75" customHeight="1">
      <c r="A52" s="226"/>
      <c r="B52" s="46"/>
      <c r="C52" s="19"/>
      <c r="D52" s="19"/>
      <c r="E52" s="47"/>
      <c r="F52" s="19"/>
      <c r="H52" s="46"/>
      <c r="I52" s="46"/>
      <c r="J52" s="46"/>
      <c r="K52" s="46"/>
      <c r="L52" s="46"/>
      <c r="M52" s="48"/>
      <c r="N52" s="48"/>
      <c r="O52" s="48"/>
      <c r="P52" s="48"/>
      <c r="Q52" s="48"/>
      <c r="R52" s="48"/>
    </row>
    <row r="53" spans="1:17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8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9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53"/>
    </row>
    <row r="57" spans="1:19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49"/>
      <c r="S57" s="54"/>
    </row>
    <row r="58" spans="1:19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49"/>
      <c r="S58" s="54"/>
    </row>
    <row r="59" spans="1:19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49"/>
      <c r="S59" s="56"/>
    </row>
    <row r="60" spans="1:18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50"/>
    </row>
    <row r="61" spans="1:18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46"/>
    </row>
    <row r="62" spans="1:18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46"/>
    </row>
    <row r="63" spans="1:18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46"/>
    </row>
    <row r="64" spans="1:18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46"/>
    </row>
    <row r="65" spans="1:18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46"/>
    </row>
    <row r="66" spans="1:18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46"/>
    </row>
    <row r="67" spans="1:18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6"/>
    </row>
    <row r="68" spans="1:18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46"/>
    </row>
    <row r="69" spans="1:18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46"/>
    </row>
    <row r="70" spans="1:18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46"/>
    </row>
    <row r="71" spans="1:18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46"/>
    </row>
    <row r="72" spans="1:18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46"/>
    </row>
    <row r="73" spans="1:18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46"/>
    </row>
    <row r="74" spans="1:18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46"/>
    </row>
    <row r="75" spans="1:18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46"/>
    </row>
    <row r="76" spans="1:18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46"/>
    </row>
    <row r="77" spans="1:18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51"/>
    </row>
    <row r="78" spans="1:18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51"/>
    </row>
    <row r="79" spans="1:18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51"/>
    </row>
    <row r="80" spans="1:18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51"/>
    </row>
    <row r="81" spans="1:18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 s="46"/>
    </row>
    <row r="82" spans="1:18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46"/>
    </row>
    <row r="83" spans="1:18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46"/>
    </row>
    <row r="84" spans="1:18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46"/>
    </row>
    <row r="85" spans="1:18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46"/>
    </row>
    <row r="86" spans="1:18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46"/>
    </row>
    <row r="87" spans="1:18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9"/>
    </row>
    <row r="88" spans="1:18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9"/>
    </row>
    <row r="89" spans="1:18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9"/>
    </row>
    <row r="90" spans="1:18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9"/>
    </row>
    <row r="91" spans="1:18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9"/>
    </row>
    <row r="92" spans="1:18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9"/>
    </row>
    <row r="93" spans="1:18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9"/>
    </row>
    <row r="94" spans="1:18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9"/>
    </row>
    <row r="95" spans="1:18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9"/>
    </row>
    <row r="96" spans="1:18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9"/>
    </row>
    <row r="97" spans="1:18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9"/>
    </row>
    <row r="98" spans="1:18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9"/>
    </row>
    <row r="99" spans="1:18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9"/>
    </row>
    <row r="100" spans="1:18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9"/>
    </row>
    <row r="101" spans="1:18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9"/>
    </row>
    <row r="102" spans="1:18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9"/>
    </row>
    <row r="103" spans="1:18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9"/>
    </row>
    <row r="104" spans="1:18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9"/>
    </row>
    <row r="105" spans="1:18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9"/>
    </row>
    <row r="106" spans="1:18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9"/>
    </row>
    <row r="107" spans="1:18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9"/>
    </row>
    <row r="108" spans="1:18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9"/>
    </row>
    <row r="109" spans="1:18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9"/>
    </row>
    <row r="110" spans="1:18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9"/>
    </row>
    <row r="111" spans="1:18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9"/>
    </row>
    <row r="112" spans="1:18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9"/>
    </row>
    <row r="113" spans="1:18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9"/>
    </row>
    <row r="114" spans="1:18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9"/>
    </row>
    <row r="115" spans="1:18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9"/>
    </row>
    <row r="116" spans="1:18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9"/>
    </row>
    <row r="117" spans="1:18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9"/>
    </row>
    <row r="118" spans="1:18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9"/>
    </row>
    <row r="119" spans="1:18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9"/>
    </row>
    <row r="120" spans="1:18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9"/>
    </row>
    <row r="121" spans="1:18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9"/>
    </row>
    <row r="122" spans="1:18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9"/>
    </row>
    <row r="123" spans="1:18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9"/>
    </row>
    <row r="124" spans="1:18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9"/>
    </row>
    <row r="125" spans="1:18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51"/>
    </row>
    <row r="126" spans="1:18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46"/>
    </row>
    <row r="127" spans="1:18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46"/>
    </row>
    <row r="128" spans="1:18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46"/>
    </row>
    <row r="129" spans="1:18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46"/>
    </row>
    <row r="130" spans="1:18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46"/>
    </row>
    <row r="131" spans="1:18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46"/>
    </row>
    <row r="132" spans="1:18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46"/>
    </row>
    <row r="133" ht="12.75" customHeight="1">
      <c r="R133" s="46"/>
    </row>
    <row r="134" spans="18:19" ht="12.75" customHeight="1">
      <c r="R134" s="51"/>
      <c r="S134" s="52"/>
    </row>
    <row r="135" ht="12.75" customHeight="1">
      <c r="R135" s="55"/>
    </row>
    <row r="136" ht="12.75" customHeight="1">
      <c r="R136" s="51"/>
    </row>
    <row r="137" spans="18:19" ht="12.75" customHeight="1">
      <c r="R137" s="46"/>
      <c r="S137" s="52"/>
    </row>
    <row r="138" ht="12.75" customHeight="1">
      <c r="R138" s="57"/>
    </row>
    <row r="139" ht="12.75" customHeight="1">
      <c r="R139" s="48"/>
    </row>
    <row r="140" ht="12.75" customHeight="1">
      <c r="R140" s="48"/>
    </row>
    <row r="146" ht="12.75" customHeight="1">
      <c r="S146" s="53"/>
    </row>
    <row r="147" spans="18:19" ht="12.75" customHeight="1">
      <c r="R147" s="49"/>
      <c r="S147" s="54"/>
    </row>
    <row r="148" spans="18:19" ht="12.75" customHeight="1">
      <c r="R148" s="49"/>
      <c r="S148" s="54"/>
    </row>
    <row r="149" spans="18:19" ht="12.75" customHeight="1">
      <c r="R149" s="49"/>
      <c r="S149" s="56"/>
    </row>
    <row r="150" ht="12.75" customHeight="1">
      <c r="R150" s="50"/>
    </row>
    <row r="151" ht="12.75" customHeight="1">
      <c r="R151" s="46"/>
    </row>
    <row r="152" ht="12.75" customHeight="1">
      <c r="R152" s="46"/>
    </row>
    <row r="153" ht="12.75" customHeight="1">
      <c r="R153" s="46"/>
    </row>
    <row r="154" ht="12.75" customHeight="1">
      <c r="R154" s="46"/>
    </row>
    <row r="155" ht="12.75" customHeight="1">
      <c r="R155" s="46"/>
    </row>
    <row r="156" ht="12.75" customHeight="1">
      <c r="R156" s="46"/>
    </row>
    <row r="157" ht="12.75" customHeight="1">
      <c r="R157" s="46"/>
    </row>
    <row r="158" ht="12.75" customHeight="1">
      <c r="R158" s="46"/>
    </row>
    <row r="159" ht="12.75" customHeight="1">
      <c r="R159" s="46"/>
    </row>
    <row r="160" ht="12.75" customHeight="1">
      <c r="R160" s="46"/>
    </row>
    <row r="161" ht="12.75" customHeight="1">
      <c r="R161" s="46"/>
    </row>
    <row r="162" ht="12.75" customHeight="1">
      <c r="R162" s="46"/>
    </row>
    <row r="163" ht="12.75" customHeight="1">
      <c r="R163" s="46"/>
    </row>
    <row r="164" ht="12.75" customHeight="1">
      <c r="R164" s="46"/>
    </row>
    <row r="165" ht="12.75" customHeight="1">
      <c r="R165" s="46"/>
    </row>
    <row r="166" ht="12.75" customHeight="1">
      <c r="R166" s="46"/>
    </row>
    <row r="167" ht="12.75" customHeight="1">
      <c r="R167" s="51"/>
    </row>
    <row r="168" ht="12.75" customHeight="1">
      <c r="R168" s="51"/>
    </row>
    <row r="169" ht="12.75" customHeight="1">
      <c r="R169" s="51"/>
    </row>
    <row r="170" ht="12.75" customHeight="1">
      <c r="R170" s="51"/>
    </row>
    <row r="171" ht="12.75" customHeight="1">
      <c r="R171" s="46"/>
    </row>
    <row r="172" ht="12.75" customHeight="1">
      <c r="R172" s="46"/>
    </row>
    <row r="173" ht="12.75" customHeight="1">
      <c r="R173" s="46"/>
    </row>
    <row r="174" ht="12.75" customHeight="1">
      <c r="R174" s="46"/>
    </row>
    <row r="175" ht="12.75" customHeight="1">
      <c r="R175" s="46"/>
    </row>
    <row r="176" ht="12.75" customHeight="1">
      <c r="R176" s="46"/>
    </row>
    <row r="177" ht="12.75" customHeight="1">
      <c r="R177" s="46"/>
    </row>
    <row r="178" ht="12.75" customHeight="1">
      <c r="R178" s="46"/>
    </row>
    <row r="179" spans="18:19" ht="12.75" customHeight="1">
      <c r="R179" s="51"/>
      <c r="S179" s="52"/>
    </row>
    <row r="180" ht="12.75" customHeight="1">
      <c r="R180" s="55"/>
    </row>
    <row r="181" ht="12.75" customHeight="1">
      <c r="R181" s="51"/>
    </row>
    <row r="182" spans="18:19" ht="12.75" customHeight="1">
      <c r="R182" s="46"/>
      <c r="S182" s="52"/>
    </row>
    <row r="183" ht="12.75" customHeight="1">
      <c r="R183" s="57"/>
    </row>
    <row r="184" ht="12.75" customHeight="1">
      <c r="R184" s="48"/>
    </row>
    <row r="185" ht="12.75" customHeight="1">
      <c r="R185" s="48"/>
    </row>
  </sheetData>
  <sheetProtection/>
  <printOptions horizontalCentered="1"/>
  <pageMargins left="0.25" right="0.25" top="1" bottom="0.5" header="0.5" footer="0.5"/>
  <pageSetup fitToHeight="1" fitToWidth="1" horizontalDpi="300" verticalDpi="300" orientation="landscape" scale="50" r:id="rId1"/>
  <headerFooter alignWithMargins="0">
    <oddHeader>&amp;C&amp;"Helvetica,Bold"AIR EMISSIONS CALCULATIONS - FIRST YEAR</oddHeader>
    <oddFooter>&amp;L&amp;"Arial Black,Bold"&amp;12BOEM&amp;"Arial,Regular"&amp;10 &amp;"Arial,Bold"FORM 0139&amp;"Arial,Regular" &amp;8(March 2015 - Supersedes all previous versions of this form which may not be used).         &amp;10 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22">
      <selection activeCell="G13" sqref="G13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2">D7*24</f>
        <v>0</v>
      </c>
      <c r="F7" s="278">
        <v>0</v>
      </c>
      <c r="G7" s="278">
        <v>0</v>
      </c>
      <c r="H7" s="130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279">
        <v>0</v>
      </c>
      <c r="G8" s="279">
        <v>0</v>
      </c>
      <c r="H8" s="130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279">
        <v>0</v>
      </c>
      <c r="G9" s="279">
        <v>0</v>
      </c>
      <c r="H9" s="130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279">
        <v>0</v>
      </c>
      <c r="G10" s="279">
        <v>0</v>
      </c>
      <c r="H10" s="130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280">
        <v>0</v>
      </c>
      <c r="G11" s="281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279">
        <v>0</v>
      </c>
      <c r="G12" s="279">
        <v>0</v>
      </c>
      <c r="H12" s="130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>D13*24</f>
        <v>0</v>
      </c>
      <c r="F13" s="279">
        <v>0</v>
      </c>
      <c r="G13" s="279">
        <v>0</v>
      </c>
      <c r="H13" s="130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>D14*24</f>
        <v>0</v>
      </c>
      <c r="F14" s="279">
        <v>0</v>
      </c>
      <c r="G14" s="279">
        <v>0</v>
      </c>
      <c r="H14" s="130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>D15*24</f>
        <v>0</v>
      </c>
      <c r="F15" s="279">
        <v>0</v>
      </c>
      <c r="G15" s="279">
        <v>0</v>
      </c>
      <c r="H15" s="130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282"/>
      <c r="G16" s="283"/>
      <c r="H16" s="144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284">
        <v>0</v>
      </c>
      <c r="G17" s="281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284">
        <v>0</v>
      </c>
      <c r="G18" s="281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284">
        <v>0</v>
      </c>
      <c r="G19" s="281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284">
        <v>0</v>
      </c>
      <c r="G20" s="281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279">
        <v>0</v>
      </c>
      <c r="G21" s="279">
        <v>0</v>
      </c>
      <c r="H21" s="130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279">
        <v>0</v>
      </c>
      <c r="G22" s="279">
        <v>0</v>
      </c>
      <c r="H22" s="130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282"/>
      <c r="G23" s="285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284">
        <v>0</v>
      </c>
      <c r="G24" s="281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284">
        <v>0</v>
      </c>
      <c r="G25" s="281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279">
        <v>0</v>
      </c>
      <c r="G26" s="279">
        <v>0</v>
      </c>
      <c r="H26" s="130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279">
        <v>0</v>
      </c>
      <c r="G27" s="279">
        <v>0</v>
      </c>
      <c r="H27" s="130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282"/>
      <c r="G28" s="285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284">
        <v>0</v>
      </c>
      <c r="G29" s="281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284">
        <v>0</v>
      </c>
      <c r="G30" s="281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284">
        <v>0</v>
      </c>
      <c r="G31" s="281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284">
        <v>0</v>
      </c>
      <c r="G32" s="281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FACTORS!$E$2*C33</f>
        <v>0</v>
      </c>
      <c r="E33" s="124">
        <f t="shared" si="12"/>
        <v>0</v>
      </c>
      <c r="F33" s="284">
        <v>0</v>
      </c>
      <c r="G33" s="281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284">
        <v>0</v>
      </c>
      <c r="G34" s="281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284">
        <v>0</v>
      </c>
      <c r="G35" s="281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284">
        <v>0</v>
      </c>
      <c r="G36" s="281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7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/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167"/>
      <c r="F42" s="168">
        <v>0</v>
      </c>
      <c r="G42" s="178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81">
        <v>0</v>
      </c>
      <c r="D43" s="182"/>
      <c r="E43" s="183"/>
      <c r="F43" s="181">
        <v>0</v>
      </c>
      <c r="G43" s="184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270">
        <f>K43*F43*G25/2000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78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EMISSIONS1!$A$46+1</f>
        <v>2019</v>
      </c>
      <c r="B46" s="194" t="s">
        <v>132</v>
      </c>
      <c r="C46" s="195"/>
      <c r="D46" s="195"/>
      <c r="E46" s="196"/>
      <c r="F46" s="197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 t="s">
        <v>2</v>
      </c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300" verticalDpi="300" orientation="landscape" scale="66" r:id="rId1"/>
  <headerFooter alignWithMargins="0">
    <oddHeader>&amp;C&amp;"MS Sans Serif,Bold"AIR EMISSIONS CALCULATIONS - SECOND YEAR</oddHeader>
    <oddFooter>&amp;L&amp;"Arial Black,Bold"&amp;12BOEM&amp;"Arial,Regular"&amp;10 &amp;"Arial,Bold"FORM 0139&amp;"Arial,Regular" &amp;8(March 2015 - Supersedes all previous versions of this form which may not be used).        &amp;10  Page 4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9">
      <selection activeCell="C37" sqref="C37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3.5" customHeight="1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EMISSIONS2!$A$46+1</f>
        <v>2020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300" verticalDpi="300" orientation="landscape" scale="66" r:id="rId1"/>
  <headerFooter alignWithMargins="0">
    <oddHeader>&amp;C&amp;"MS Sans Serif,Bold"AIR EMISSIONS CALCULATIONS - THIRD YEAR</oddHeader>
    <oddFooter>&amp;L&amp;"Arial Black,Bold"&amp;12BOEM&amp;"Arial,Regular"&amp;10 &amp;"Arial,Bold"FORM 0139&amp;"Arial,Regular" &amp;8(March 2015 - Supersedes all previous versions of this form which may not be used).          &amp;10Page 5 of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6">
      <selection activeCell="G6" sqref="G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EMISSIONS3!$A$46+1</f>
        <v>2021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FOURTH YEAR</oddHeader>
    <oddFooter>&amp;L&amp;"Arial Black,Bold"&amp;12BOEM&amp;"Arial,Regular"&amp;10 &amp;"Arial,Bold"FORM 0139&amp;"Arial,Regular" &amp;8(March 2015 - Supersedes all previous versions of this form which may not be used).         &amp;10 Page 6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EMISSIONS4!$A$46+1</f>
        <v>2022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FIFTH YEAR</oddHeader>
    <oddFooter>&amp;L&amp;"Arial Black,Bold"&amp;12BOEM &amp;"Arial,Bold"&amp;10FORM 0139&amp;"Arial,Regular" &amp;8(March 2015 - Supersedes all previous versions of this form which may not be used).       &amp;10   Page 7 of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0">
      <selection activeCell="G6" sqref="G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141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EMISSIONS5!$A$46+1</f>
        <v>2023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SIXTH YEAR</oddHeader>
    <oddFooter>&amp;L&amp;"Arial Black,Bold"&amp;12BOEM &amp;"Arial,Bold"&amp;10FORM 0139&amp;"Arial,Regular" &amp;8(March 2015 - Supersedes all previous versions of this form which may not be used).       &amp;10   Page 7 of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2.7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142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98</v>
      </c>
      <c r="B7" s="121" t="s">
        <v>99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99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99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99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100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101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102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103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104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105</v>
      </c>
      <c r="B17" s="121" t="s">
        <v>106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107</v>
      </c>
      <c r="B18" s="121" t="s">
        <v>108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109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108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102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103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110</v>
      </c>
      <c r="B24" s="121" t="s">
        <v>111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107</v>
      </c>
      <c r="B25" s="121" t="s">
        <v>112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102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103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113</v>
      </c>
      <c r="B29" s="150" t="s">
        <v>114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115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108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116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117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118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119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120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121</v>
      </c>
      <c r="C37" s="160" t="s">
        <v>122</v>
      </c>
      <c r="D37" s="160" t="s">
        <v>93</v>
      </c>
      <c r="E37" s="161" t="s">
        <v>123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124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125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126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127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128</v>
      </c>
      <c r="C42" s="177"/>
      <c r="D42" s="138">
        <v>0</v>
      </c>
      <c r="E42" s="227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98</v>
      </c>
      <c r="B43" s="121" t="s">
        <v>129</v>
      </c>
      <c r="C43" s="168">
        <v>0</v>
      </c>
      <c r="D43" s="166"/>
      <c r="E43" s="167"/>
      <c r="F43" s="168">
        <v>0</v>
      </c>
      <c r="G43" s="228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130</v>
      </c>
      <c r="B44" s="150" t="s">
        <v>131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273">
        <f>EMISSIONS6!$A$46+1</f>
        <v>2024</v>
      </c>
      <c r="B46" s="194" t="s">
        <v>132</v>
      </c>
      <c r="C46" s="195"/>
      <c r="D46" s="195"/>
      <c r="E46" s="196"/>
      <c r="F46" s="195"/>
      <c r="G46" s="198"/>
      <c r="H46" s="199">
        <f aca="true" t="shared" si="17" ref="H46:Q46">SUM(H3:H44)</f>
        <v>0</v>
      </c>
      <c r="I46" s="199">
        <f t="shared" si="17"/>
        <v>0</v>
      </c>
      <c r="J46" s="199">
        <f t="shared" si="17"/>
        <v>0</v>
      </c>
      <c r="K46" s="199">
        <f t="shared" si="17"/>
        <v>0</v>
      </c>
      <c r="L46" s="200">
        <f t="shared" si="17"/>
        <v>0</v>
      </c>
      <c r="M46" s="199">
        <f t="shared" si="17"/>
        <v>0</v>
      </c>
      <c r="N46" s="199">
        <f t="shared" si="17"/>
        <v>0</v>
      </c>
      <c r="O46" s="199">
        <f t="shared" si="17"/>
        <v>0</v>
      </c>
      <c r="P46" s="199">
        <f t="shared" si="17"/>
        <v>0</v>
      </c>
      <c r="Q46" s="201">
        <f t="shared" si="17"/>
        <v>0</v>
      </c>
    </row>
    <row r="47" spans="1:17" ht="12.75">
      <c r="A47" s="204"/>
      <c r="B47" s="205"/>
      <c r="C47" s="122"/>
      <c r="D47" s="122"/>
      <c r="E47" s="174"/>
      <c r="F47" s="122"/>
      <c r="G47" s="206"/>
      <c r="H47" s="124"/>
      <c r="I47" s="124"/>
      <c r="J47" s="124"/>
      <c r="K47" s="124"/>
      <c r="L47" s="207"/>
      <c r="M47" s="135"/>
      <c r="N47" s="135"/>
      <c r="O47" s="135"/>
      <c r="P47" s="135"/>
      <c r="Q47" s="208"/>
    </row>
    <row r="48" spans="1:17" ht="25.5" customHeight="1">
      <c r="A48" s="209" t="s">
        <v>133</v>
      </c>
      <c r="B48" s="210" t="s">
        <v>134</v>
      </c>
      <c r="C48" s="96"/>
      <c r="D48" s="96"/>
      <c r="E48" s="92"/>
      <c r="F48" s="96"/>
      <c r="G48" s="96"/>
      <c r="H48" s="211"/>
      <c r="I48" s="211"/>
      <c r="J48" s="211"/>
      <c r="K48" s="211"/>
      <c r="L48" s="211"/>
      <c r="M48" s="212">
        <f>33.3*$B$49</f>
        <v>0</v>
      </c>
      <c r="N48" s="213">
        <f>33.3*$B$49</f>
        <v>0</v>
      </c>
      <c r="O48" s="214">
        <f>33.3*$B$49</f>
        <v>0</v>
      </c>
      <c r="P48" s="213">
        <f>33.3*$B$49</f>
        <v>0</v>
      </c>
      <c r="Q48" s="215">
        <f>3400*$B$49^(2/3)</f>
        <v>0</v>
      </c>
    </row>
    <row r="49" spans="1:17" ht="13.5" thickBot="1">
      <c r="A49" s="216"/>
      <c r="B49" s="277">
        <f>EMISSIONS1!B49</f>
        <v>0</v>
      </c>
      <c r="C49" s="218"/>
      <c r="D49" s="218"/>
      <c r="E49" s="219"/>
      <c r="F49" s="218"/>
      <c r="G49" s="218"/>
      <c r="H49" s="220"/>
      <c r="I49" s="220"/>
      <c r="J49" s="220"/>
      <c r="K49" s="220"/>
      <c r="L49" s="220"/>
      <c r="M49" s="221"/>
      <c r="N49" s="222"/>
      <c r="O49" s="223"/>
      <c r="P49" s="222"/>
      <c r="Q49" s="224"/>
    </row>
    <row r="50" ht="12.75" thickTop="1"/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SEVENTH YEAR</oddHeader>
    <oddFooter>&amp;L&amp;"Arial Black,Bold"&amp;12BOEM &amp;"Arial,Bold"&amp;10FORM 0139&amp;"Arial,Regular" &amp;8(March 2015 - Supersedes all previous versions of this form which may not be used).       &amp;10   Page 7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Mason, Nicole K</dc:creator>
  <cp:keywords/>
  <dc:description/>
  <cp:lastModifiedBy>Atkinson, Anna M</cp:lastModifiedBy>
  <cp:lastPrinted>2017-04-12T14:44:55Z</cp:lastPrinted>
  <dcterms:created xsi:type="dcterms:W3CDTF">2000-03-22T16:03:22Z</dcterms:created>
  <dcterms:modified xsi:type="dcterms:W3CDTF">2018-02-23T16:09:28Z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-864623528</vt:i4>
  </property>
  <property fmtid="{D5CDD505-2E9C-101B-9397-08002B2CF9AE}" pid="3" name="_EmailSubject">
    <vt:lpwstr>Forms MMS-138 and 139</vt:lpwstr>
  </property>
  <property fmtid="{D5CDD505-2E9C-101B-9397-08002B2CF9AE}" pid="4" name="_AuthorEmail">
    <vt:lpwstr>Michael.Tolbert@mms.gov</vt:lpwstr>
  </property>
  <property fmtid="{D5CDD505-2E9C-101B-9397-08002B2CF9AE}" pid="5" name="_AuthorEmailDisplayName">
    <vt:lpwstr>Tolbert, Michael</vt:lpwstr>
  </property>
  <property fmtid="{D5CDD505-2E9C-101B-9397-08002B2CF9AE}" pid="6" name="_ReviewingToolsShownOnce">
    <vt:lpwstr/>
  </property>
</Properties>
</file>