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620" windowHeight="11570"/>
  </bookViews>
  <sheets>
    <sheet name="Sheet1" sheetId="1" r:id="rId1"/>
    <sheet name="Sheet2" sheetId="2" r:id="rId2"/>
    <sheet name="Sheet3" sheetId="3" r:id="rId3"/>
  </sheets>
  <definedNames>
    <definedName name="_xlnm.Print_Area" localSheetId="0">Sheet1!$A$1:$M$55</definedName>
  </definedNames>
  <calcPr calcId="145621"/>
</workbook>
</file>

<file path=xl/calcChain.xml><?xml version="1.0" encoding="utf-8"?>
<calcChain xmlns="http://schemas.openxmlformats.org/spreadsheetml/2006/main">
  <c r="G51" i="1" l="1"/>
  <c r="G46" i="1"/>
  <c r="G42" i="1"/>
  <c r="G39" i="1"/>
  <c r="G38" i="1"/>
  <c r="E30" i="1"/>
  <c r="I29" i="1"/>
  <c r="E29" i="1"/>
  <c r="K27" i="1"/>
  <c r="H27" i="1"/>
  <c r="H30" i="1" s="1"/>
  <c r="G27" i="1"/>
  <c r="G30" i="1" s="1"/>
  <c r="E27" i="1"/>
  <c r="C27" i="1"/>
  <c r="I26" i="1"/>
  <c r="I25" i="1"/>
  <c r="I24" i="1"/>
  <c r="I23" i="1"/>
  <c r="I22" i="1"/>
  <c r="I21" i="1"/>
  <c r="G17" i="1"/>
  <c r="F17" i="1"/>
  <c r="H17" i="1" s="1"/>
  <c r="G37" i="1" s="1"/>
  <c r="E17" i="1"/>
  <c r="G43" i="1" s="1"/>
  <c r="G45" i="1" s="1"/>
  <c r="G47" i="1" s="1"/>
  <c r="C17" i="1"/>
  <c r="H16" i="1"/>
  <c r="H15" i="1"/>
  <c r="H14" i="1"/>
  <c r="H13" i="1"/>
  <c r="H12" i="1"/>
  <c r="H11" i="1"/>
  <c r="I27" i="1" l="1"/>
  <c r="I30" i="1"/>
</calcChain>
</file>

<file path=xl/sharedStrings.xml><?xml version="1.0" encoding="utf-8"?>
<sst xmlns="http://schemas.openxmlformats.org/spreadsheetml/2006/main" count="68" uniqueCount="56">
  <si>
    <t>CDC Name:</t>
  </si>
  <si>
    <t>CDC Fiscal Year Ending:</t>
  </si>
  <si>
    <t>Debentures Funded Less Than 2 Years</t>
  </si>
  <si>
    <t>Totals</t>
  </si>
  <si>
    <t>Debentures Funded 2 or More Years</t>
  </si>
  <si>
    <t>Manufacturing</t>
  </si>
  <si>
    <t>Other Than Manufacturing</t>
  </si>
  <si>
    <t>Summary Section</t>
  </si>
  <si>
    <t>SBA Form 1253 (04-17) Previous Editions are Obsolete</t>
  </si>
  <si>
    <t>SBA Loan No</t>
  </si>
  <si>
    <r>
      <t>12548900</t>
    </r>
    <r>
      <rPr>
        <vertAlign val="superscript"/>
        <sz val="10"/>
        <rFont val="Arial"/>
        <family val="2"/>
      </rPr>
      <t>M</t>
    </r>
  </si>
  <si>
    <t>Estimated Jobs From Debentures Funded 2 Years or Less</t>
  </si>
  <si>
    <t>Actual Jobs From Debentures Funded 2 or More Years</t>
  </si>
  <si>
    <t>Total Jobs Created To Date</t>
  </si>
  <si>
    <t>Sum of Debentures Funded 2 Years or Less</t>
  </si>
  <si>
    <t>Sum of Debentures Funded 2 Years or More</t>
  </si>
  <si>
    <t>Sum of Debentures Funded</t>
  </si>
  <si>
    <t>Job Creation Average Calculation</t>
  </si>
  <si>
    <t>(Without Manufacturing Jobs)</t>
  </si>
  <si>
    <r>
      <t>of Manufacturing Jobs</t>
    </r>
    <r>
      <rPr>
        <vertAlign val="superscript"/>
        <sz val="10"/>
        <rFont val="Arial"/>
        <family val="2"/>
      </rPr>
      <t>M</t>
    </r>
  </si>
  <si>
    <t>Date Funded</t>
  </si>
  <si>
    <t>M</t>
  </si>
  <si>
    <t xml:space="preserve">504 Approval Amount </t>
  </si>
  <si>
    <t xml:space="preserve">503/504 Approval Amount </t>
  </si>
  <si>
    <r>
      <t>$ 365,000</t>
    </r>
    <r>
      <rPr>
        <vertAlign val="superscript"/>
        <sz val="10"/>
        <rFont val="Arial"/>
        <family val="2"/>
      </rPr>
      <t>M</t>
    </r>
  </si>
  <si>
    <t>Job Creation Estimates as Indicated on Application</t>
  </si>
  <si>
    <t>Actual Job Creation as Reported on 2-Year Anniversary</t>
  </si>
  <si>
    <t>Only Required for Debentures Funded in Fiscal Year 1999 or Later</t>
  </si>
  <si>
    <t>Manufacturing Project</t>
  </si>
  <si>
    <r>
      <t xml:space="preserve">       </t>
    </r>
    <r>
      <rPr>
        <u/>
        <sz val="10"/>
        <rFont val="Arial"/>
        <family val="2"/>
      </rPr>
      <t>Estimated Job Creation Section</t>
    </r>
  </si>
  <si>
    <r>
      <t>Created</t>
    </r>
    <r>
      <rPr>
        <vertAlign val="superscript"/>
        <sz val="9"/>
        <rFont val="Arial"/>
        <family val="2"/>
      </rPr>
      <t>1</t>
    </r>
  </si>
  <si>
    <r>
      <t>Date Verified</t>
    </r>
    <r>
      <rPr>
        <vertAlign val="superscript"/>
        <sz val="10"/>
        <rFont val="Arial"/>
        <family val="2"/>
      </rPr>
      <t>3</t>
    </r>
    <r>
      <rPr>
        <sz val="11"/>
        <color theme="1"/>
        <rFont val="Calibri"/>
        <family val="2"/>
        <scheme val="minor"/>
      </rPr>
      <t xml:space="preserve"> </t>
    </r>
  </si>
  <si>
    <t>N/A</t>
  </si>
  <si>
    <r>
      <t>Retained</t>
    </r>
    <r>
      <rPr>
        <vertAlign val="superscript"/>
        <sz val="10"/>
        <rFont val="Arial"/>
        <family val="2"/>
      </rPr>
      <t>1</t>
    </r>
  </si>
  <si>
    <r>
      <t xml:space="preserve">        </t>
    </r>
    <r>
      <rPr>
        <u/>
        <sz val="10"/>
        <rFont val="Arial"/>
        <family val="2"/>
      </rPr>
      <t>Actual Job Creation Section</t>
    </r>
  </si>
  <si>
    <r>
      <t>Created</t>
    </r>
    <r>
      <rPr>
        <vertAlign val="superscript"/>
        <sz val="10"/>
        <rFont val="Arial"/>
        <family val="2"/>
      </rPr>
      <t>2</t>
    </r>
  </si>
  <si>
    <r>
      <t>5</t>
    </r>
    <r>
      <rPr>
        <vertAlign val="superscript"/>
        <sz val="10"/>
        <rFont val="Arial"/>
        <family val="2"/>
      </rPr>
      <t>M</t>
    </r>
  </si>
  <si>
    <t>divided by 20</t>
  </si>
  <si>
    <t>Total</t>
  </si>
  <si>
    <r>
      <t>Retained</t>
    </r>
    <r>
      <rPr>
        <vertAlign val="superscript"/>
        <sz val="10"/>
        <rFont val="Arial"/>
        <family val="2"/>
      </rPr>
      <t>2</t>
    </r>
  </si>
  <si>
    <r>
      <t>15</t>
    </r>
    <r>
      <rPr>
        <vertAlign val="superscript"/>
        <sz val="10"/>
        <rFont val="Arial"/>
        <family val="2"/>
      </rPr>
      <t>M</t>
    </r>
  </si>
  <si>
    <r>
      <t>4</t>
    </r>
    <r>
      <rPr>
        <sz val="11"/>
        <color theme="1"/>
        <rFont val="Calibri"/>
        <family val="2"/>
        <scheme val="minor"/>
      </rPr>
      <t>from above</t>
    </r>
  </si>
  <si>
    <r>
      <t>5</t>
    </r>
    <r>
      <rPr>
        <sz val="11"/>
        <color theme="1"/>
        <rFont val="Calibri"/>
        <family val="2"/>
        <scheme val="minor"/>
      </rPr>
      <t>from above</t>
    </r>
  </si>
  <si>
    <r>
      <t>6</t>
    </r>
    <r>
      <rPr>
        <sz val="11"/>
        <color theme="1"/>
        <rFont val="Calibri"/>
        <family val="2"/>
        <scheme val="minor"/>
      </rPr>
      <t>from above</t>
    </r>
  </si>
  <si>
    <r>
      <t>7</t>
    </r>
    <r>
      <rPr>
        <sz val="11"/>
        <color theme="1"/>
        <rFont val="Calibri"/>
        <family val="2"/>
        <scheme val="minor"/>
      </rPr>
      <t>from above</t>
    </r>
  </si>
  <si>
    <r>
      <t>9</t>
    </r>
    <r>
      <rPr>
        <sz val="11"/>
        <color theme="1"/>
        <rFont val="Calibri"/>
        <family val="2"/>
        <scheme val="minor"/>
      </rPr>
      <t>from total</t>
    </r>
  </si>
  <si>
    <r>
      <t>8</t>
    </r>
    <r>
      <rPr>
        <sz val="11"/>
        <color theme="1"/>
        <rFont val="Calibri"/>
        <family val="2"/>
        <scheme val="minor"/>
      </rPr>
      <t>from total</t>
    </r>
  </si>
  <si>
    <r>
      <rPr>
        <vertAlign val="superscript"/>
        <sz val="10"/>
        <rFont val="Arial"/>
        <family val="2"/>
      </rPr>
      <t>6</t>
    </r>
    <r>
      <rPr>
        <sz val="10"/>
        <rFont val="Arial"/>
        <family val="2"/>
      </rPr>
      <t>from above</t>
    </r>
  </si>
  <si>
    <t>Difference bet. Estimate and Actual</t>
  </si>
  <si>
    <t>Public Policy Loan?</t>
  </si>
  <si>
    <t>No</t>
  </si>
  <si>
    <t>Yes</t>
  </si>
  <si>
    <t>9/30/20XX</t>
  </si>
  <si>
    <t>Exhibit 1 - Format Example for Analysis of 504 Employment Impact</t>
  </si>
  <si>
    <t>Note - This template should not be relied upon to automatically calculate all totals, including Manufacturing Jobs vs. Other Than Manufacturing Jobs. The template is meant as an example for formatting. CDC is responsible to properly input, calculate, and verify totals.</t>
  </si>
  <si>
    <t>This Exhibit accompanies SBA Form 1253, "CDC Annual Report Guide," and serves as a format template for the required CDC reporting on job creation and analysis of 504 economic impact. Instructions for reporting on CDC job creation and analysis of 504 economic impact are located in Tab 4 of SBA Form 1253. This report must be submitted to SBA as part of the CDC Annual Report. See submission instructions on SBA Form 1253.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</si>
</sst>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theme="1"/>
      <name val="Calibri"/>
      <family val="2"/>
      <scheme val="minor"/>
    </font>
    <font>
      <b/>
      <sz val="10"/>
      <name val="Arial"/>
      <family val="2"/>
    </font>
    <font>
      <sz val="9"/>
      <name val="Arial"/>
      <family val="2"/>
    </font>
    <font>
      <u/>
      <sz val="10"/>
      <name val="Arial"/>
      <family val="2"/>
    </font>
    <font>
      <sz val="10"/>
      <name val="Arial"/>
      <family val="2"/>
    </font>
    <font>
      <vertAlign val="superscript"/>
      <sz val="8"/>
      <name val="Arial"/>
      <family val="2"/>
    </font>
    <font>
      <sz val="6"/>
      <name val="Arial"/>
      <family val="2"/>
    </font>
    <font>
      <b/>
      <vertAlign val="superscript"/>
      <sz val="10"/>
      <name val="Arial"/>
      <family val="2"/>
    </font>
    <font>
      <b/>
      <sz val="8"/>
      <name val="Arial"/>
      <family val="2"/>
    </font>
    <font>
      <b/>
      <sz val="9"/>
      <name val="Arial"/>
      <family val="2"/>
    </font>
    <font>
      <sz val="8"/>
      <name val="Arial"/>
      <family val="2"/>
    </font>
    <font>
      <sz val="10"/>
      <name val="Times New Roman"/>
      <family val="1"/>
    </font>
    <font>
      <vertAlign val="superscript"/>
      <sz val="10"/>
      <name val="Arial"/>
      <family val="2"/>
    </font>
    <font>
      <vertAlign val="superscript"/>
      <sz val="9"/>
      <name val="Arial"/>
      <family val="2"/>
    </font>
    <font>
      <b/>
      <sz val="12"/>
      <name val="Arial"/>
      <family val="2"/>
    </font>
  </fonts>
  <fills count="3">
    <fill>
      <patternFill patternType="none"/>
    </fill>
    <fill>
      <patternFill patternType="gray125"/>
    </fill>
    <fill>
      <patternFill patternType="solid">
        <fgColor indexed="13"/>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3" fillId="0" borderId="0" xfId="0" applyFont="1"/>
    <xf numFmtId="0" fontId="0" fillId="0" borderId="0" xfId="0" applyAlignment="1">
      <alignment horizontal="center"/>
    </xf>
    <xf numFmtId="14" fontId="0" fillId="0" borderId="0" xfId="0" applyNumberFormat="1"/>
    <xf numFmtId="0" fontId="4" fillId="0" borderId="0" xfId="0" applyFont="1" applyBorder="1"/>
    <xf numFmtId="0" fontId="0" fillId="0" borderId="0" xfId="0" applyBorder="1"/>
    <xf numFmtId="0" fontId="5" fillId="0" borderId="0" xfId="0" applyFont="1" applyAlignment="1"/>
    <xf numFmtId="0" fontId="5" fillId="0" borderId="0" xfId="0" applyFont="1"/>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center" wrapText="1"/>
    </xf>
    <xf numFmtId="0" fontId="3" fillId="0" borderId="1" xfId="0" applyFont="1" applyBorder="1" applyAlignment="1">
      <alignment horizontal="center"/>
    </xf>
    <xf numFmtId="0" fontId="0" fillId="0" borderId="0" xfId="0" applyAlignment="1">
      <alignment horizontal="left"/>
    </xf>
    <xf numFmtId="44" fontId="0" fillId="0" borderId="0" xfId="1" applyFont="1"/>
    <xf numFmtId="14" fontId="0" fillId="0" borderId="1" xfId="0" applyNumberFormat="1" applyBorder="1"/>
    <xf numFmtId="44" fontId="0" fillId="0" borderId="1" xfId="1" applyFont="1" applyBorder="1"/>
    <xf numFmtId="0" fontId="3" fillId="0" borderId="1" xfId="0" applyFont="1" applyBorder="1"/>
    <xf numFmtId="0" fontId="0" fillId="0" borderId="1" xfId="0" applyBorder="1"/>
    <xf numFmtId="0" fontId="0" fillId="2" borderId="0" xfId="0" applyFill="1"/>
    <xf numFmtId="0" fontId="0" fillId="2" borderId="0" xfId="0" applyFill="1" applyAlignment="1">
      <alignment horizontal="left"/>
    </xf>
    <xf numFmtId="0" fontId="6" fillId="2" borderId="0" xfId="0" applyFont="1" applyFill="1"/>
    <xf numFmtId="44" fontId="0" fillId="2" borderId="0" xfId="0" applyNumberFormat="1" applyFill="1"/>
    <xf numFmtId="0" fontId="3" fillId="2" borderId="0" xfId="0" applyFont="1" applyFill="1"/>
    <xf numFmtId="0" fontId="0" fillId="2" borderId="2" xfId="0" applyFill="1" applyBorder="1"/>
    <xf numFmtId="0" fontId="6" fillId="0" borderId="0" xfId="0" applyFont="1" applyAlignment="1">
      <alignment horizontal="left"/>
    </xf>
    <xf numFmtId="0" fontId="6" fillId="0" borderId="0" xfId="0" applyFont="1"/>
    <xf numFmtId="0" fontId="7" fillId="0" borderId="0" xfId="0" applyFont="1" applyAlignment="1">
      <alignment horizontal="center"/>
    </xf>
    <xf numFmtId="0" fontId="7" fillId="0" borderId="0" xfId="0" applyFont="1" applyBorder="1" applyAlignment="1">
      <alignment horizontal="center"/>
    </xf>
    <xf numFmtId="0" fontId="0" fillId="0" borderId="0" xfId="0" applyAlignment="1"/>
    <xf numFmtId="0" fontId="5" fillId="0" borderId="1" xfId="0" applyFont="1" applyBorder="1"/>
    <xf numFmtId="0" fontId="5" fillId="0" borderId="1" xfId="0" applyFont="1" applyBorder="1" applyAlignment="1">
      <alignment horizontal="center" wrapText="1"/>
    </xf>
    <xf numFmtId="0" fontId="7" fillId="0" borderId="1" xfId="0" applyFont="1" applyBorder="1" applyAlignment="1">
      <alignment horizontal="center" wrapText="1"/>
    </xf>
    <xf numFmtId="0" fontId="5" fillId="0" borderId="0" xfId="0" applyFont="1" applyBorder="1" applyAlignment="1">
      <alignment horizontal="left"/>
    </xf>
    <xf numFmtId="14" fontId="5" fillId="0" borderId="0" xfId="0" applyNumberFormat="1" applyFont="1" applyBorder="1"/>
    <xf numFmtId="44" fontId="5" fillId="0" borderId="0" xfId="1" applyFont="1" applyBorder="1" applyAlignment="1">
      <alignment horizontal="center"/>
    </xf>
    <xf numFmtId="14" fontId="3" fillId="0" borderId="0" xfId="0" applyNumberFormat="1" applyFont="1" applyAlignment="1">
      <alignment horizontal="right"/>
    </xf>
    <xf numFmtId="0" fontId="0" fillId="0" borderId="0" xfId="0" applyBorder="1" applyAlignment="1">
      <alignment horizontal="right"/>
    </xf>
    <xf numFmtId="0" fontId="5" fillId="0" borderId="0" xfId="1" applyNumberFormat="1" applyFont="1" applyBorder="1" applyAlignment="1">
      <alignment horizontal="center"/>
    </xf>
    <xf numFmtId="0" fontId="5" fillId="0" borderId="0" xfId="0" applyFont="1" applyBorder="1" applyAlignment="1">
      <alignment horizontal="right"/>
    </xf>
    <xf numFmtId="0" fontId="5" fillId="0" borderId="0" xfId="0" applyFont="1" applyAlignment="1">
      <alignment horizontal="center"/>
    </xf>
    <xf numFmtId="14" fontId="3" fillId="0" borderId="1" xfId="0" applyNumberFormat="1" applyFont="1" applyBorder="1" applyAlignment="1">
      <alignment horizontal="right"/>
    </xf>
    <xf numFmtId="0" fontId="0" fillId="0" borderId="1" xfId="0" applyBorder="1" applyAlignment="1">
      <alignment horizontal="right"/>
    </xf>
    <xf numFmtId="0" fontId="6" fillId="2" borderId="0" xfId="0" applyFont="1" applyFill="1" applyBorder="1" applyAlignment="1">
      <alignment horizontal="left"/>
    </xf>
    <xf numFmtId="0" fontId="0" fillId="2" borderId="0" xfId="0" applyFill="1" applyAlignment="1">
      <alignment horizontal="center"/>
    </xf>
    <xf numFmtId="0" fontId="0" fillId="2" borderId="0" xfId="0" applyFill="1" applyBorder="1"/>
    <xf numFmtId="0" fontId="5" fillId="2" borderId="0" xfId="0" applyFont="1" applyFill="1"/>
    <xf numFmtId="0" fontId="0" fillId="2" borderId="0" xfId="0" applyFill="1" applyAlignment="1">
      <alignment horizontal="right"/>
    </xf>
    <xf numFmtId="0" fontId="8" fillId="0" borderId="0" xfId="0" applyFont="1"/>
    <xf numFmtId="0" fontId="9" fillId="0" borderId="0" xfId="0" applyFont="1"/>
    <xf numFmtId="0" fontId="10" fillId="0" borderId="0" xfId="0" applyFont="1"/>
    <xf numFmtId="0" fontId="11" fillId="0" borderId="0" xfId="0" applyFont="1"/>
    <xf numFmtId="0" fontId="8" fillId="0" borderId="0" xfId="0" applyFont="1" applyAlignment="1">
      <alignment horizontal="right"/>
    </xf>
    <xf numFmtId="0" fontId="4" fillId="0" borderId="0" xfId="0" applyFont="1"/>
    <xf numFmtId="164" fontId="0" fillId="0" borderId="0" xfId="1" applyNumberFormat="1" applyFont="1"/>
    <xf numFmtId="44" fontId="0" fillId="0" borderId="1" xfId="1" applyFont="1" applyBorder="1" applyAlignment="1">
      <alignment horizontal="right"/>
    </xf>
    <xf numFmtId="41" fontId="0" fillId="0" borderId="0" xfId="0" applyNumberFormat="1"/>
    <xf numFmtId="44" fontId="0" fillId="0" borderId="2" xfId="1" applyFont="1" applyBorder="1"/>
    <xf numFmtId="44" fontId="0" fillId="0" borderId="0" xfId="0" applyNumberFormat="1"/>
    <xf numFmtId="0" fontId="5" fillId="0" borderId="1" xfId="0" applyFont="1" applyBorder="1" applyAlignment="1">
      <alignment horizontal="right"/>
    </xf>
    <xf numFmtId="164" fontId="0" fillId="0" borderId="2" xfId="0" applyNumberFormat="1" applyBorder="1"/>
    <xf numFmtId="0" fontId="12" fillId="0" borderId="0" xfId="0" applyFont="1"/>
    <xf numFmtId="0" fontId="2" fillId="0" borderId="0" xfId="0" applyFont="1" applyAlignment="1">
      <alignment horizontal="left" wrapText="1"/>
    </xf>
    <xf numFmtId="0" fontId="15" fillId="0" borderId="0" xfId="0" applyFont="1" applyAlignment="1">
      <alignment horizontal="center"/>
    </xf>
    <xf numFmtId="0" fontId="5"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tabSelected="1" workbookViewId="0">
      <selection activeCell="A2" sqref="A2:M2"/>
    </sheetView>
  </sheetViews>
  <sheetFormatPr defaultRowHeight="14.5" x14ac:dyDescent="0.35"/>
  <cols>
    <col min="3" max="3" width="13" customWidth="1"/>
    <col min="4" max="4" width="11.7265625" customWidth="1"/>
    <col min="5" max="5" width="19" customWidth="1"/>
    <col min="7" max="7" width="14.453125" customWidth="1"/>
  </cols>
  <sheetData>
    <row r="1" spans="1:13" ht="16.5" thickBot="1" x14ac:dyDescent="0.3">
      <c r="A1" s="62" t="s">
        <v>53</v>
      </c>
      <c r="B1" s="62"/>
      <c r="C1" s="62"/>
      <c r="D1" s="62"/>
      <c r="E1" s="62"/>
      <c r="F1" s="62"/>
      <c r="G1" s="62"/>
      <c r="H1" s="62"/>
      <c r="I1" s="62"/>
      <c r="J1" s="62"/>
      <c r="K1" s="62"/>
      <c r="L1" s="62"/>
      <c r="M1" s="62"/>
    </row>
    <row r="2" spans="1:13" ht="66" customHeight="1" x14ac:dyDescent="0.25">
      <c r="A2" s="63" t="s">
        <v>55</v>
      </c>
      <c r="B2" s="64"/>
      <c r="C2" s="64"/>
      <c r="D2" s="64"/>
      <c r="E2" s="64"/>
      <c r="F2" s="64"/>
      <c r="G2" s="64"/>
      <c r="H2" s="64"/>
      <c r="I2" s="64"/>
      <c r="J2" s="64"/>
      <c r="K2" s="64"/>
      <c r="L2" s="64"/>
      <c r="M2" s="65"/>
    </row>
    <row r="3" spans="1:13" ht="29.25" customHeight="1" thickBot="1" x14ac:dyDescent="0.3">
      <c r="A3" s="66" t="s">
        <v>54</v>
      </c>
      <c r="B3" s="67"/>
      <c r="C3" s="67"/>
      <c r="D3" s="67"/>
      <c r="E3" s="67"/>
      <c r="F3" s="67"/>
      <c r="G3" s="67"/>
      <c r="H3" s="67"/>
      <c r="I3" s="67"/>
      <c r="J3" s="67"/>
      <c r="K3" s="67"/>
      <c r="L3" s="67"/>
      <c r="M3" s="68"/>
    </row>
    <row r="4" spans="1:13" ht="29.25" customHeight="1" x14ac:dyDescent="0.25">
      <c r="A4" s="61"/>
      <c r="B4" s="61"/>
      <c r="C4" s="61"/>
      <c r="D4" s="61"/>
      <c r="E4" s="61"/>
      <c r="F4" s="61"/>
      <c r="G4" s="61"/>
      <c r="H4" s="61"/>
      <c r="I4" s="61"/>
      <c r="J4" s="61"/>
      <c r="K4" s="61"/>
      <c r="L4" s="61"/>
      <c r="M4" s="61"/>
    </row>
    <row r="5" spans="1:13" ht="15" x14ac:dyDescent="0.25">
      <c r="B5" t="s">
        <v>0</v>
      </c>
      <c r="F5" s="1"/>
      <c r="L5" s="2"/>
    </row>
    <row r="6" spans="1:13" ht="15" x14ac:dyDescent="0.25">
      <c r="F6" s="1"/>
      <c r="L6" s="2"/>
    </row>
    <row r="7" spans="1:13" ht="15" x14ac:dyDescent="0.25">
      <c r="B7" t="s">
        <v>1</v>
      </c>
      <c r="D7" s="3" t="s">
        <v>52</v>
      </c>
      <c r="F7" s="1"/>
      <c r="L7" s="2"/>
    </row>
    <row r="8" spans="1:13" ht="15" x14ac:dyDescent="0.25">
      <c r="F8" s="1"/>
      <c r="L8" s="2"/>
    </row>
    <row r="9" spans="1:13" ht="15" x14ac:dyDescent="0.25">
      <c r="B9" s="4" t="s">
        <v>2</v>
      </c>
      <c r="C9" s="5"/>
      <c r="D9" s="4"/>
      <c r="F9" s="6" t="s">
        <v>29</v>
      </c>
      <c r="G9" s="6"/>
      <c r="H9" s="7"/>
      <c r="L9" s="2"/>
    </row>
    <row r="10" spans="1:13" ht="30" x14ac:dyDescent="0.25">
      <c r="C10" s="8" t="s">
        <v>9</v>
      </c>
      <c r="D10" s="9" t="s">
        <v>20</v>
      </c>
      <c r="E10" s="10" t="s">
        <v>22</v>
      </c>
      <c r="F10" s="11" t="s">
        <v>30</v>
      </c>
      <c r="G10" s="9" t="s">
        <v>33</v>
      </c>
      <c r="H10" s="9" t="s">
        <v>38</v>
      </c>
      <c r="L10" s="2"/>
    </row>
    <row r="11" spans="1:13" ht="15" x14ac:dyDescent="0.25">
      <c r="C11" s="12">
        <v>86845350</v>
      </c>
      <c r="D11" s="3">
        <v>36245</v>
      </c>
      <c r="E11" s="13">
        <v>176000</v>
      </c>
      <c r="F11" s="1">
        <v>12</v>
      </c>
      <c r="G11">
        <v>0</v>
      </c>
      <c r="H11">
        <f t="shared" ref="H11:H17" si="0">SUM(F11:G11)</f>
        <v>12</v>
      </c>
      <c r="L11" s="2"/>
    </row>
    <row r="12" spans="1:13" ht="15" x14ac:dyDescent="0.25">
      <c r="C12" s="12">
        <v>99568750</v>
      </c>
      <c r="D12" s="3">
        <v>36196</v>
      </c>
      <c r="E12" s="13">
        <v>238000</v>
      </c>
      <c r="F12" s="1">
        <v>15</v>
      </c>
      <c r="G12">
        <v>0</v>
      </c>
      <c r="H12">
        <f t="shared" si="0"/>
        <v>15</v>
      </c>
      <c r="L12" s="2"/>
    </row>
    <row r="13" spans="1:13" ht="15" x14ac:dyDescent="0.25">
      <c r="C13" s="12">
        <v>12345660</v>
      </c>
      <c r="D13" s="3">
        <v>36257</v>
      </c>
      <c r="E13" s="13">
        <v>181000</v>
      </c>
      <c r="F13" s="1">
        <v>9</v>
      </c>
      <c r="G13">
        <v>1</v>
      </c>
      <c r="H13">
        <f t="shared" si="0"/>
        <v>10</v>
      </c>
      <c r="L13" s="2"/>
    </row>
    <row r="14" spans="1:13" ht="15" x14ac:dyDescent="0.25">
      <c r="C14" s="12">
        <v>24578970</v>
      </c>
      <c r="D14" s="3">
        <v>36139</v>
      </c>
      <c r="E14" s="13">
        <v>220000</v>
      </c>
      <c r="F14" s="1">
        <v>0</v>
      </c>
      <c r="G14">
        <v>9</v>
      </c>
      <c r="H14">
        <f t="shared" si="0"/>
        <v>9</v>
      </c>
      <c r="L14" s="2"/>
    </row>
    <row r="15" spans="1:13" ht="15" x14ac:dyDescent="0.25">
      <c r="C15" s="12">
        <v>15679560</v>
      </c>
      <c r="D15" s="3">
        <v>36110</v>
      </c>
      <c r="E15" s="13">
        <v>874000</v>
      </c>
      <c r="F15" s="1">
        <v>25</v>
      </c>
      <c r="G15">
        <v>0</v>
      </c>
      <c r="H15">
        <f t="shared" si="0"/>
        <v>25</v>
      </c>
      <c r="L15" s="2"/>
    </row>
    <row r="16" spans="1:13" ht="15" x14ac:dyDescent="0.25">
      <c r="C16" s="8">
        <v>78954280</v>
      </c>
      <c r="D16" s="14">
        <v>36349</v>
      </c>
      <c r="E16" s="15">
        <v>556000</v>
      </c>
      <c r="F16" s="16">
        <v>0</v>
      </c>
      <c r="G16" s="17">
        <v>22</v>
      </c>
      <c r="H16" s="17">
        <f t="shared" si="0"/>
        <v>22</v>
      </c>
      <c r="L16" s="2"/>
    </row>
    <row r="17" spans="2:12" ht="15" x14ac:dyDescent="0.25">
      <c r="B17" s="18" t="s">
        <v>3</v>
      </c>
      <c r="C17" s="19" t="str">
        <f>COUNT(C11:C16)&amp;" Loans"</f>
        <v>6 Loans</v>
      </c>
      <c r="D17" s="20">
        <v>6</v>
      </c>
      <c r="E17" s="21">
        <f>SUM(E11:E16)</f>
        <v>2245000</v>
      </c>
      <c r="F17" s="22">
        <f>SUM(F11:F16)</f>
        <v>61</v>
      </c>
      <c r="G17" s="18">
        <f>SUM(G11:G16)</f>
        <v>32</v>
      </c>
      <c r="H17" s="23">
        <f t="shared" si="0"/>
        <v>93</v>
      </c>
      <c r="I17" s="24">
        <v>4</v>
      </c>
      <c r="J17" s="24"/>
      <c r="L17" s="2"/>
    </row>
    <row r="18" spans="2:12" ht="15" x14ac:dyDescent="0.25">
      <c r="C18" s="12"/>
      <c r="F18" s="1"/>
      <c r="I18" s="25"/>
      <c r="J18" s="25"/>
      <c r="K18" s="26"/>
      <c r="L18" s="27"/>
    </row>
    <row r="19" spans="2:12" ht="15" x14ac:dyDescent="0.25">
      <c r="B19" s="4" t="s">
        <v>4</v>
      </c>
      <c r="C19" s="5"/>
      <c r="D19" s="5"/>
      <c r="F19" s="1"/>
      <c r="G19" s="6" t="s">
        <v>34</v>
      </c>
      <c r="H19" s="28"/>
      <c r="K19" s="27"/>
      <c r="L19" s="27"/>
    </row>
    <row r="20" spans="2:12" ht="30" x14ac:dyDescent="0.35">
      <c r="C20" s="29" t="s">
        <v>9</v>
      </c>
      <c r="D20" s="29" t="s">
        <v>20</v>
      </c>
      <c r="E20" s="30" t="s">
        <v>23</v>
      </c>
      <c r="F20" s="10" t="s">
        <v>31</v>
      </c>
      <c r="G20" s="9" t="s">
        <v>35</v>
      </c>
      <c r="H20" s="9" t="s">
        <v>39</v>
      </c>
      <c r="I20" s="9" t="s">
        <v>38</v>
      </c>
      <c r="J20" s="9"/>
      <c r="K20" s="31" t="s">
        <v>48</v>
      </c>
      <c r="L20" s="31" t="s">
        <v>49</v>
      </c>
    </row>
    <row r="21" spans="2:12" x14ac:dyDescent="0.35">
      <c r="C21" s="32">
        <v>12312200</v>
      </c>
      <c r="D21" s="33">
        <v>36193</v>
      </c>
      <c r="E21" s="34">
        <v>112000</v>
      </c>
      <c r="F21" s="35">
        <v>36927</v>
      </c>
      <c r="G21" s="36">
        <v>0</v>
      </c>
      <c r="H21" s="36">
        <v>15</v>
      </c>
      <c r="I21" s="36">
        <f t="shared" ref="I21:I26" si="1">SUM(G21:H21)</f>
        <v>15</v>
      </c>
      <c r="J21" s="36"/>
      <c r="K21">
        <v>-2</v>
      </c>
      <c r="L21" s="2" t="s">
        <v>50</v>
      </c>
    </row>
    <row r="22" spans="2:12" x14ac:dyDescent="0.35">
      <c r="C22" s="32">
        <v>32647800</v>
      </c>
      <c r="D22" s="33">
        <v>32570</v>
      </c>
      <c r="E22" s="34">
        <v>745000</v>
      </c>
      <c r="F22" s="35" t="s">
        <v>32</v>
      </c>
      <c r="G22" s="36">
        <v>35</v>
      </c>
      <c r="H22" s="36">
        <v>0</v>
      </c>
      <c r="I22" s="36">
        <f t="shared" si="1"/>
        <v>35</v>
      </c>
      <c r="J22" s="36"/>
      <c r="K22">
        <v>7</v>
      </c>
      <c r="L22" s="2" t="s">
        <v>50</v>
      </c>
    </row>
    <row r="23" spans="2:12" x14ac:dyDescent="0.35">
      <c r="C23" s="32">
        <v>78954200</v>
      </c>
      <c r="D23" s="33">
        <v>30226</v>
      </c>
      <c r="E23" s="34">
        <v>500000</v>
      </c>
      <c r="F23" s="35" t="s">
        <v>32</v>
      </c>
      <c r="G23" s="36">
        <v>25</v>
      </c>
      <c r="H23" s="36">
        <v>0</v>
      </c>
      <c r="I23" s="36">
        <f t="shared" si="1"/>
        <v>25</v>
      </c>
      <c r="J23" s="36"/>
      <c r="K23">
        <v>-5</v>
      </c>
      <c r="L23" s="2" t="s">
        <v>51</v>
      </c>
    </row>
    <row r="24" spans="2:12" ht="15.5" x14ac:dyDescent="0.35">
      <c r="C24" s="32" t="s">
        <v>10</v>
      </c>
      <c r="D24" s="33">
        <v>35718</v>
      </c>
      <c r="E24" s="37" t="s">
        <v>24</v>
      </c>
      <c r="F24" s="35" t="s">
        <v>32</v>
      </c>
      <c r="G24" s="38" t="s">
        <v>36</v>
      </c>
      <c r="H24" s="38" t="s">
        <v>40</v>
      </c>
      <c r="I24" s="36">
        <f t="shared" si="1"/>
        <v>0</v>
      </c>
      <c r="J24" s="36"/>
      <c r="K24">
        <v>0</v>
      </c>
      <c r="L24" s="39" t="s">
        <v>51</v>
      </c>
    </row>
    <row r="25" spans="2:12" x14ac:dyDescent="0.35">
      <c r="C25" s="32">
        <v>98956100</v>
      </c>
      <c r="D25" s="33">
        <v>32633</v>
      </c>
      <c r="E25" s="34">
        <v>91000</v>
      </c>
      <c r="F25" s="35" t="s">
        <v>32</v>
      </c>
      <c r="G25" s="36">
        <v>0</v>
      </c>
      <c r="H25" s="36">
        <v>3</v>
      </c>
      <c r="I25" s="36">
        <f t="shared" si="1"/>
        <v>3</v>
      </c>
      <c r="J25" s="36"/>
      <c r="K25">
        <v>2</v>
      </c>
      <c r="L25" s="2" t="s">
        <v>50</v>
      </c>
    </row>
    <row r="26" spans="2:12" x14ac:dyDescent="0.35">
      <c r="C26" s="8">
        <v>12547800</v>
      </c>
      <c r="D26" s="14">
        <v>36234</v>
      </c>
      <c r="E26" s="15">
        <v>150000</v>
      </c>
      <c r="F26" s="40">
        <v>36982</v>
      </c>
      <c r="G26" s="41">
        <v>11</v>
      </c>
      <c r="H26" s="41">
        <v>0</v>
      </c>
      <c r="I26" s="41">
        <f t="shared" si="1"/>
        <v>11</v>
      </c>
      <c r="J26" s="41"/>
      <c r="K26" s="17">
        <v>-3</v>
      </c>
      <c r="L26" s="9" t="s">
        <v>51</v>
      </c>
    </row>
    <row r="27" spans="2:12" x14ac:dyDescent="0.35">
      <c r="B27" s="18" t="s">
        <v>3</v>
      </c>
      <c r="C27" s="19" t="str">
        <f>COUNT(C21:C26)&amp;" Loans"</f>
        <v>5 Loans</v>
      </c>
      <c r="D27" s="20">
        <v>7</v>
      </c>
      <c r="E27" s="21">
        <f>SUM(E21:E26)</f>
        <v>1598000</v>
      </c>
      <c r="F27" s="22"/>
      <c r="G27" s="18">
        <f>SUM(G21:G26)</f>
        <v>71</v>
      </c>
      <c r="H27" s="18">
        <f>SUM(H21:H26)</f>
        <v>18</v>
      </c>
      <c r="I27" s="23">
        <f>SUM(I21:I26)</f>
        <v>89</v>
      </c>
      <c r="J27" s="42">
        <v>5</v>
      </c>
      <c r="K27" s="18">
        <f>SUM(K21:K26)</f>
        <v>-1</v>
      </c>
      <c r="L27" s="43"/>
    </row>
    <row r="28" spans="2:12" x14ac:dyDescent="0.35">
      <c r="B28" s="18"/>
      <c r="C28" s="19"/>
      <c r="D28" s="20"/>
      <c r="E28" s="21"/>
      <c r="F28" s="22"/>
      <c r="G28" s="18"/>
      <c r="H28" s="18"/>
      <c r="I28" s="44"/>
      <c r="J28" s="42"/>
      <c r="K28" s="18"/>
      <c r="L28" s="43"/>
    </row>
    <row r="29" spans="2:12" x14ac:dyDescent="0.35">
      <c r="B29" s="45" t="s">
        <v>5</v>
      </c>
      <c r="C29" s="19"/>
      <c r="D29" s="20"/>
      <c r="E29" s="21" t="str">
        <f>E24</f>
        <v>$ 365,000M</v>
      </c>
      <c r="F29" s="22"/>
      <c r="G29" s="46">
        <v>5</v>
      </c>
      <c r="H29" s="46">
        <v>15</v>
      </c>
      <c r="I29" s="44">
        <f>G29+H29</f>
        <v>20</v>
      </c>
      <c r="J29" s="42">
        <v>6</v>
      </c>
      <c r="K29" s="18"/>
      <c r="L29" s="43"/>
    </row>
    <row r="30" spans="2:12" x14ac:dyDescent="0.35">
      <c r="B30" s="18" t="s">
        <v>6</v>
      </c>
      <c r="C30" s="19"/>
      <c r="D30" s="20"/>
      <c r="E30" s="21">
        <f>E21+E22+E23+E25+E26</f>
        <v>1598000</v>
      </c>
      <c r="F30" s="22"/>
      <c r="G30" s="18">
        <f>G27-G29</f>
        <v>66</v>
      </c>
      <c r="H30" s="18">
        <f>H27-H29</f>
        <v>3</v>
      </c>
      <c r="I30" s="44">
        <f>G30+H30</f>
        <v>69</v>
      </c>
      <c r="J30" s="42"/>
      <c r="K30" s="18"/>
      <c r="L30" s="43"/>
    </row>
    <row r="31" spans="2:12" x14ac:dyDescent="0.35">
      <c r="F31" s="1"/>
      <c r="L31" s="2"/>
    </row>
    <row r="32" spans="2:12" ht="15.5" x14ac:dyDescent="0.35">
      <c r="D32" s="47">
        <v>1</v>
      </c>
      <c r="E32" s="48" t="s">
        <v>25</v>
      </c>
      <c r="F32" s="49"/>
      <c r="G32" s="48"/>
      <c r="H32" s="50"/>
      <c r="L32" s="2"/>
    </row>
    <row r="33" spans="2:12" ht="15.5" x14ac:dyDescent="0.35">
      <c r="D33" s="47">
        <v>2</v>
      </c>
      <c r="E33" s="48" t="s">
        <v>26</v>
      </c>
      <c r="F33" s="49"/>
      <c r="G33" s="48"/>
      <c r="H33" s="48"/>
      <c r="L33" s="2"/>
    </row>
    <row r="34" spans="2:12" ht="15.5" x14ac:dyDescent="0.35">
      <c r="D34" s="47">
        <v>3</v>
      </c>
      <c r="E34" s="48" t="s">
        <v>27</v>
      </c>
      <c r="F34" s="1"/>
      <c r="L34" s="2"/>
    </row>
    <row r="35" spans="2:12" ht="15.5" x14ac:dyDescent="0.35">
      <c r="D35" s="51" t="s">
        <v>21</v>
      </c>
      <c r="E35" s="48" t="s">
        <v>28</v>
      </c>
      <c r="F35" s="1"/>
      <c r="L35" s="2"/>
    </row>
    <row r="36" spans="2:12" x14ac:dyDescent="0.35">
      <c r="B36" s="52" t="s">
        <v>7</v>
      </c>
      <c r="C36" s="52"/>
      <c r="F36" s="1"/>
      <c r="L36" s="2"/>
    </row>
    <row r="37" spans="2:12" x14ac:dyDescent="0.35">
      <c r="C37" t="s">
        <v>11</v>
      </c>
      <c r="F37" s="1"/>
      <c r="G37">
        <f>H17</f>
        <v>93</v>
      </c>
      <c r="H37" s="25" t="s">
        <v>41</v>
      </c>
      <c r="L37" s="2"/>
    </row>
    <row r="38" spans="2:12" x14ac:dyDescent="0.35">
      <c r="C38" t="s">
        <v>12</v>
      </c>
      <c r="F38" s="1"/>
      <c r="G38" s="41" t="str">
        <f>"+"&amp;89</f>
        <v>+89</v>
      </c>
      <c r="H38" s="25" t="s">
        <v>42</v>
      </c>
      <c r="L38" s="2"/>
    </row>
    <row r="39" spans="2:12" x14ac:dyDescent="0.35">
      <c r="C39" t="s">
        <v>13</v>
      </c>
      <c r="F39" s="1"/>
      <c r="G39">
        <f>93+89</f>
        <v>182</v>
      </c>
      <c r="H39" s="24">
        <v>8</v>
      </c>
      <c r="L39" s="2"/>
    </row>
    <row r="40" spans="2:12" x14ac:dyDescent="0.35">
      <c r="F40" s="1"/>
      <c r="L40" s="2"/>
    </row>
    <row r="41" spans="2:12" x14ac:dyDescent="0.35">
      <c r="C41" t="s">
        <v>14</v>
      </c>
      <c r="F41" s="1"/>
      <c r="G41" s="53">
        <v>2245000</v>
      </c>
      <c r="H41" s="25" t="s">
        <v>43</v>
      </c>
      <c r="L41" s="2"/>
    </row>
    <row r="42" spans="2:12" x14ac:dyDescent="0.35">
      <c r="C42" t="s">
        <v>15</v>
      </c>
      <c r="F42" s="1"/>
      <c r="G42" s="54" t="str">
        <f>"+"&amp;"$ 1,598,000"</f>
        <v>+$ 1,598,000</v>
      </c>
      <c r="H42" s="25" t="s">
        <v>44</v>
      </c>
      <c r="L42" s="2"/>
    </row>
    <row r="43" spans="2:12" x14ac:dyDescent="0.35">
      <c r="C43" t="s">
        <v>16</v>
      </c>
      <c r="F43" s="1"/>
      <c r="G43" s="13">
        <f>E17+E27</f>
        <v>3843000</v>
      </c>
      <c r="H43" s="24">
        <v>9</v>
      </c>
      <c r="L43" s="2"/>
    </row>
    <row r="44" spans="2:12" x14ac:dyDescent="0.35">
      <c r="F44" s="1"/>
      <c r="L44" s="2"/>
    </row>
    <row r="45" spans="2:12" x14ac:dyDescent="0.35">
      <c r="C45" t="s">
        <v>17</v>
      </c>
      <c r="F45" s="1"/>
      <c r="G45" s="55">
        <f>G43</f>
        <v>3843000</v>
      </c>
      <c r="H45" s="25" t="s">
        <v>45</v>
      </c>
      <c r="L45" s="2"/>
    </row>
    <row r="46" spans="2:12" x14ac:dyDescent="0.35">
      <c r="C46" s="7" t="s">
        <v>18</v>
      </c>
      <c r="F46" s="1"/>
      <c r="G46" s="41" t="str">
        <f>"divided by" &amp; " 182"</f>
        <v>divided by 182</v>
      </c>
      <c r="H46" s="25" t="s">
        <v>46</v>
      </c>
      <c r="L46" s="2"/>
    </row>
    <row r="47" spans="2:12" x14ac:dyDescent="0.35">
      <c r="F47" s="1"/>
      <c r="G47" s="56">
        <f>G45/182</f>
        <v>21115.384615384617</v>
      </c>
      <c r="L47" s="2"/>
    </row>
    <row r="48" spans="2:12" x14ac:dyDescent="0.35">
      <c r="F48" s="1"/>
      <c r="L48" s="2"/>
    </row>
    <row r="49" spans="2:12" x14ac:dyDescent="0.35">
      <c r="C49" t="s">
        <v>17</v>
      </c>
      <c r="F49" s="1"/>
      <c r="G49" s="57">
        <v>365000</v>
      </c>
      <c r="L49" s="2"/>
    </row>
    <row r="50" spans="2:12" ht="15.5" x14ac:dyDescent="0.35">
      <c r="B50" s="52"/>
      <c r="C50" s="7" t="s">
        <v>19</v>
      </c>
      <c r="F50" s="1"/>
      <c r="G50" s="58" t="s">
        <v>37</v>
      </c>
      <c r="H50" s="7" t="s">
        <v>47</v>
      </c>
      <c r="L50" s="2"/>
    </row>
    <row r="51" spans="2:12" x14ac:dyDescent="0.35">
      <c r="B51" s="7"/>
      <c r="F51" s="1"/>
      <c r="G51" s="59">
        <f>365000/20</f>
        <v>18250</v>
      </c>
      <c r="L51" s="2"/>
    </row>
    <row r="52" spans="2:12" x14ac:dyDescent="0.35">
      <c r="F52" s="1"/>
      <c r="L52" s="2"/>
    </row>
    <row r="53" spans="2:12" x14ac:dyDescent="0.35">
      <c r="B53" s="7"/>
      <c r="F53" s="1"/>
      <c r="L53" s="2"/>
    </row>
    <row r="54" spans="2:12" x14ac:dyDescent="0.35">
      <c r="B54" s="60" t="s">
        <v>8</v>
      </c>
      <c r="F54" s="1"/>
      <c r="L54" s="2"/>
    </row>
    <row r="55" spans="2:12" x14ac:dyDescent="0.35">
      <c r="F55" s="1"/>
      <c r="L55" s="2"/>
    </row>
  </sheetData>
  <mergeCells count="3">
    <mergeCell ref="A1:M1"/>
    <mergeCell ref="A2:M2"/>
    <mergeCell ref="A3:M3"/>
  </mergeCells>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Small Business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Chuday, Kimberly L.</dc:creator>
  <cp:lastModifiedBy>Rich, Curtis B.</cp:lastModifiedBy>
  <cp:lastPrinted>2017-04-25T15:26:44Z</cp:lastPrinted>
  <dcterms:created xsi:type="dcterms:W3CDTF">2017-04-25T14:27:21Z</dcterms:created>
  <dcterms:modified xsi:type="dcterms:W3CDTF">2017-07-31T18:56:37Z</dcterms:modified>
</cp:coreProperties>
</file>