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992"/>
  </bookViews>
  <sheets>
    <sheet name="Hours" sheetId="1" r:id="rId1"/>
    <sheet name="Cos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G17" i="2" s="1"/>
  <c r="D17" i="2"/>
  <c r="B17" i="2"/>
  <c r="E16" i="2"/>
  <c r="G16" i="2" s="1"/>
  <c r="D16" i="2"/>
  <c r="B16" i="2"/>
  <c r="E15" i="2"/>
  <c r="G15" i="2" s="1"/>
  <c r="D15" i="2"/>
  <c r="B15" i="2"/>
  <c r="E14" i="2"/>
  <c r="G14" i="2" s="1"/>
  <c r="D14" i="2"/>
  <c r="B14" i="2"/>
  <c r="E13" i="2"/>
  <c r="G13" i="2" s="1"/>
  <c r="D13" i="2"/>
  <c r="B13" i="2"/>
  <c r="E12" i="2"/>
  <c r="G12" i="2" s="1"/>
  <c r="D12" i="2"/>
  <c r="B12" i="2"/>
  <c r="E11" i="2"/>
  <c r="G11" i="2" s="1"/>
  <c r="D11" i="2"/>
  <c r="B11" i="2"/>
  <c r="E10" i="2"/>
  <c r="G10" i="2" s="1"/>
  <c r="D10" i="2"/>
  <c r="B10" i="2"/>
  <c r="E9" i="2"/>
  <c r="G9" i="2" s="1"/>
  <c r="D9" i="2"/>
  <c r="B9" i="2"/>
  <c r="E8" i="2"/>
  <c r="G8" i="2" s="1"/>
  <c r="G7" i="2"/>
  <c r="E7" i="2"/>
  <c r="B7" i="2"/>
  <c r="D7" i="2" s="1"/>
  <c r="G6" i="2"/>
  <c r="G18" i="2" s="1"/>
  <c r="E6" i="2"/>
  <c r="B6" i="2"/>
  <c r="D6" i="2" s="1"/>
  <c r="H5" i="1"/>
  <c r="M5" i="1"/>
  <c r="N5" i="1"/>
  <c r="H6" i="1"/>
  <c r="I6" i="1"/>
  <c r="K6" i="1"/>
  <c r="M6" i="1"/>
  <c r="N6" i="1" s="1"/>
  <c r="H7" i="1"/>
  <c r="I7" i="1"/>
  <c r="K7" i="1"/>
  <c r="M7" i="1"/>
  <c r="N7" i="1" s="1"/>
  <c r="H8" i="1"/>
  <c r="I8" i="1"/>
  <c r="K8" i="1"/>
  <c r="M8" i="1"/>
  <c r="N8" i="1" s="1"/>
  <c r="C9" i="1"/>
  <c r="H9" i="1"/>
  <c r="H10" i="1"/>
  <c r="H11" i="1"/>
  <c r="H12" i="1"/>
  <c r="H13" i="1"/>
  <c r="H14" i="1"/>
  <c r="N14" i="1" s="1"/>
  <c r="M14" i="1"/>
  <c r="C15" i="1"/>
  <c r="H15" i="1"/>
  <c r="N15" i="1" s="1"/>
  <c r="M15" i="1"/>
  <c r="C16" i="1"/>
  <c r="H16" i="1"/>
  <c r="N16" i="1" s="1"/>
  <c r="M16" i="1"/>
  <c r="H18" i="1"/>
  <c r="N18" i="1" s="1"/>
  <c r="M18" i="1"/>
  <c r="H20" i="1"/>
  <c r="N20" i="1" s="1"/>
  <c r="H21" i="1"/>
  <c r="N21" i="1" s="1"/>
  <c r="I21" i="1"/>
  <c r="M21" i="1"/>
  <c r="H22" i="1"/>
  <c r="N22" i="1" s="1"/>
  <c r="I22" i="1"/>
  <c r="M22" i="1"/>
  <c r="C23" i="1"/>
  <c r="D23" i="1" s="1"/>
  <c r="H23" i="1"/>
  <c r="H24" i="1"/>
  <c r="H25" i="1"/>
  <c r="H26" i="1"/>
  <c r="H27" i="1"/>
  <c r="H28" i="1"/>
  <c r="M28" i="1"/>
  <c r="N28" i="1"/>
  <c r="C29" i="1"/>
  <c r="H29" i="1"/>
  <c r="M29" i="1"/>
  <c r="N29" i="1"/>
  <c r="C30" i="1"/>
  <c r="H30" i="1"/>
  <c r="M30" i="1"/>
  <c r="N30" i="1"/>
  <c r="C31" i="1"/>
  <c r="D31" i="1"/>
  <c r="F31" i="1"/>
  <c r="H31" i="1"/>
  <c r="I31" i="1"/>
  <c r="K31" i="1"/>
  <c r="I23" i="1" l="1"/>
  <c r="M23" i="1" s="1"/>
  <c r="N23" i="1" s="1"/>
  <c r="D9" i="1"/>
  <c r="C10" i="1" s="1"/>
  <c r="C24" i="1"/>
  <c r="C25" i="1" l="1"/>
  <c r="D24" i="1"/>
  <c r="I24" i="1" s="1"/>
  <c r="M24" i="1" s="1"/>
  <c r="N24" i="1" s="1"/>
  <c r="I9" i="1"/>
  <c r="M9" i="1" s="1"/>
  <c r="D10" i="1"/>
  <c r="C11" i="1"/>
  <c r="I10" i="1"/>
  <c r="M10" i="1" s="1"/>
  <c r="N10" i="1" s="1"/>
  <c r="N9" i="1" l="1"/>
  <c r="C12" i="1"/>
  <c r="D11" i="1"/>
  <c r="I11" i="1" s="1"/>
  <c r="M11" i="1" s="1"/>
  <c r="D25" i="1"/>
  <c r="C26" i="1" s="1"/>
  <c r="N11" i="1" l="1"/>
  <c r="C27" i="1"/>
  <c r="D26" i="1"/>
  <c r="I26" i="1" s="1"/>
  <c r="M26" i="1" s="1"/>
  <c r="N26" i="1" s="1"/>
  <c r="I25" i="1"/>
  <c r="M25" i="1" s="1"/>
  <c r="N25" i="1" s="1"/>
  <c r="D12" i="1"/>
  <c r="I12" i="1" s="1"/>
  <c r="M12" i="1" s="1"/>
  <c r="C13" i="1"/>
  <c r="N12" i="1" l="1"/>
  <c r="D13" i="1"/>
  <c r="I13" i="1" s="1"/>
  <c r="M13" i="1" s="1"/>
  <c r="D27" i="1"/>
  <c r="I27" i="1"/>
  <c r="M27" i="1" s="1"/>
  <c r="N27" i="1" s="1"/>
  <c r="N13" i="1" l="1"/>
  <c r="M31" i="1"/>
  <c r="N31" i="1"/>
</calcChain>
</file>

<file path=xl/sharedStrings.xml><?xml version="1.0" encoding="utf-8"?>
<sst xmlns="http://schemas.openxmlformats.org/spreadsheetml/2006/main" count="81" uniqueCount="66">
  <si>
    <r>
      <rPr>
        <b/>
        <sz val="11"/>
        <color theme="1"/>
        <rFont val="Calibri"/>
        <family val="2"/>
        <scheme val="minor"/>
      </rPr>
      <t>Updates:</t>
    </r>
    <r>
      <rPr>
        <sz val="11"/>
        <color theme="1"/>
        <rFont val="Calibri"/>
        <family val="2"/>
        <scheme val="minor"/>
      </rPr>
      <t xml:space="preserve">
- Adding 15 min for corp to review store list and 20 min for stores to confirm company approval (5/16)</t>
    </r>
  </si>
  <si>
    <t>**Assumes 70% of respondents will do so online with the remainder requesting telephone/CATI assistance</t>
  </si>
  <si>
    <t>*Assumes 50% of the sample responds during the first wave, 40% of non-respondents respond to the first follow-up wave, 20% to the second, and 10% to the 3rd, 4th and 5th waves</t>
  </si>
  <si>
    <r>
      <rPr>
        <vertAlign val="superscript"/>
        <sz val="8"/>
        <color theme="1"/>
        <rFont val="Courier"/>
      </rPr>
      <t>1</t>
    </r>
    <r>
      <rPr>
        <sz val="8"/>
        <color theme="1"/>
        <rFont val="Courier"/>
        <family val="2"/>
        <charset val="1"/>
      </rPr>
      <t xml:space="preserve"> The 35 largest SNAP authorized companies will be recruited. If one or more fail to respond, they will be replaced by the next largest retailers</t>
    </r>
  </si>
  <si>
    <t>Total</t>
  </si>
  <si>
    <t>Respond via Computer-Assisted Telephone  Interview Survey (CATI)</t>
  </si>
  <si>
    <t>Input Data via Web-based Survey</t>
  </si>
  <si>
    <t>Compile Information</t>
  </si>
  <si>
    <t>Reminder Telephone Call</t>
  </si>
  <si>
    <t>Reminder Email 4</t>
  </si>
  <si>
    <t>Reminder Email 3</t>
  </si>
  <si>
    <t>Reminder Email 2</t>
  </si>
  <si>
    <t>Reminder Email 1</t>
  </si>
  <si>
    <t>Invitation Email</t>
  </si>
  <si>
    <t>Survey Announcement</t>
  </si>
  <si>
    <t>Pretest</t>
  </si>
  <si>
    <t>Store Survey</t>
  </si>
  <si>
    <t>Profit/Nonprofit Businesses: Retailers—large food retail chain stores</t>
  </si>
  <si>
    <t>Inperson Interview</t>
  </si>
  <si>
    <t>Case Studies</t>
  </si>
  <si>
    <t>Updated to include 9 already completed case study visits.
Also updates Company survey to reflect 100% completion rate for 35 respondents</t>
  </si>
  <si>
    <r>
      <t>Reminder Telephone Call</t>
    </r>
    <r>
      <rPr>
        <vertAlign val="superscript"/>
        <sz val="8"/>
        <color theme="1"/>
        <rFont val="Courier"/>
      </rPr>
      <t>1</t>
    </r>
  </si>
  <si>
    <t>Recruitment phone call</t>
  </si>
  <si>
    <t>FNS Survey Announcement</t>
  </si>
  <si>
    <t>Company Survey</t>
  </si>
  <si>
    <t>Profit/Nonprofit Businesses: Retailers—large food retail companies</t>
  </si>
  <si>
    <t>Est. Grand Total Burden Hours</t>
  </si>
  <si>
    <t>Est. Burden Hours (Non-Respondents)</t>
  </si>
  <si>
    <t>Hours per Non Response</t>
  </si>
  <si>
    <t>Est. Total Annual Non-Response</t>
  </si>
  <si>
    <t>Est. Frequency of Non Responses</t>
  </si>
  <si>
    <t>Est. # of Non-Respondents</t>
  </si>
  <si>
    <t>Est. Total Burden Hours (Respondents)</t>
  </si>
  <si>
    <t>Hours per Response</t>
  </si>
  <si>
    <t>Est. Total Annual Responses</t>
  </si>
  <si>
    <t>Est. Frequency of Responses</t>
  </si>
  <si>
    <t>Est. # of Respondents</t>
  </si>
  <si>
    <t>Sample Size</t>
  </si>
  <si>
    <t>Respondent (Appendix)</t>
  </si>
  <si>
    <t>Affected Public</t>
  </si>
  <si>
    <t>Grand Total</t>
  </si>
  <si>
    <t>Non-Responses</t>
  </si>
  <si>
    <t>Responses</t>
  </si>
  <si>
    <t> </t>
  </si>
  <si>
    <t>Estimated Sample Size and Response Burden</t>
  </si>
  <si>
    <t>12B</t>
  </si>
  <si>
    <t>Respondent Type</t>
  </si>
  <si>
    <t>Estimated # of Respondents/Non-respondents</t>
  </si>
  <si>
    <t>Responses per Respondent/Non-respondent</t>
  </si>
  <si>
    <t>Total Annual Responses/Non-responses</t>
  </si>
  <si>
    <t>Estimated Total Hours</t>
  </si>
  <si>
    <t>Median Hourly Wage</t>
  </si>
  <si>
    <t>Cost to Respondent/Non-respondent</t>
  </si>
  <si>
    <t>SNAP Corporate Representative (Pretest Respondent)</t>
  </si>
  <si>
    <t>SNAP Corporate Representative (Pretest Nonrespondent)</t>
  </si>
  <si>
    <t>SNAP Corporate Representative (Case Study Interviews)</t>
  </si>
  <si>
    <t>SNAP Corporate Representative (Web Survey)</t>
  </si>
  <si>
    <t>SNAP Corporate Representative (Phone Survey)</t>
  </si>
  <si>
    <t>SNAP Corporate Representative (Nonresponders)</t>
  </si>
  <si>
    <t>SNAP Corporate Representative (Inperson Interviews)</t>
  </si>
  <si>
    <t>Store Manager (Pretest Respondent)</t>
  </si>
  <si>
    <t>Store Manager (Pretest Nonrespondent)</t>
  </si>
  <si>
    <t>Store Manager (Web Survey)</t>
  </si>
  <si>
    <t>Store Manager (Phone Survey)</t>
  </si>
  <si>
    <t>Store Manager (Nonresponse follow-up)</t>
  </si>
  <si>
    <t>*Need to add in Eric's and Anita's compensations. Must get that from them or, at least, their GS rating and estimated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</si>
</sst>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ourier"/>
      <family val="2"/>
      <charset val="1"/>
    </font>
    <font>
      <sz val="8"/>
      <color theme="1"/>
      <name val="Courier"/>
    </font>
    <font>
      <vertAlign val="superscript"/>
      <sz val="8"/>
      <color theme="1"/>
      <name val="Courier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2" fillId="3" borderId="3" xfId="0" applyNumberFormat="1" applyFont="1" applyFill="1" applyBorder="1" applyAlignment="1">
      <alignment wrapText="1"/>
    </xf>
    <xf numFmtId="164" fontId="2" fillId="3" borderId="4" xfId="0" applyNumberFormat="1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164" fontId="2" fillId="3" borderId="9" xfId="0" applyNumberFormat="1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164" fontId="2" fillId="3" borderId="11" xfId="0" applyNumberFormat="1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164" fontId="2" fillId="3" borderId="10" xfId="0" applyNumberFormat="1" applyFont="1" applyFill="1" applyBorder="1" applyAlignment="1">
      <alignment wrapText="1"/>
    </xf>
    <xf numFmtId="2" fontId="2" fillId="3" borderId="10" xfId="0" applyNumberFormat="1" applyFont="1" applyFill="1" applyBorder="1" applyAlignment="1">
      <alignment wrapText="1"/>
    </xf>
    <xf numFmtId="1" fontId="2" fillId="3" borderId="10" xfId="0" applyNumberFormat="1" applyFont="1" applyFill="1" applyBorder="1" applyAlignment="1">
      <alignment wrapText="1"/>
    </xf>
    <xf numFmtId="1" fontId="2" fillId="3" borderId="12" xfId="0" applyNumberFormat="1" applyFont="1" applyFill="1" applyBorder="1" applyAlignment="1">
      <alignment wrapText="1"/>
    </xf>
    <xf numFmtId="1" fontId="2" fillId="3" borderId="19" xfId="0" applyNumberFormat="1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164" fontId="2" fillId="3" borderId="21" xfId="0" applyNumberFormat="1" applyFont="1" applyFill="1" applyBorder="1" applyAlignment="1">
      <alignment wrapText="1"/>
    </xf>
    <xf numFmtId="1" fontId="2" fillId="3" borderId="20" xfId="0" applyNumberFormat="1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2" fillId="3" borderId="24" xfId="0" applyFont="1" applyFill="1" applyBorder="1" applyAlignment="1">
      <alignment wrapText="1"/>
    </xf>
    <xf numFmtId="0" fontId="0" fillId="0" borderId="25" xfId="0" applyBorder="1"/>
    <xf numFmtId="0" fontId="2" fillId="3" borderId="27" xfId="0" applyFont="1" applyFill="1" applyBorder="1" applyAlignment="1">
      <alignment wrapText="1"/>
    </xf>
    <xf numFmtId="0" fontId="2" fillId="3" borderId="28" xfId="0" applyFont="1" applyFill="1" applyBorder="1" applyAlignment="1">
      <alignment textRotation="90" wrapText="1"/>
    </xf>
    <xf numFmtId="0" fontId="2" fillId="3" borderId="29" xfId="0" applyFont="1" applyFill="1" applyBorder="1" applyAlignment="1">
      <alignment textRotation="90" wrapText="1"/>
    </xf>
    <xf numFmtId="0" fontId="2" fillId="3" borderId="3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0" fillId="0" borderId="31" xfId="0" applyBorder="1"/>
    <xf numFmtId="0" fontId="2" fillId="3" borderId="32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0" fontId="0" fillId="0" borderId="36" xfId="0" applyBorder="1"/>
    <xf numFmtId="0" fontId="2" fillId="3" borderId="39" xfId="0" applyFont="1" applyFill="1" applyBorder="1" applyAlignment="1">
      <alignment wrapText="1"/>
    </xf>
    <xf numFmtId="0" fontId="2" fillId="3" borderId="40" xfId="0" applyFont="1" applyFill="1" applyBorder="1" applyAlignment="1">
      <alignment wrapText="1"/>
    </xf>
    <xf numFmtId="0" fontId="5" fillId="3" borderId="19" xfId="0" applyFont="1" applyFill="1" applyBorder="1" applyAlignment="1">
      <alignment wrapText="1"/>
    </xf>
    <xf numFmtId="0" fontId="0" fillId="0" borderId="0" xfId="0" applyAlignment="1">
      <alignment wrapText="1"/>
    </xf>
    <xf numFmtId="165" fontId="5" fillId="3" borderId="19" xfId="0" applyNumberFormat="1" applyFont="1" applyFill="1" applyBorder="1" applyAlignment="1">
      <alignment wrapText="1"/>
    </xf>
    <xf numFmtId="1" fontId="5" fillId="3" borderId="19" xfId="0" applyNumberFormat="1" applyFont="1" applyFill="1" applyBorder="1"/>
    <xf numFmtId="0" fontId="5" fillId="3" borderId="19" xfId="0" applyFont="1" applyFill="1" applyBorder="1"/>
    <xf numFmtId="1" fontId="5" fillId="3" borderId="19" xfId="0" applyNumberFormat="1" applyFont="1" applyFill="1" applyBorder="1" applyAlignment="1">
      <alignment wrapText="1"/>
    </xf>
    <xf numFmtId="2" fontId="5" fillId="3" borderId="19" xfId="0" applyNumberFormat="1" applyFont="1" applyFill="1" applyBorder="1" applyAlignment="1">
      <alignment wrapText="1"/>
    </xf>
    <xf numFmtId="0" fontId="5" fillId="3" borderId="41" xfId="0" applyFont="1" applyFill="1" applyBorder="1"/>
    <xf numFmtId="0" fontId="5" fillId="3" borderId="41" xfId="0" applyFont="1" applyFill="1" applyBorder="1" applyAlignment="1">
      <alignment wrapText="1"/>
    </xf>
    <xf numFmtId="0" fontId="5" fillId="5" borderId="23" xfId="0" applyFont="1" applyFill="1" applyBorder="1"/>
    <xf numFmtId="0" fontId="5" fillId="5" borderId="17" xfId="0" applyFont="1" applyFill="1" applyBorder="1"/>
    <xf numFmtId="165" fontId="5" fillId="5" borderId="42" xfId="0" applyNumberFormat="1" applyFont="1" applyFill="1" applyBorder="1"/>
    <xf numFmtId="0" fontId="6" fillId="3" borderId="0" xfId="0" applyFont="1" applyFill="1" applyBorder="1" applyAlignment="1">
      <alignment wrapText="1"/>
    </xf>
    <xf numFmtId="1" fontId="7" fillId="6" borderId="43" xfId="0" applyNumberFormat="1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2" fillId="0" borderId="1" xfId="0" applyFont="1" applyFill="1" applyBorder="1" applyAlignment="1">
      <alignment wrapText="1"/>
    </xf>
    <xf numFmtId="0" fontId="0" fillId="0" borderId="0" xfId="0" applyAlignment="1"/>
    <xf numFmtId="0" fontId="2" fillId="3" borderId="18" xfId="0" applyFont="1" applyFill="1" applyBorder="1" applyAlignment="1">
      <alignment wrapText="1"/>
    </xf>
    <xf numFmtId="0" fontId="0" fillId="3" borderId="15" xfId="0" applyFill="1" applyBorder="1" applyAlignment="1"/>
    <xf numFmtId="0" fontId="0" fillId="3" borderId="13" xfId="0" applyFill="1" applyBorder="1" applyAlignment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3" borderId="38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0" fontId="2" fillId="3" borderId="34" xfId="0" applyFont="1" applyFill="1" applyBorder="1" applyAlignment="1">
      <alignment wrapText="1"/>
    </xf>
    <xf numFmtId="0" fontId="2" fillId="3" borderId="3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zoomScaleNormal="100" workbookViewId="0">
      <selection activeCell="P8" sqref="P8"/>
    </sheetView>
  </sheetViews>
  <sheetFormatPr defaultRowHeight="14.4" x14ac:dyDescent="0.3"/>
  <cols>
    <col min="1" max="1" width="22.5546875" customWidth="1"/>
    <col min="2" max="2" width="31.33203125" customWidth="1"/>
    <col min="3" max="3" width="9.109375" customWidth="1"/>
    <col min="4" max="4" width="6.5546875" customWidth="1"/>
    <col min="5" max="6" width="8" customWidth="1"/>
    <col min="7" max="7" width="7.88671875" customWidth="1"/>
    <col min="8" max="8" width="9.33203125" customWidth="1"/>
    <col min="9" max="9" width="5.6640625" customWidth="1"/>
    <col min="10" max="11" width="8" customWidth="1"/>
    <col min="12" max="12" width="7.88671875" customWidth="1"/>
    <col min="13" max="13" width="8" customWidth="1"/>
    <col min="14" max="14" width="9.5546875" customWidth="1"/>
  </cols>
  <sheetData>
    <row r="1" spans="1:18" ht="15" thickTop="1" x14ac:dyDescent="0.3">
      <c r="A1" s="35" t="s">
        <v>43</v>
      </c>
      <c r="B1" s="34" t="s">
        <v>43</v>
      </c>
      <c r="C1" s="34" t="s">
        <v>43</v>
      </c>
      <c r="D1" s="68" t="s">
        <v>44</v>
      </c>
      <c r="E1" s="68"/>
      <c r="F1" s="68"/>
      <c r="G1" s="68"/>
      <c r="H1" s="68"/>
      <c r="I1" s="68"/>
      <c r="J1" s="68"/>
      <c r="K1" s="68"/>
      <c r="L1" s="68"/>
      <c r="M1" s="68"/>
      <c r="N1" s="69"/>
      <c r="O1" s="33"/>
    </row>
    <row r="2" spans="1:18" ht="21.6" thickBot="1" x14ac:dyDescent="0.35">
      <c r="A2" s="29" t="s">
        <v>43</v>
      </c>
      <c r="B2" s="8" t="s">
        <v>43</v>
      </c>
      <c r="C2" s="32" t="s">
        <v>43</v>
      </c>
      <c r="D2" s="70" t="s">
        <v>42</v>
      </c>
      <c r="E2" s="70"/>
      <c r="F2" s="70"/>
      <c r="G2" s="70"/>
      <c r="H2" s="71"/>
      <c r="I2" s="70" t="s">
        <v>41</v>
      </c>
      <c r="J2" s="70"/>
      <c r="K2" s="70"/>
      <c r="L2" s="70"/>
      <c r="M2" s="71"/>
      <c r="N2" s="31" t="s">
        <v>40</v>
      </c>
      <c r="O2" s="30"/>
    </row>
    <row r="3" spans="1:18" ht="99.75" customHeight="1" thickTop="1" x14ac:dyDescent="0.25">
      <c r="A3" s="29" t="s">
        <v>39</v>
      </c>
      <c r="B3" s="23" t="s">
        <v>38</v>
      </c>
      <c r="C3" s="28" t="s">
        <v>37</v>
      </c>
      <c r="D3" s="26" t="s">
        <v>36</v>
      </c>
      <c r="E3" s="26" t="s">
        <v>35</v>
      </c>
      <c r="F3" s="26" t="s">
        <v>34</v>
      </c>
      <c r="G3" s="26" t="s">
        <v>33</v>
      </c>
      <c r="H3" s="27" t="s">
        <v>32</v>
      </c>
      <c r="I3" s="26" t="s">
        <v>31</v>
      </c>
      <c r="J3" s="26" t="s">
        <v>30</v>
      </c>
      <c r="K3" s="26" t="s">
        <v>29</v>
      </c>
      <c r="L3" s="26" t="s">
        <v>28</v>
      </c>
      <c r="M3" s="26" t="s">
        <v>27</v>
      </c>
      <c r="N3" s="25" t="s">
        <v>26</v>
      </c>
    </row>
    <row r="4" spans="1:18" ht="15" customHeight="1" x14ac:dyDescent="0.3">
      <c r="A4" s="53" t="s">
        <v>25</v>
      </c>
      <c r="B4" s="56" t="s">
        <v>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24"/>
    </row>
    <row r="5" spans="1:18" ht="15" customHeight="1" x14ac:dyDescent="0.3">
      <c r="A5" s="54"/>
      <c r="B5" s="23" t="s">
        <v>15</v>
      </c>
      <c r="C5" s="10">
        <v>5</v>
      </c>
      <c r="D5" s="8">
        <v>2</v>
      </c>
      <c r="E5" s="8">
        <v>1</v>
      </c>
      <c r="F5" s="8">
        <v>2</v>
      </c>
      <c r="G5" s="8">
        <v>2</v>
      </c>
      <c r="H5" s="9">
        <f t="shared" ref="H5:H16" si="0">G5*F5</f>
        <v>4</v>
      </c>
      <c r="I5" s="8">
        <v>3</v>
      </c>
      <c r="J5" s="8">
        <v>1</v>
      </c>
      <c r="K5" s="8">
        <v>3</v>
      </c>
      <c r="L5" s="8">
        <v>0.25</v>
      </c>
      <c r="M5" s="13">
        <f t="shared" ref="M5:M16" si="1">I5*L5</f>
        <v>0.75</v>
      </c>
      <c r="N5" s="7">
        <f t="shared" ref="N5:N16" si="2">H5+M5</f>
        <v>4.75</v>
      </c>
    </row>
    <row r="6" spans="1:18" x14ac:dyDescent="0.3">
      <c r="A6" s="54"/>
      <c r="B6" s="23" t="s">
        <v>23</v>
      </c>
      <c r="C6" s="10">
        <v>35</v>
      </c>
      <c r="D6" s="8">
        <v>35</v>
      </c>
      <c r="E6" s="8">
        <v>1</v>
      </c>
      <c r="F6" s="8">
        <v>35</v>
      </c>
      <c r="G6" s="8">
        <v>0.06</v>
      </c>
      <c r="H6" s="9">
        <f t="shared" si="0"/>
        <v>2.1</v>
      </c>
      <c r="I6" s="8">
        <f t="shared" ref="I6:I13" si="3">C6-D6</f>
        <v>0</v>
      </c>
      <c r="J6" s="8">
        <v>1</v>
      </c>
      <c r="K6" s="8">
        <f>C6-D6</f>
        <v>0</v>
      </c>
      <c r="L6" s="8">
        <v>0.06</v>
      </c>
      <c r="M6" s="13">
        <f t="shared" si="1"/>
        <v>0</v>
      </c>
      <c r="N6" s="7">
        <f t="shared" si="2"/>
        <v>2.1</v>
      </c>
    </row>
    <row r="7" spans="1:18" x14ac:dyDescent="0.3">
      <c r="A7" s="54"/>
      <c r="B7" s="23" t="s">
        <v>22</v>
      </c>
      <c r="C7" s="10">
        <v>35</v>
      </c>
      <c r="D7" s="8">
        <v>35</v>
      </c>
      <c r="E7" s="8">
        <v>1</v>
      </c>
      <c r="F7" s="8">
        <v>35</v>
      </c>
      <c r="G7" s="8">
        <v>0.25</v>
      </c>
      <c r="H7" s="9">
        <f t="shared" si="0"/>
        <v>8.75</v>
      </c>
      <c r="I7" s="8">
        <f t="shared" si="3"/>
        <v>0</v>
      </c>
      <c r="J7" s="8">
        <v>1</v>
      </c>
      <c r="K7" s="8">
        <f>C6-D6</f>
        <v>0</v>
      </c>
      <c r="L7" s="8">
        <v>0.25</v>
      </c>
      <c r="M7" s="13">
        <f t="shared" si="1"/>
        <v>0</v>
      </c>
      <c r="N7" s="7">
        <f t="shared" si="2"/>
        <v>8.75</v>
      </c>
    </row>
    <row r="8" spans="1:18" x14ac:dyDescent="0.3">
      <c r="A8" s="54"/>
      <c r="B8" s="23" t="s">
        <v>13</v>
      </c>
      <c r="C8" s="10">
        <v>35</v>
      </c>
      <c r="D8" s="8">
        <v>35</v>
      </c>
      <c r="E8" s="8">
        <v>1</v>
      </c>
      <c r="F8" s="8">
        <v>35</v>
      </c>
      <c r="G8" s="8">
        <v>0.06</v>
      </c>
      <c r="H8" s="9">
        <f t="shared" si="0"/>
        <v>2.1</v>
      </c>
      <c r="I8" s="8">
        <f t="shared" si="3"/>
        <v>0</v>
      </c>
      <c r="J8" s="8">
        <v>1</v>
      </c>
      <c r="K8" s="8">
        <f>C7-D7</f>
        <v>0</v>
      </c>
      <c r="L8" s="8">
        <v>0.06</v>
      </c>
      <c r="M8" s="13">
        <f t="shared" si="1"/>
        <v>0</v>
      </c>
      <c r="N8" s="7">
        <f t="shared" si="2"/>
        <v>2.1</v>
      </c>
    </row>
    <row r="9" spans="1:18" x14ac:dyDescent="0.3">
      <c r="A9" s="54"/>
      <c r="B9" s="23" t="s">
        <v>12</v>
      </c>
      <c r="C9" s="16">
        <f>C8*0.5</f>
        <v>17.5</v>
      </c>
      <c r="D9" s="8">
        <f>C9*0.4</f>
        <v>7</v>
      </c>
      <c r="E9" s="8">
        <v>1</v>
      </c>
      <c r="F9" s="8">
        <v>7</v>
      </c>
      <c r="G9" s="8">
        <v>0.06</v>
      </c>
      <c r="H9" s="9">
        <f t="shared" si="0"/>
        <v>0.42</v>
      </c>
      <c r="I9" s="15">
        <f t="shared" si="3"/>
        <v>10.5</v>
      </c>
      <c r="J9" s="8">
        <v>1</v>
      </c>
      <c r="K9" s="8">
        <v>11</v>
      </c>
      <c r="L9" s="8">
        <v>0.06</v>
      </c>
      <c r="M9" s="13">
        <f t="shared" si="1"/>
        <v>0.63</v>
      </c>
      <c r="N9" s="7">
        <f t="shared" si="2"/>
        <v>1.05</v>
      </c>
    </row>
    <row r="10" spans="1:18" x14ac:dyDescent="0.3">
      <c r="A10" s="54"/>
      <c r="B10" s="23" t="s">
        <v>11</v>
      </c>
      <c r="C10" s="16">
        <f>C9-D9</f>
        <v>10.5</v>
      </c>
      <c r="D10" s="15">
        <f>C10*0.2</f>
        <v>2.1</v>
      </c>
      <c r="E10" s="8">
        <v>1</v>
      </c>
      <c r="F10" s="8">
        <v>2</v>
      </c>
      <c r="G10" s="8">
        <v>0.06</v>
      </c>
      <c r="H10" s="9">
        <f t="shared" si="0"/>
        <v>0.12</v>
      </c>
      <c r="I10" s="15">
        <f t="shared" si="3"/>
        <v>8.4</v>
      </c>
      <c r="J10" s="8">
        <v>1</v>
      </c>
      <c r="K10" s="8">
        <v>8</v>
      </c>
      <c r="L10" s="8">
        <v>0.06</v>
      </c>
      <c r="M10" s="13">
        <f t="shared" si="1"/>
        <v>0.504</v>
      </c>
      <c r="N10" s="7">
        <f t="shared" si="2"/>
        <v>0.624</v>
      </c>
    </row>
    <row r="11" spans="1:18" x14ac:dyDescent="0.3">
      <c r="A11" s="54"/>
      <c r="B11" s="23" t="s">
        <v>10</v>
      </c>
      <c r="C11" s="16">
        <f>C10-D10</f>
        <v>8.4</v>
      </c>
      <c r="D11" s="15">
        <f>C11*0.1</f>
        <v>0.84000000000000008</v>
      </c>
      <c r="E11" s="8">
        <v>1</v>
      </c>
      <c r="F11" s="8">
        <v>1</v>
      </c>
      <c r="G11" s="8">
        <v>0.06</v>
      </c>
      <c r="H11" s="9">
        <f t="shared" si="0"/>
        <v>0.06</v>
      </c>
      <c r="I11" s="15">
        <f t="shared" si="3"/>
        <v>7.5600000000000005</v>
      </c>
      <c r="J11" s="8">
        <v>1</v>
      </c>
      <c r="K11" s="8">
        <v>8</v>
      </c>
      <c r="L11" s="8">
        <v>0.06</v>
      </c>
      <c r="M11" s="13">
        <f t="shared" si="1"/>
        <v>0.4536</v>
      </c>
      <c r="N11" s="7">
        <f t="shared" si="2"/>
        <v>0.51360000000000006</v>
      </c>
    </row>
    <row r="12" spans="1:18" x14ac:dyDescent="0.3">
      <c r="A12" s="54"/>
      <c r="B12" s="23" t="s">
        <v>9</v>
      </c>
      <c r="C12" s="16">
        <f>C11-D11</f>
        <v>7.5600000000000005</v>
      </c>
      <c r="D12" s="15">
        <f>C12*0.1</f>
        <v>0.75600000000000012</v>
      </c>
      <c r="E12" s="8">
        <v>1</v>
      </c>
      <c r="F12" s="8">
        <v>1</v>
      </c>
      <c r="G12" s="8">
        <v>0.06</v>
      </c>
      <c r="H12" s="9">
        <f t="shared" si="0"/>
        <v>0.06</v>
      </c>
      <c r="I12" s="15">
        <f t="shared" si="3"/>
        <v>6.8040000000000003</v>
      </c>
      <c r="J12" s="8">
        <v>1</v>
      </c>
      <c r="K12" s="8">
        <v>7</v>
      </c>
      <c r="L12" s="8">
        <v>0.03</v>
      </c>
      <c r="M12" s="13">
        <f t="shared" si="1"/>
        <v>0.20412</v>
      </c>
      <c r="N12" s="7">
        <f t="shared" si="2"/>
        <v>0.26412000000000002</v>
      </c>
    </row>
    <row r="13" spans="1:18" ht="33.75" customHeight="1" x14ac:dyDescent="0.3">
      <c r="A13" s="54"/>
      <c r="B13" s="23" t="s">
        <v>21</v>
      </c>
      <c r="C13" s="16">
        <f>C12-D12</f>
        <v>6.8040000000000003</v>
      </c>
      <c r="D13" s="15">
        <f>C13*0.1</f>
        <v>0.68040000000000012</v>
      </c>
      <c r="E13" s="8">
        <v>1</v>
      </c>
      <c r="F13" s="8">
        <v>1</v>
      </c>
      <c r="G13" s="8">
        <v>8.3000000000000004E-2</v>
      </c>
      <c r="H13" s="9">
        <f t="shared" si="0"/>
        <v>8.3000000000000004E-2</v>
      </c>
      <c r="I13" s="15">
        <f t="shared" si="3"/>
        <v>6.1235999999999997</v>
      </c>
      <c r="J13" s="8">
        <v>1</v>
      </c>
      <c r="K13" s="8">
        <v>6</v>
      </c>
      <c r="L13" s="8">
        <v>8.3000000000000004E-2</v>
      </c>
      <c r="M13" s="13">
        <f t="shared" si="1"/>
        <v>0.50825880000000001</v>
      </c>
      <c r="N13" s="7">
        <f t="shared" si="2"/>
        <v>0.59125879999999997</v>
      </c>
      <c r="P13" s="51" t="s">
        <v>20</v>
      </c>
      <c r="Q13" s="52"/>
      <c r="R13" s="52"/>
    </row>
    <row r="14" spans="1:18" x14ac:dyDescent="0.3">
      <c r="A14" s="54"/>
      <c r="B14" s="23" t="s">
        <v>7</v>
      </c>
      <c r="C14" s="10">
        <v>35</v>
      </c>
      <c r="D14" s="8">
        <v>35</v>
      </c>
      <c r="E14" s="8">
        <v>1</v>
      </c>
      <c r="F14" s="8">
        <v>35</v>
      </c>
      <c r="G14" s="8">
        <v>0.75</v>
      </c>
      <c r="H14" s="9">
        <f t="shared" si="0"/>
        <v>26.25</v>
      </c>
      <c r="I14" s="8">
        <v>0</v>
      </c>
      <c r="J14" s="8">
        <v>1</v>
      </c>
      <c r="K14" s="8">
        <v>0</v>
      </c>
      <c r="L14" s="8">
        <v>0</v>
      </c>
      <c r="M14" s="8">
        <f t="shared" si="1"/>
        <v>0</v>
      </c>
      <c r="N14" s="7">
        <f t="shared" si="2"/>
        <v>26.25</v>
      </c>
      <c r="P14" s="52"/>
      <c r="Q14" s="52"/>
      <c r="R14" s="52"/>
    </row>
    <row r="15" spans="1:18" x14ac:dyDescent="0.3">
      <c r="A15" s="54"/>
      <c r="B15" s="23" t="s">
        <v>6</v>
      </c>
      <c r="C15" s="16">
        <f>D6*0.7</f>
        <v>24.5</v>
      </c>
      <c r="D15" s="8">
        <v>26</v>
      </c>
      <c r="E15" s="8">
        <v>1</v>
      </c>
      <c r="F15" s="8">
        <v>26</v>
      </c>
      <c r="G15" s="8">
        <v>0.75</v>
      </c>
      <c r="H15" s="9">
        <f t="shared" si="0"/>
        <v>19.5</v>
      </c>
      <c r="I15" s="8">
        <v>0</v>
      </c>
      <c r="J15" s="8">
        <v>1</v>
      </c>
      <c r="K15" s="8">
        <v>0</v>
      </c>
      <c r="L15" s="8">
        <v>0</v>
      </c>
      <c r="M15" s="8">
        <f t="shared" si="1"/>
        <v>0</v>
      </c>
      <c r="N15" s="7">
        <f t="shared" si="2"/>
        <v>19.5</v>
      </c>
      <c r="P15" s="52"/>
      <c r="Q15" s="52"/>
      <c r="R15" s="52"/>
    </row>
    <row r="16" spans="1:18" ht="30.6" x14ac:dyDescent="0.3">
      <c r="A16" s="54"/>
      <c r="B16" s="23" t="s">
        <v>5</v>
      </c>
      <c r="C16" s="16">
        <f>D6-C15</f>
        <v>10.5</v>
      </c>
      <c r="D16" s="8">
        <v>11</v>
      </c>
      <c r="E16" s="8">
        <v>1</v>
      </c>
      <c r="F16" s="8">
        <v>11</v>
      </c>
      <c r="G16" s="8">
        <v>0.75</v>
      </c>
      <c r="H16" s="9">
        <f t="shared" si="0"/>
        <v>8.25</v>
      </c>
      <c r="I16" s="8">
        <v>0</v>
      </c>
      <c r="J16" s="8">
        <v>1</v>
      </c>
      <c r="K16" s="8">
        <v>0</v>
      </c>
      <c r="L16" s="8">
        <v>0</v>
      </c>
      <c r="M16" s="8">
        <f t="shared" si="1"/>
        <v>0</v>
      </c>
      <c r="N16" s="7">
        <f t="shared" si="2"/>
        <v>8.25</v>
      </c>
    </row>
    <row r="17" spans="1:14" x14ac:dyDescent="0.3">
      <c r="A17" s="54"/>
      <c r="B17" s="56" t="s">
        <v>19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</row>
    <row r="18" spans="1:14" x14ac:dyDescent="0.3">
      <c r="A18" s="55"/>
      <c r="B18" s="22" t="s">
        <v>18</v>
      </c>
      <c r="C18" s="21">
        <v>9</v>
      </c>
      <c r="D18" s="18">
        <v>9</v>
      </c>
      <c r="E18" s="18">
        <v>1</v>
      </c>
      <c r="F18" s="18">
        <v>9</v>
      </c>
      <c r="G18" s="18">
        <v>2.5</v>
      </c>
      <c r="H18" s="20">
        <f>G18*F18</f>
        <v>22.5</v>
      </c>
      <c r="I18" s="19">
        <v>0</v>
      </c>
      <c r="J18" s="18">
        <v>1</v>
      </c>
      <c r="K18" s="18">
        <v>0</v>
      </c>
      <c r="L18" s="18">
        <v>0</v>
      </c>
      <c r="M18" s="17">
        <f>I18*L18</f>
        <v>0</v>
      </c>
      <c r="N18" s="7">
        <f>H18+M18</f>
        <v>22.5</v>
      </c>
    </row>
    <row r="19" spans="1:14" x14ac:dyDescent="0.3">
      <c r="A19" s="63" t="s">
        <v>17</v>
      </c>
      <c r="B19" s="57" t="s">
        <v>16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1:14" ht="15" customHeight="1" x14ac:dyDescent="0.3">
      <c r="A20" s="64"/>
      <c r="B20" s="12" t="s">
        <v>15</v>
      </c>
      <c r="C20" s="10">
        <v>5</v>
      </c>
      <c r="D20" s="8">
        <v>2</v>
      </c>
      <c r="E20" s="8">
        <v>1</v>
      </c>
      <c r="F20" s="8">
        <v>2</v>
      </c>
      <c r="G20" s="8">
        <v>2</v>
      </c>
      <c r="H20" s="9">
        <f t="shared" ref="H20:H30" si="4">G20*F20</f>
        <v>4</v>
      </c>
      <c r="I20" s="8">
        <v>3</v>
      </c>
      <c r="J20" s="8">
        <v>1</v>
      </c>
      <c r="K20" s="8">
        <v>3</v>
      </c>
      <c r="L20" s="8">
        <v>0.25</v>
      </c>
      <c r="M20" s="8">
        <v>0.75</v>
      </c>
      <c r="N20" s="7">
        <f t="shared" ref="N20:N30" si="5">H20+M20</f>
        <v>4.75</v>
      </c>
    </row>
    <row r="21" spans="1:14" x14ac:dyDescent="0.3">
      <c r="A21" s="64"/>
      <c r="B21" s="11" t="s">
        <v>14</v>
      </c>
      <c r="C21" s="10">
        <v>2000</v>
      </c>
      <c r="D21" s="8">
        <v>1650</v>
      </c>
      <c r="E21" s="8">
        <v>1</v>
      </c>
      <c r="F21" s="8">
        <v>1650</v>
      </c>
      <c r="G21" s="8">
        <v>0.06</v>
      </c>
      <c r="H21" s="9">
        <f t="shared" si="4"/>
        <v>99</v>
      </c>
      <c r="I21" s="8">
        <f t="shared" ref="I21:I27" si="6">C21-D21</f>
        <v>350</v>
      </c>
      <c r="J21" s="8">
        <v>1</v>
      </c>
      <c r="K21" s="8">
        <v>350</v>
      </c>
      <c r="L21" s="8">
        <v>0.02</v>
      </c>
      <c r="M21" s="13">
        <f t="shared" ref="M21:M30" si="7">I21*L21</f>
        <v>7</v>
      </c>
      <c r="N21" s="7">
        <f t="shared" si="5"/>
        <v>106</v>
      </c>
    </row>
    <row r="22" spans="1:14" x14ac:dyDescent="0.3">
      <c r="A22" s="64"/>
      <c r="B22" s="11" t="s">
        <v>13</v>
      </c>
      <c r="C22" s="10">
        <v>2000</v>
      </c>
      <c r="D22" s="8">
        <v>1650</v>
      </c>
      <c r="E22" s="8">
        <v>1</v>
      </c>
      <c r="F22" s="15">
        <v>1650</v>
      </c>
      <c r="G22" s="8">
        <v>0.06</v>
      </c>
      <c r="H22" s="9">
        <f t="shared" si="4"/>
        <v>99</v>
      </c>
      <c r="I22" s="15">
        <f t="shared" si="6"/>
        <v>350</v>
      </c>
      <c r="J22" s="8">
        <v>1</v>
      </c>
      <c r="K22" s="8">
        <v>350</v>
      </c>
      <c r="L22" s="8">
        <v>0.02</v>
      </c>
      <c r="M22" s="13">
        <f t="shared" si="7"/>
        <v>7</v>
      </c>
      <c r="N22" s="7">
        <f t="shared" si="5"/>
        <v>106</v>
      </c>
    </row>
    <row r="23" spans="1:14" x14ac:dyDescent="0.3">
      <c r="A23" s="64"/>
      <c r="B23" s="11" t="s">
        <v>12</v>
      </c>
      <c r="C23" s="16">
        <f>C22*0.5</f>
        <v>1000</v>
      </c>
      <c r="D23" s="8">
        <f>C23*0.4</f>
        <v>400</v>
      </c>
      <c r="E23" s="8">
        <v>1</v>
      </c>
      <c r="F23" s="15">
        <v>400</v>
      </c>
      <c r="G23" s="8">
        <v>0.06</v>
      </c>
      <c r="H23" s="9">
        <f t="shared" si="4"/>
        <v>24</v>
      </c>
      <c r="I23" s="15">
        <f t="shared" si="6"/>
        <v>600</v>
      </c>
      <c r="J23" s="8">
        <v>1</v>
      </c>
      <c r="K23" s="15">
        <v>600</v>
      </c>
      <c r="L23" s="8">
        <v>0.01</v>
      </c>
      <c r="M23" s="13">
        <f t="shared" si="7"/>
        <v>6</v>
      </c>
      <c r="N23" s="7">
        <f t="shared" si="5"/>
        <v>30</v>
      </c>
    </row>
    <row r="24" spans="1:14" x14ac:dyDescent="0.3">
      <c r="A24" s="64"/>
      <c r="B24" s="11" t="s">
        <v>11</v>
      </c>
      <c r="C24" s="16">
        <f>C23-D23</f>
        <v>600</v>
      </c>
      <c r="D24" s="15">
        <f>C24*0.2</f>
        <v>120</v>
      </c>
      <c r="E24" s="8">
        <v>1</v>
      </c>
      <c r="F24" s="15">
        <v>120</v>
      </c>
      <c r="G24" s="8">
        <v>0.06</v>
      </c>
      <c r="H24" s="9">
        <f t="shared" si="4"/>
        <v>7.1999999999999993</v>
      </c>
      <c r="I24" s="15">
        <f t="shared" si="6"/>
        <v>480</v>
      </c>
      <c r="J24" s="8">
        <v>1</v>
      </c>
      <c r="K24" s="15">
        <v>480</v>
      </c>
      <c r="L24" s="8">
        <v>0.01</v>
      </c>
      <c r="M24" s="13">
        <f t="shared" si="7"/>
        <v>4.8</v>
      </c>
      <c r="N24" s="7">
        <f t="shared" si="5"/>
        <v>12</v>
      </c>
    </row>
    <row r="25" spans="1:14" x14ac:dyDescent="0.3">
      <c r="A25" s="64"/>
      <c r="B25" s="11" t="s">
        <v>10</v>
      </c>
      <c r="C25" s="16">
        <f>C24-D24</f>
        <v>480</v>
      </c>
      <c r="D25" s="15">
        <f>C25*0.1</f>
        <v>48</v>
      </c>
      <c r="E25" s="8">
        <v>1</v>
      </c>
      <c r="F25" s="15">
        <v>48</v>
      </c>
      <c r="G25" s="8">
        <v>0.06</v>
      </c>
      <c r="H25" s="9">
        <f t="shared" si="4"/>
        <v>2.88</v>
      </c>
      <c r="I25" s="15">
        <f t="shared" si="6"/>
        <v>432</v>
      </c>
      <c r="J25" s="8">
        <v>1</v>
      </c>
      <c r="K25" s="15">
        <v>432</v>
      </c>
      <c r="L25" s="8">
        <v>0.01</v>
      </c>
      <c r="M25" s="13">
        <f t="shared" si="7"/>
        <v>4.32</v>
      </c>
      <c r="N25" s="7">
        <f t="shared" si="5"/>
        <v>7.2</v>
      </c>
    </row>
    <row r="26" spans="1:14" x14ac:dyDescent="0.3">
      <c r="A26" s="64"/>
      <c r="B26" s="11" t="s">
        <v>9</v>
      </c>
      <c r="C26" s="16">
        <f>C25-D25</f>
        <v>432</v>
      </c>
      <c r="D26" s="15">
        <f>C26*0.1</f>
        <v>43.2</v>
      </c>
      <c r="E26" s="8">
        <v>1</v>
      </c>
      <c r="F26" s="15">
        <v>43.2</v>
      </c>
      <c r="G26" s="8">
        <v>0.06</v>
      </c>
      <c r="H26" s="9">
        <f t="shared" si="4"/>
        <v>2.5920000000000001</v>
      </c>
      <c r="I26" s="15">
        <f t="shared" si="6"/>
        <v>388.8</v>
      </c>
      <c r="J26" s="8">
        <v>1</v>
      </c>
      <c r="K26" s="15">
        <v>388.8</v>
      </c>
      <c r="L26" s="8">
        <v>0.01</v>
      </c>
      <c r="M26" s="13">
        <f t="shared" si="7"/>
        <v>3.8880000000000003</v>
      </c>
      <c r="N26" s="7">
        <f t="shared" si="5"/>
        <v>6.48</v>
      </c>
    </row>
    <row r="27" spans="1:14" ht="28.5" customHeight="1" x14ac:dyDescent="0.3">
      <c r="A27" s="64"/>
      <c r="B27" s="11" t="s">
        <v>8</v>
      </c>
      <c r="C27" s="16">
        <f>C26-D26</f>
        <v>388.8</v>
      </c>
      <c r="D27" s="15">
        <f>C27*0.1</f>
        <v>38.880000000000003</v>
      </c>
      <c r="E27" s="8">
        <v>1</v>
      </c>
      <c r="F27" s="15">
        <v>38.880000000000003</v>
      </c>
      <c r="G27" s="8">
        <v>8.3000000000000004E-2</v>
      </c>
      <c r="H27" s="9">
        <f t="shared" si="4"/>
        <v>3.2270400000000006</v>
      </c>
      <c r="I27" s="15">
        <f t="shared" si="6"/>
        <v>349.92</v>
      </c>
      <c r="J27" s="8">
        <v>1</v>
      </c>
      <c r="K27" s="15">
        <v>349.92</v>
      </c>
      <c r="L27" s="8">
        <v>0.01</v>
      </c>
      <c r="M27" s="13">
        <f t="shared" si="7"/>
        <v>3.4992000000000001</v>
      </c>
      <c r="N27" s="7">
        <f t="shared" si="5"/>
        <v>6.7262400000000007</v>
      </c>
    </row>
    <row r="28" spans="1:14" x14ac:dyDescent="0.3">
      <c r="A28" s="64"/>
      <c r="B28" s="11" t="s">
        <v>7</v>
      </c>
      <c r="C28" s="10">
        <v>1650</v>
      </c>
      <c r="D28" s="8">
        <v>1650</v>
      </c>
      <c r="E28" s="8">
        <v>1</v>
      </c>
      <c r="F28" s="15">
        <v>1650</v>
      </c>
      <c r="G28" s="14">
        <v>0.75</v>
      </c>
      <c r="H28" s="9">
        <f t="shared" si="4"/>
        <v>1237.5</v>
      </c>
      <c r="I28" s="8">
        <v>350</v>
      </c>
      <c r="J28" s="8">
        <v>1</v>
      </c>
      <c r="K28" s="8">
        <v>350</v>
      </c>
      <c r="L28" s="8">
        <v>0</v>
      </c>
      <c r="M28" s="13">
        <f t="shared" si="7"/>
        <v>0</v>
      </c>
      <c r="N28" s="7">
        <f t="shared" si="5"/>
        <v>1237.5</v>
      </c>
    </row>
    <row r="29" spans="1:14" x14ac:dyDescent="0.3">
      <c r="A29" s="64"/>
      <c r="B29" s="12" t="s">
        <v>6</v>
      </c>
      <c r="C29" s="10">
        <f>D21*0.7</f>
        <v>1155</v>
      </c>
      <c r="D29" s="8">
        <v>1155</v>
      </c>
      <c r="E29" s="8">
        <v>1</v>
      </c>
      <c r="F29" s="8">
        <v>1155</v>
      </c>
      <c r="G29" s="8">
        <v>0.75</v>
      </c>
      <c r="H29" s="9">
        <f t="shared" si="4"/>
        <v>866.25</v>
      </c>
      <c r="I29" s="8">
        <v>0</v>
      </c>
      <c r="J29" s="8">
        <v>1</v>
      </c>
      <c r="K29" s="8">
        <v>0</v>
      </c>
      <c r="L29" s="8">
        <v>0</v>
      </c>
      <c r="M29" s="8">
        <f t="shared" si="7"/>
        <v>0</v>
      </c>
      <c r="N29" s="7">
        <f t="shared" si="5"/>
        <v>866.25</v>
      </c>
    </row>
    <row r="30" spans="1:14" ht="30.6" x14ac:dyDescent="0.3">
      <c r="A30" s="65"/>
      <c r="B30" s="11" t="s">
        <v>5</v>
      </c>
      <c r="C30" s="10">
        <f>D21-C29</f>
        <v>495</v>
      </c>
      <c r="D30" s="8">
        <v>495</v>
      </c>
      <c r="E30" s="8">
        <v>1</v>
      </c>
      <c r="F30" s="8">
        <v>495</v>
      </c>
      <c r="G30" s="8">
        <v>0.75</v>
      </c>
      <c r="H30" s="9">
        <f t="shared" si="4"/>
        <v>371.25</v>
      </c>
      <c r="I30" s="8">
        <v>0</v>
      </c>
      <c r="J30" s="8">
        <v>1</v>
      </c>
      <c r="K30" s="8">
        <v>0</v>
      </c>
      <c r="L30" s="8">
        <v>0</v>
      </c>
      <c r="M30" s="8">
        <f t="shared" si="7"/>
        <v>0</v>
      </c>
      <c r="N30" s="7">
        <f t="shared" si="5"/>
        <v>371.25</v>
      </c>
    </row>
    <row r="31" spans="1:14" ht="15" thickBot="1" x14ac:dyDescent="0.35">
      <c r="A31" s="6" t="s">
        <v>4</v>
      </c>
      <c r="B31" s="5"/>
      <c r="C31" s="4">
        <f>SUM(C5,C6,C20,C21)</f>
        <v>2045</v>
      </c>
      <c r="D31" s="4">
        <f>SUM(D5,D6,D20,D21)</f>
        <v>1689</v>
      </c>
      <c r="E31" s="3">
        <v>1</v>
      </c>
      <c r="F31" s="4">
        <f>SUM(F5,F6,F20,F21)</f>
        <v>1689</v>
      </c>
      <c r="G31" s="3"/>
      <c r="H31" s="2">
        <f>SUM(H5:H30)</f>
        <v>2811.09204</v>
      </c>
      <c r="I31" s="4">
        <f>SUM(I5,I6,I20,I21)</f>
        <v>356</v>
      </c>
      <c r="J31" s="3">
        <v>1</v>
      </c>
      <c r="K31" s="4">
        <f>SUM(K5,K6,K20,K21)</f>
        <v>356</v>
      </c>
      <c r="L31" s="3"/>
      <c r="M31" s="2">
        <f>SUM(M5:M30)</f>
        <v>40.307178799999996</v>
      </c>
      <c r="N31" s="1">
        <f>SUM(N5:N30)</f>
        <v>2851.3992188000002</v>
      </c>
    </row>
    <row r="32" spans="1:14" ht="31.5" customHeight="1" thickTop="1" x14ac:dyDescent="0.3">
      <c r="A32" s="66" t="s">
        <v>3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1:14" ht="26.25" customHeight="1" x14ac:dyDescent="0.3">
      <c r="A33" s="61" t="s">
        <v>2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3">
      <c r="A34" s="61" t="s">
        <v>1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6" spans="1:14" x14ac:dyDescent="0.3">
      <c r="A36" s="59" t="s">
        <v>0</v>
      </c>
      <c r="B36" s="60"/>
      <c r="C36" s="60"/>
    </row>
    <row r="37" spans="1:14" x14ac:dyDescent="0.3">
      <c r="A37" s="60"/>
      <c r="B37" s="60"/>
      <c r="C37" s="60"/>
    </row>
    <row r="38" spans="1:14" x14ac:dyDescent="0.3">
      <c r="A38" s="60"/>
      <c r="B38" s="60"/>
      <c r="C38" s="60"/>
    </row>
    <row r="39" spans="1:14" x14ac:dyDescent="0.3">
      <c r="A39" s="60"/>
      <c r="B39" s="60"/>
      <c r="C39" s="60"/>
    </row>
    <row r="40" spans="1:14" x14ac:dyDescent="0.3">
      <c r="A40" s="60"/>
      <c r="B40" s="60"/>
      <c r="C40" s="60"/>
    </row>
    <row r="41" spans="1:14" x14ac:dyDescent="0.3">
      <c r="A41" s="60"/>
      <c r="B41" s="60"/>
      <c r="C41" s="60"/>
    </row>
  </sheetData>
  <mergeCells count="13">
    <mergeCell ref="D1:N1"/>
    <mergeCell ref="D2:H2"/>
    <mergeCell ref="I2:M2"/>
    <mergeCell ref="B19:N19"/>
    <mergeCell ref="B4:N4"/>
    <mergeCell ref="P13:R15"/>
    <mergeCell ref="A4:A18"/>
    <mergeCell ref="B17:N17"/>
    <mergeCell ref="A36:C41"/>
    <mergeCell ref="A33:N33"/>
    <mergeCell ref="A34:N34"/>
    <mergeCell ref="A19:A30"/>
    <mergeCell ref="A32:N32"/>
  </mergeCell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" zoomScale="115" zoomScaleNormal="115" workbookViewId="0">
      <selection activeCell="A7" sqref="A7"/>
    </sheetView>
  </sheetViews>
  <sheetFormatPr defaultRowHeight="14.4" x14ac:dyDescent="0.3"/>
  <cols>
    <col min="1" max="1" width="19.6640625" customWidth="1"/>
    <col min="2" max="2" width="11.6640625" customWidth="1"/>
    <col min="3" max="3" width="11.44140625" customWidth="1"/>
    <col min="4" max="4" width="11.109375" customWidth="1"/>
    <col min="5" max="5" width="10.44140625" customWidth="1"/>
    <col min="6" max="6" width="9.109375" customWidth="1"/>
    <col min="7" max="7" width="10.44140625" customWidth="1"/>
  </cols>
  <sheetData>
    <row r="1" spans="1:7" ht="15" x14ac:dyDescent="0.25">
      <c r="A1" t="s">
        <v>45</v>
      </c>
    </row>
    <row r="5" spans="1:7" s="37" customFormat="1" ht="50.25" customHeight="1" x14ac:dyDescent="0.25">
      <c r="A5" s="36" t="s">
        <v>46</v>
      </c>
      <c r="B5" s="36" t="s">
        <v>47</v>
      </c>
      <c r="C5" s="36" t="s">
        <v>48</v>
      </c>
      <c r="D5" s="36" t="s">
        <v>49</v>
      </c>
      <c r="E5" s="36" t="s">
        <v>50</v>
      </c>
      <c r="F5" s="36" t="s">
        <v>51</v>
      </c>
      <c r="G5" s="36" t="s">
        <v>52</v>
      </c>
    </row>
    <row r="6" spans="1:7" s="37" customFormat="1" ht="34.5" x14ac:dyDescent="0.25">
      <c r="A6" s="36" t="s">
        <v>53</v>
      </c>
      <c r="B6" s="36">
        <f>Hours!D5</f>
        <v>2</v>
      </c>
      <c r="C6" s="36">
        <v>1</v>
      </c>
      <c r="D6" s="36">
        <f>B6*C6</f>
        <v>2</v>
      </c>
      <c r="E6" s="36">
        <f>Hours!H5</f>
        <v>4</v>
      </c>
      <c r="F6" s="38">
        <v>58.7</v>
      </c>
      <c r="G6" s="38">
        <f>F6*E6</f>
        <v>234.8</v>
      </c>
    </row>
    <row r="7" spans="1:7" s="37" customFormat="1" ht="34.5" x14ac:dyDescent="0.25">
      <c r="A7" s="36" t="s">
        <v>54</v>
      </c>
      <c r="B7" s="36">
        <f>Hours!I5</f>
        <v>3</v>
      </c>
      <c r="C7" s="36">
        <v>1</v>
      </c>
      <c r="D7" s="36">
        <f t="shared" ref="D7:D17" si="0">B7*C7</f>
        <v>3</v>
      </c>
      <c r="E7" s="36">
        <f>Hours!M5</f>
        <v>0.75</v>
      </c>
      <c r="F7" s="38">
        <v>58.7</v>
      </c>
      <c r="G7" s="38">
        <f>F7*E7</f>
        <v>44.025000000000006</v>
      </c>
    </row>
    <row r="8" spans="1:7" s="37" customFormat="1" ht="34.5" x14ac:dyDescent="0.25">
      <c r="A8" s="36" t="s">
        <v>55</v>
      </c>
      <c r="B8" s="36">
        <v>9</v>
      </c>
      <c r="C8" s="36">
        <v>1</v>
      </c>
      <c r="D8" s="36">
        <v>9</v>
      </c>
      <c r="E8" s="36">
        <f>Hours!H18</f>
        <v>22.5</v>
      </c>
      <c r="F8" s="38">
        <v>58.7</v>
      </c>
      <c r="G8" s="38">
        <f>F8*E8</f>
        <v>1320.75</v>
      </c>
    </row>
    <row r="9" spans="1:7" ht="34.5" x14ac:dyDescent="0.25">
      <c r="A9" s="36" t="s">
        <v>56</v>
      </c>
      <c r="B9" s="39">
        <f>Hours!C15</f>
        <v>24.5</v>
      </c>
      <c r="C9" s="40">
        <v>1</v>
      </c>
      <c r="D9" s="41">
        <f t="shared" si="0"/>
        <v>24.5</v>
      </c>
      <c r="E9" s="42">
        <f>SUM(Hours!H6,Hours!H7,Hours!H8,Hours!H9,Hours!H10,Hours!H11,Hours!H12,Hours!H13,Hours!H14)*(26/37)+Hours!H15</f>
        <v>47.568054054054059</v>
      </c>
      <c r="F9" s="38">
        <v>58.7</v>
      </c>
      <c r="G9" s="38">
        <f t="shared" ref="G9:G17" si="1">F9*E9</f>
        <v>2792.2447729729734</v>
      </c>
    </row>
    <row r="10" spans="1:7" ht="34.5" x14ac:dyDescent="0.25">
      <c r="A10" s="36" t="s">
        <v>57</v>
      </c>
      <c r="B10" s="39">
        <f>Hours!C16</f>
        <v>10.5</v>
      </c>
      <c r="C10" s="40">
        <v>1</v>
      </c>
      <c r="D10" s="41">
        <f t="shared" si="0"/>
        <v>10.5</v>
      </c>
      <c r="E10" s="42">
        <f>SUM(Hours!H6,Hours!H7,Hours!H8,Hours!H9,Hours!H10,Hours!H11,Hours!H12,Hours!H13,Hours!H14)*(11/37) +Hours!H16</f>
        <v>20.124945945945946</v>
      </c>
      <c r="F10" s="38">
        <v>58.7</v>
      </c>
      <c r="G10" s="38">
        <f t="shared" si="1"/>
        <v>1181.334327027027</v>
      </c>
    </row>
    <row r="11" spans="1:7" ht="34.5" x14ac:dyDescent="0.25">
      <c r="A11" s="36" t="s">
        <v>58</v>
      </c>
      <c r="B11" s="40">
        <f>Hours!I6</f>
        <v>0</v>
      </c>
      <c r="C11" s="40">
        <v>1</v>
      </c>
      <c r="D11" s="36">
        <f t="shared" si="0"/>
        <v>0</v>
      </c>
      <c r="E11" s="42">
        <f>SUM(Hours!M6,Hours!M7,Hours!M8,Hours!M9,Hours!M10,Hours!M11,Hours!M12,Hours!M13,Hours!M14,Hours!M15)</f>
        <v>2.2999787999999999</v>
      </c>
      <c r="F11" s="38">
        <v>58.7</v>
      </c>
      <c r="G11" s="38">
        <f t="shared" si="1"/>
        <v>135.00875556</v>
      </c>
    </row>
    <row r="12" spans="1:7" ht="34.5" x14ac:dyDescent="0.25">
      <c r="A12" s="36" t="s">
        <v>59</v>
      </c>
      <c r="B12" s="39">
        <f>Hours!C18</f>
        <v>9</v>
      </c>
      <c r="C12" s="40">
        <v>1</v>
      </c>
      <c r="D12" s="36">
        <f t="shared" si="0"/>
        <v>9</v>
      </c>
      <c r="E12" s="42">
        <f>Hours!H18</f>
        <v>22.5</v>
      </c>
      <c r="F12" s="38">
        <v>58.7</v>
      </c>
      <c r="G12" s="38">
        <f t="shared" si="1"/>
        <v>1320.75</v>
      </c>
    </row>
    <row r="13" spans="1:7" ht="21.6" x14ac:dyDescent="0.3">
      <c r="A13" s="36" t="s">
        <v>60</v>
      </c>
      <c r="B13" s="36">
        <f>Hours!D20</f>
        <v>2</v>
      </c>
      <c r="C13" s="36">
        <v>1</v>
      </c>
      <c r="D13" s="36">
        <f t="shared" si="0"/>
        <v>2</v>
      </c>
      <c r="E13" s="36">
        <f>Hours!H20</f>
        <v>4</v>
      </c>
      <c r="F13" s="38">
        <v>50.47</v>
      </c>
      <c r="G13" s="38">
        <f t="shared" si="1"/>
        <v>201.88</v>
      </c>
    </row>
    <row r="14" spans="1:7" ht="21.6" x14ac:dyDescent="0.3">
      <c r="A14" s="36" t="s">
        <v>61</v>
      </c>
      <c r="B14" s="36">
        <f>Hours!I20</f>
        <v>3</v>
      </c>
      <c r="C14" s="36">
        <v>1</v>
      </c>
      <c r="D14" s="36">
        <f t="shared" si="0"/>
        <v>3</v>
      </c>
      <c r="E14" s="36">
        <f>Hours!M20</f>
        <v>0.75</v>
      </c>
      <c r="F14" s="38">
        <v>50.47</v>
      </c>
      <c r="G14" s="38">
        <f t="shared" si="1"/>
        <v>37.852499999999999</v>
      </c>
    </row>
    <row r="15" spans="1:7" x14ac:dyDescent="0.3">
      <c r="A15" s="36" t="s">
        <v>62</v>
      </c>
      <c r="B15" s="40">
        <f>Hours!D29</f>
        <v>1155</v>
      </c>
      <c r="C15" s="40">
        <v>1</v>
      </c>
      <c r="D15" s="36">
        <f t="shared" si="0"/>
        <v>1155</v>
      </c>
      <c r="E15" s="42">
        <f>SUM(Hours!H21,Hours!H22,Hours!H23,Hours!H24,Hours!H25,Hours!H26,Hours!H27,Hours!H28)*(1155/1650)+Hours!H29</f>
        <v>1899.0293279999999</v>
      </c>
      <c r="F15" s="38">
        <v>50.47</v>
      </c>
      <c r="G15" s="38">
        <f t="shared" si="1"/>
        <v>95844.010184159997</v>
      </c>
    </row>
    <row r="16" spans="1:7" x14ac:dyDescent="0.3">
      <c r="A16" s="36" t="s">
        <v>63</v>
      </c>
      <c r="B16" s="40">
        <f>Hours!D30</f>
        <v>495</v>
      </c>
      <c r="C16" s="40">
        <v>1</v>
      </c>
      <c r="D16" s="36">
        <f t="shared" si="0"/>
        <v>495</v>
      </c>
      <c r="E16" s="42">
        <f>SUM(Hours!H21,Hours!H22,Hours!H23,Hours!H24,Hours!H25,Hours!H26,Hours!H27,Hours!H28)*(495/1650)+Hours!H30</f>
        <v>813.86971199999994</v>
      </c>
      <c r="F16" s="38">
        <v>50.47</v>
      </c>
      <c r="G16" s="38">
        <f t="shared" si="1"/>
        <v>41076.004364639994</v>
      </c>
    </row>
    <row r="17" spans="1:7" ht="21.6" x14ac:dyDescent="0.3">
      <c r="A17" s="36" t="s">
        <v>64</v>
      </c>
      <c r="B17" s="43">
        <f>Hours!I21</f>
        <v>350</v>
      </c>
      <c r="C17" s="43">
        <v>0</v>
      </c>
      <c r="D17" s="36">
        <f t="shared" si="0"/>
        <v>0</v>
      </c>
      <c r="E17" s="44">
        <f>SUM(Hours!L21:L27)*350</f>
        <v>31.5</v>
      </c>
      <c r="F17" s="38">
        <v>50.47</v>
      </c>
      <c r="G17" s="38">
        <f t="shared" si="1"/>
        <v>1589.8050000000001</v>
      </c>
    </row>
    <row r="18" spans="1:7" x14ac:dyDescent="0.3">
      <c r="A18" s="45" t="s">
        <v>4</v>
      </c>
      <c r="B18" s="45"/>
      <c r="C18" s="46"/>
      <c r="D18" s="46"/>
      <c r="E18" s="46"/>
      <c r="F18" s="46"/>
      <c r="G18" s="47">
        <f>SUM(G6:G17)</f>
        <v>145778.46490435998</v>
      </c>
    </row>
    <row r="20" spans="1:7" ht="60.6" x14ac:dyDescent="0.3">
      <c r="A20" s="48" t="s">
        <v>65</v>
      </c>
    </row>
    <row r="29" spans="1:7" ht="15" thickBot="1" x14ac:dyDescent="0.35">
      <c r="A29" s="49">
        <v>10</v>
      </c>
    </row>
    <row r="30" spans="1:7" ht="15" thickBot="1" x14ac:dyDescent="0.35">
      <c r="A30" s="49">
        <v>2.2999999999999998</v>
      </c>
    </row>
    <row r="31" spans="1:7" ht="15" thickBot="1" x14ac:dyDescent="0.35">
      <c r="A31" s="49">
        <v>1</v>
      </c>
      <c r="C31" s="50">
        <v>10</v>
      </c>
    </row>
    <row r="32" spans="1:7" ht="15" thickBot="1" x14ac:dyDescent="0.35">
      <c r="A32" s="49">
        <v>1.3</v>
      </c>
      <c r="C32" s="50">
        <v>2.1</v>
      </c>
    </row>
    <row r="33" spans="1:3" ht="15" thickBot="1" x14ac:dyDescent="0.35">
      <c r="A33" s="49">
        <v>17.5</v>
      </c>
      <c r="C33" s="50">
        <v>0.9</v>
      </c>
    </row>
    <row r="34" spans="1:3" ht="15" thickBot="1" x14ac:dyDescent="0.35">
      <c r="A34" s="49">
        <v>7</v>
      </c>
      <c r="C34" s="50">
        <v>1.2</v>
      </c>
    </row>
    <row r="35" spans="1:3" ht="15" thickBot="1" x14ac:dyDescent="0.35">
      <c r="A35" s="49">
        <v>5.3</v>
      </c>
      <c r="C35" s="50">
        <v>17.5</v>
      </c>
    </row>
    <row r="36" spans="1:3" ht="15" thickBot="1" x14ac:dyDescent="0.35">
      <c r="A36" s="49">
        <v>5.3</v>
      </c>
      <c r="C36" s="50">
        <v>7</v>
      </c>
    </row>
    <row r="37" spans="1:3" ht="15" thickBot="1" x14ac:dyDescent="0.35">
      <c r="A37" s="49">
        <v>5.3</v>
      </c>
      <c r="C37" s="50">
        <v>5.3</v>
      </c>
    </row>
    <row r="38" spans="1:3" ht="15" thickBot="1" x14ac:dyDescent="0.35">
      <c r="A38" s="49">
        <v>8.8000000000000007</v>
      </c>
      <c r="C38" s="50">
        <v>5.3</v>
      </c>
    </row>
    <row r="39" spans="1:3" ht="15" thickBot="1" x14ac:dyDescent="0.35">
      <c r="A39" s="49">
        <v>8.8000000000000007</v>
      </c>
      <c r="C39" s="50">
        <v>5.3</v>
      </c>
    </row>
    <row r="40" spans="1:3" ht="15" thickBot="1" x14ac:dyDescent="0.35">
      <c r="A40" s="49">
        <v>6.3</v>
      </c>
      <c r="C40" s="50">
        <v>8.8000000000000007</v>
      </c>
    </row>
    <row r="41" spans="1:3" ht="15" thickBot="1" x14ac:dyDescent="0.35">
      <c r="A41" s="49">
        <v>3.3</v>
      </c>
      <c r="C41" s="50">
        <v>8.8000000000000007</v>
      </c>
    </row>
    <row r="42" spans="1:3" ht="15" thickBot="1" x14ac:dyDescent="0.35">
      <c r="A42" s="49">
        <v>5</v>
      </c>
      <c r="C42" s="50">
        <v>6.3</v>
      </c>
    </row>
    <row r="43" spans="1:3" ht="15" thickBot="1" x14ac:dyDescent="0.35">
      <c r="A43" s="49">
        <v>160</v>
      </c>
      <c r="C43" s="50">
        <v>3.3</v>
      </c>
    </row>
    <row r="44" spans="1:3" ht="15" thickBot="1" x14ac:dyDescent="0.35">
      <c r="A44" s="49">
        <v>45</v>
      </c>
    </row>
    <row r="45" spans="1:3" ht="15" thickBot="1" x14ac:dyDescent="0.35">
      <c r="A45" s="49">
        <v>35</v>
      </c>
    </row>
    <row r="46" spans="1:3" ht="15" thickBot="1" x14ac:dyDescent="0.35">
      <c r="A46" s="49">
        <v>600</v>
      </c>
    </row>
    <row r="47" spans="1:3" ht="15" thickBot="1" x14ac:dyDescent="0.35">
      <c r="A47" s="49">
        <v>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Hours</vt:lpstr>
      <vt:lpstr>Cost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 Willson</dc:creator>
  <cp:lastModifiedBy>Williams, Eric - FNS</cp:lastModifiedBy>
  <dcterms:created xsi:type="dcterms:W3CDTF">2017-07-12T17:18:24Z</dcterms:created>
  <dcterms:modified xsi:type="dcterms:W3CDTF">2017-08-02T19:12:00Z</dcterms:modified>
</cp:coreProperties>
</file>