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20730" windowHeight="11700"/>
  </bookViews>
  <sheets>
    <sheet name="Hours" sheetId="2" r:id="rId1"/>
  </sheets>
  <definedNames>
    <definedName name="_xlnm.Print_Area" localSheetId="0">Hours!$B$1:$Q$42</definedName>
    <definedName name="_xlnm.Print_Titles" localSheetId="0">Hours!$1:$4</definedName>
  </definedNames>
  <calcPr calcId="145621"/>
</workbook>
</file>

<file path=xl/calcChain.xml><?xml version="1.0" encoding="utf-8"?>
<calcChain xmlns="http://schemas.openxmlformats.org/spreadsheetml/2006/main">
  <c r="G83" i="2" l="1"/>
  <c r="K82" i="2"/>
  <c r="M82" i="2" s="1"/>
  <c r="M83" i="2" s="1"/>
  <c r="J83" i="2"/>
  <c r="J36" i="2"/>
  <c r="J24" i="2"/>
  <c r="J16" i="2"/>
  <c r="J15" i="2"/>
  <c r="K83" i="2" l="1"/>
  <c r="M87" i="2"/>
  <c r="M79" i="2"/>
  <c r="I81" i="2"/>
  <c r="K81" i="2" s="1"/>
  <c r="M81" i="2" s="1"/>
  <c r="I80" i="2"/>
  <c r="K80" i="2" s="1"/>
  <c r="M80" i="2" s="1"/>
  <c r="I79" i="2"/>
  <c r="K79" i="2" s="1"/>
  <c r="K78" i="2"/>
  <c r="M78" i="2" s="1"/>
  <c r="K76" i="2"/>
  <c r="M76" i="2" s="1"/>
  <c r="K75" i="2"/>
  <c r="M75" i="2" s="1"/>
  <c r="K74" i="2"/>
  <c r="M74" i="2" s="1"/>
  <c r="K73" i="2"/>
  <c r="M73" i="2" s="1"/>
  <c r="K72" i="2"/>
  <c r="M72" i="2" s="1"/>
  <c r="K71" i="2"/>
  <c r="M71" i="2" s="1"/>
  <c r="K70" i="2"/>
  <c r="M70" i="2" s="1"/>
  <c r="K69" i="2"/>
  <c r="M69" i="2" s="1"/>
  <c r="K68" i="2"/>
  <c r="M68" i="2" s="1"/>
  <c r="K53" i="2"/>
  <c r="M53" i="2" s="1"/>
  <c r="K54" i="2"/>
  <c r="M54" i="2" s="1"/>
  <c r="K55" i="2"/>
  <c r="M55" i="2" s="1"/>
  <c r="K56" i="2"/>
  <c r="M56" i="2" s="1"/>
  <c r="K57" i="2"/>
  <c r="M57" i="2" s="1"/>
  <c r="K58" i="2"/>
  <c r="M58" i="2" s="1"/>
  <c r="K52" i="2"/>
  <c r="M52" i="2" s="1"/>
  <c r="K19" i="2"/>
  <c r="K18" i="2"/>
  <c r="K17" i="2"/>
  <c r="K7" i="2"/>
  <c r="K8" i="2"/>
  <c r="K9" i="2"/>
  <c r="K10" i="2"/>
  <c r="K11" i="2"/>
  <c r="K12" i="2"/>
  <c r="K6" i="2"/>
  <c r="K66" i="2"/>
  <c r="M66" i="2" s="1"/>
  <c r="K65" i="2"/>
  <c r="M65" i="2" s="1"/>
  <c r="K64" i="2"/>
  <c r="M64" i="2" s="1"/>
  <c r="K63" i="2"/>
  <c r="M63" i="2" s="1"/>
  <c r="K62" i="2"/>
  <c r="M62" i="2" s="1"/>
  <c r="K61" i="2"/>
  <c r="M61" i="2" s="1"/>
  <c r="K60" i="2"/>
  <c r="M60" i="2" s="1"/>
  <c r="K36" i="2" l="1"/>
  <c r="K32" i="2"/>
  <c r="K31" i="2"/>
  <c r="K26" i="2"/>
  <c r="K27" i="2"/>
  <c r="K28" i="2"/>
  <c r="K29" i="2"/>
  <c r="K30" i="2"/>
  <c r="K25" i="2"/>
  <c r="K24" i="2"/>
  <c r="K21" i="2"/>
  <c r="K20" i="2"/>
  <c r="K16" i="2"/>
  <c r="K15" i="2"/>
  <c r="K33" i="2" l="1"/>
  <c r="J33" i="2" s="1"/>
  <c r="Q19" i="2"/>
  <c r="Q18" i="2"/>
  <c r="Q17" i="2"/>
  <c r="Q30" i="2"/>
  <c r="Q29" i="2"/>
  <c r="Q28" i="2"/>
  <c r="Q27" i="2"/>
  <c r="Q26" i="2"/>
  <c r="Q25" i="2"/>
  <c r="Q33" i="2" l="1"/>
  <c r="I38" i="2"/>
  <c r="K38" i="2" s="1"/>
  <c r="I39" i="2"/>
  <c r="K39" i="2" s="1"/>
  <c r="I37" i="2"/>
  <c r="K37" i="2" s="1"/>
  <c r="K40" i="2" s="1"/>
  <c r="L38" i="2"/>
  <c r="N38" i="2" s="1"/>
  <c r="L39" i="2"/>
  <c r="N39" i="2" s="1"/>
  <c r="L37" i="2"/>
  <c r="G40" i="2"/>
  <c r="I40" i="2" s="1"/>
  <c r="P36" i="2"/>
  <c r="Q36" i="2" s="1"/>
  <c r="L40" i="2" l="1"/>
  <c r="N37" i="2"/>
  <c r="N40" i="2" s="1"/>
  <c r="F40" i="2"/>
  <c r="P32" i="2"/>
  <c r="Q32" i="2" s="1"/>
  <c r="P31" i="2"/>
  <c r="P24" i="2"/>
  <c r="F34" i="2"/>
  <c r="T21" i="2"/>
  <c r="P21" i="2"/>
  <c r="P20" i="2"/>
  <c r="P10" i="2"/>
  <c r="P16" i="2"/>
  <c r="P15" i="2"/>
  <c r="L13" i="2"/>
  <c r="M13" i="2"/>
  <c r="N13" i="2"/>
  <c r="O13" i="2"/>
  <c r="O41" i="2" s="1"/>
  <c r="W11" i="2"/>
  <c r="T12" i="2"/>
  <c r="T13" i="2" s="1"/>
  <c r="G13" i="2"/>
  <c r="H13" i="2"/>
  <c r="I13" i="2"/>
  <c r="F13" i="2"/>
  <c r="P9" i="2"/>
  <c r="P8" i="2"/>
  <c r="P7" i="2"/>
  <c r="P6" i="2"/>
  <c r="P11" i="2"/>
  <c r="Q12" i="2"/>
  <c r="N41" i="2" l="1"/>
  <c r="F41" i="2"/>
  <c r="L41" i="2"/>
  <c r="Q7" i="2"/>
  <c r="Q10" i="2"/>
  <c r="I34" i="2"/>
  <c r="I41" i="2" s="1"/>
  <c r="G34" i="2"/>
  <c r="G41" i="2" s="1"/>
  <c r="Q31" i="2"/>
  <c r="Q15" i="2"/>
  <c r="Q20" i="2"/>
  <c r="Q9" i="2"/>
  <c r="Q8" i="2"/>
  <c r="P13" i="2"/>
  <c r="Q21" i="2"/>
  <c r="Q24" i="2"/>
  <c r="Q16" i="2"/>
  <c r="Q11" i="2"/>
  <c r="P39" i="2"/>
  <c r="P38" i="2"/>
  <c r="P37" i="2"/>
  <c r="P40" i="2" s="1"/>
  <c r="P41" i="2" l="1"/>
  <c r="Q38" i="2"/>
  <c r="K22" i="2"/>
  <c r="Q39" i="2"/>
  <c r="Q37" i="2"/>
  <c r="J22" i="2" l="1"/>
  <c r="Q22" i="2"/>
  <c r="J40" i="2"/>
  <c r="K34" i="2"/>
  <c r="J34" i="2" l="1"/>
  <c r="Q34" i="2"/>
  <c r="K13" i="2"/>
  <c r="J13" i="2" s="1"/>
  <c r="K41" i="2" l="1"/>
  <c r="Q41" i="2" s="1"/>
  <c r="Q6" i="2"/>
  <c r="Q13" i="2" s="1"/>
  <c r="J41" i="2" l="1"/>
  <c r="Q40" i="2"/>
  <c r="M89" i="2"/>
</calcChain>
</file>

<file path=xl/comments1.xml><?xml version="1.0" encoding="utf-8"?>
<comments xmlns="http://schemas.openxmlformats.org/spreadsheetml/2006/main">
  <authors>
    <author>Ragland-Greene, Rachelle - FNS</author>
  </authors>
  <commentList>
    <comment ref="C17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insert a row to account of any prestesting conducted.</t>
        </r>
      </text>
    </comment>
    <comment ref="F41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add the pretest respondents
</t>
        </r>
      </text>
    </comment>
    <comment ref="G41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add the pretest respondents
</t>
        </r>
      </text>
    </comment>
    <comment ref="H41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add the pretest respondents
</t>
        </r>
      </text>
    </comment>
    <comment ref="I41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add the pretest respondents
</t>
        </r>
      </text>
    </comment>
    <comment ref="K41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add the pretest respondents
</t>
        </r>
      </text>
    </comment>
    <comment ref="L41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add the pretest respondents
</t>
        </r>
      </text>
    </comment>
    <comment ref="M41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add the pretest respondents
</t>
        </r>
      </text>
    </comment>
    <comment ref="N41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add the pretest respondents
</t>
        </r>
      </text>
    </comment>
    <comment ref="P41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add the pretest respondents
</t>
        </r>
      </text>
    </comment>
    <comment ref="C62" authorId="0">
      <text>
        <r>
          <rPr>
            <b/>
            <sz val="9"/>
            <color indexed="81"/>
            <rFont val="Tahoma"/>
            <charset val="1"/>
          </rPr>
          <t>Ragland-Greene, Rachelle - FNS:</t>
        </r>
        <r>
          <rPr>
            <sz val="9"/>
            <color indexed="81"/>
            <rFont val="Tahoma"/>
            <charset val="1"/>
          </rPr>
          <t xml:space="preserve">
insert a row to account of any prestesting conducted.</t>
        </r>
      </text>
    </comment>
  </commentList>
</comments>
</file>

<file path=xl/sharedStrings.xml><?xml version="1.0" encoding="utf-8"?>
<sst xmlns="http://schemas.openxmlformats.org/spreadsheetml/2006/main" count="257" uniqueCount="79">
  <si>
    <t>Sample Size</t>
  </si>
  <si>
    <t>State SNAP Staff Completing for State and County (low burden)</t>
  </si>
  <si>
    <t>State SNAP Staff Completing for State and County (medium burden)</t>
  </si>
  <si>
    <t>State SNAP Staff Completing for State and County (high burden)</t>
  </si>
  <si>
    <t>County/Local SNAP Staff (low burden)</t>
  </si>
  <si>
    <t>County/Local SNAP Staff (medium burden)</t>
  </si>
  <si>
    <t>County/Local SNAP Staff (high burden)</t>
  </si>
  <si>
    <t>Affected Public</t>
  </si>
  <si>
    <t>Respondent Description</t>
  </si>
  <si>
    <t>Type of Survey Instrument</t>
  </si>
  <si>
    <t>Instrument</t>
  </si>
  <si>
    <t>RESPONDENTS</t>
  </si>
  <si>
    <t>NON-RESPONDENTS</t>
  </si>
  <si>
    <t>Estimated Number of Respondents</t>
  </si>
  <si>
    <t>Frequency of Responses (Annually)</t>
  </si>
  <si>
    <t>Total Annual Responses</t>
  </si>
  <si>
    <t>Subtotal Estimated Annual Burden (Hours)</t>
  </si>
  <si>
    <t>Estimated Number of Non-Respondents</t>
  </si>
  <si>
    <t>Frequency of Response</t>
  </si>
  <si>
    <t>Average Time per Response (Hours)</t>
  </si>
  <si>
    <t>Grand Total Burden Hours</t>
  </si>
  <si>
    <t>State SNAP Staff (low burden)</t>
  </si>
  <si>
    <t>Web Survey</t>
  </si>
  <si>
    <t>Survey</t>
  </si>
  <si>
    <t>State SNAP Staff (medium burden)</t>
  </si>
  <si>
    <t xml:space="preserve">Survey </t>
  </si>
  <si>
    <t>State SNAP Staff (high burden)</t>
  </si>
  <si>
    <t xml:space="preserve">Subtotal State 43 SNAP Staff administer SNAP at the State level </t>
  </si>
  <si>
    <t>STATES ADMINISTERED SNAP AT COUNTY LEVEL</t>
  </si>
  <si>
    <t>State SNAP Staff Completing for State only (low burden)</t>
  </si>
  <si>
    <t>State SNAP Staff Completing for State only (medium burden)</t>
  </si>
  <si>
    <t>State SNAP Staff Completing for State only (high burden)</t>
  </si>
  <si>
    <t>10 State Staff administer SNAP at County Level Subtotal</t>
  </si>
  <si>
    <t>SNAP ADMINISTERED AT COUNTY LEVEL</t>
  </si>
  <si>
    <t>GRAND TOTAL</t>
  </si>
  <si>
    <t>STATE, LOCAL AND TRIBAL GOVERNMENT</t>
  </si>
  <si>
    <t>Subtotal State/County/Local SNAP Staff</t>
  </si>
  <si>
    <t xml:space="preserve"> </t>
  </si>
  <si>
    <t>PRETEST ONLY</t>
  </si>
  <si>
    <t>State SNAP Staff</t>
  </si>
  <si>
    <t>County/Local SNAP Staff</t>
  </si>
  <si>
    <t>Letter</t>
  </si>
  <si>
    <t>e-mail</t>
  </si>
  <si>
    <t>Regional Directors</t>
  </si>
  <si>
    <t>State administrators</t>
  </si>
  <si>
    <t>e-mail follow-up</t>
  </si>
  <si>
    <t>Total Time:</t>
  </si>
  <si>
    <t>minutes</t>
  </si>
  <si>
    <t>2 hours, 25 minutes</t>
  </si>
  <si>
    <t>minutes per respondent</t>
  </si>
  <si>
    <t>e-mail notification of data collection</t>
  </si>
  <si>
    <t>Phone</t>
  </si>
  <si>
    <t>Reminder</t>
  </si>
  <si>
    <t xml:space="preserve">Assume 20 </t>
  </si>
  <si>
    <t>states requiring telephone follow-up</t>
  </si>
  <si>
    <t>2 minutes</t>
  </si>
  <si>
    <t>1 minute</t>
  </si>
  <si>
    <t>20 minutes</t>
  </si>
  <si>
    <t>60 minutes</t>
  </si>
  <si>
    <t>35 minutes</t>
  </si>
  <si>
    <t>75 minutes</t>
  </si>
  <si>
    <t>30 minutes</t>
  </si>
  <si>
    <t>Assume half will require phone call</t>
  </si>
  <si>
    <t>Assume no e-mail notification or reminders</t>
  </si>
  <si>
    <t>County administrators</t>
  </si>
  <si>
    <t>Introductory
e-mail</t>
  </si>
  <si>
    <t>Subtotal Pretest  (including feedback survey)</t>
  </si>
  <si>
    <t>STATE-ADMINISTERED (includes the District of Columbia)</t>
  </si>
  <si>
    <t>GRAND TOTAL OF STATE BURDEN
(excludes pretest)</t>
  </si>
  <si>
    <t>15 minutes</t>
  </si>
  <si>
    <t>48 minutes</t>
  </si>
  <si>
    <t>Est time for completing web survey only</t>
  </si>
  <si>
    <t>non-respondent</t>
  </si>
  <si>
    <t>Cost estimates</t>
  </si>
  <si>
    <t>Equals .0167 for letter to regional directors plus .0501 for project description</t>
  </si>
  <si>
    <t>Equals .0334 for letter to state directors plus .0501 for project description plus .0501 for FAQs</t>
  </si>
  <si>
    <t>Equals .0334 for same letter to state directors forwarded to county administrators, plus .0501 for project description plus .0501 for FAQs</t>
  </si>
  <si>
    <t>Non-respondents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</si>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</sst>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0.0"/>
    <numFmt numFmtId="165" formatCode="0.000"/>
    <numFmt numFmtId="166" formatCode="0.0%"/>
    <numFmt numFmtId="167" formatCode="0.000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color rgb="FF000000"/>
      <name val="Arial"/>
      <family val="2"/>
    </font>
    <font>
      <b/>
      <sz val="10"/>
      <color rgb="FF000000"/>
      <name val="Arial Narrow"/>
      <family val="2"/>
    </font>
    <font>
      <b/>
      <sz val="10"/>
      <color rgb="FFFFFFFF"/>
      <name val="Arial Narrow"/>
      <family val="2"/>
    </font>
    <font>
      <sz val="10"/>
      <color rgb="FF000000"/>
      <name val="Arial Narrow"/>
      <family val="2"/>
    </font>
    <font>
      <b/>
      <sz val="10"/>
      <color theme="1"/>
      <name val="Arial Narrow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C4D79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4506668294322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122">
    <xf numFmtId="0" fontId="0" fillId="0" borderId="0" xfId="0"/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4" borderId="10" xfId="0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164" fontId="0" fillId="0" borderId="0" xfId="0" applyNumberFormat="1"/>
    <xf numFmtId="2" fontId="0" fillId="0" borderId="0" xfId="0" applyNumberFormat="1"/>
    <xf numFmtId="165" fontId="0" fillId="0" borderId="0" xfId="0" applyNumberFormat="1"/>
    <xf numFmtId="2" fontId="3" fillId="0" borderId="13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0" fillId="0" borderId="0" xfId="0" applyBorder="1"/>
    <xf numFmtId="165" fontId="0" fillId="0" borderId="0" xfId="0" applyNumberFormat="1" applyBorder="1"/>
    <xf numFmtId="0" fontId="3" fillId="0" borderId="15" xfId="0" applyFont="1" applyFill="1" applyBorder="1" applyAlignment="1">
      <alignment horizontal="center" vertical="center"/>
    </xf>
    <xf numFmtId="2" fontId="3" fillId="0" borderId="15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 wrapText="1"/>
    </xf>
    <xf numFmtId="2" fontId="5" fillId="0" borderId="15" xfId="0" applyNumberFormat="1" applyFont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 wrapText="1"/>
    </xf>
    <xf numFmtId="2" fontId="5" fillId="0" borderId="15" xfId="0" applyNumberFormat="1" applyFont="1" applyFill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66" fontId="0" fillId="0" borderId="0" xfId="1" applyNumberFormat="1" applyFont="1"/>
    <xf numFmtId="0" fontId="5" fillId="4" borderId="19" xfId="0" applyFont="1" applyFill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2" fontId="5" fillId="0" borderId="6" xfId="0" applyNumberFormat="1" applyFont="1" applyBorder="1" applyAlignment="1">
      <alignment horizontal="center" vertical="center"/>
    </xf>
    <xf numFmtId="2" fontId="5" fillId="0" borderId="5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2" fontId="5" fillId="0" borderId="14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/>
    </xf>
    <xf numFmtId="2" fontId="5" fillId="0" borderId="8" xfId="0" applyNumberFormat="1" applyFont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vertical="center" wrapText="1"/>
    </xf>
    <xf numFmtId="0" fontId="3" fillId="2" borderId="9" xfId="0" applyFont="1" applyFill="1" applyBorder="1" applyAlignment="1">
      <alignment vertical="center"/>
    </xf>
    <xf numFmtId="1" fontId="3" fillId="0" borderId="17" xfId="0" applyNumberFormat="1" applyFont="1" applyFill="1" applyBorder="1" applyAlignment="1">
      <alignment horizontal="center" vertical="center"/>
    </xf>
    <xf numFmtId="1" fontId="3" fillId="0" borderId="25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6" fillId="6" borderId="15" xfId="0" applyFont="1" applyFill="1" applyBorder="1" applyAlignment="1">
      <alignment vertical="center" wrapText="1"/>
    </xf>
    <xf numFmtId="0" fontId="4" fillId="6" borderId="15" xfId="0" applyFont="1" applyFill="1" applyBorder="1" applyAlignment="1">
      <alignment vertical="center" wrapText="1"/>
    </xf>
    <xf numFmtId="0" fontId="6" fillId="5" borderId="10" xfId="0" applyFont="1" applyFill="1" applyBorder="1" applyAlignment="1">
      <alignment horizontal="left" vertical="center"/>
    </xf>
    <xf numFmtId="0" fontId="4" fillId="5" borderId="1" xfId="0" applyFont="1" applyFill="1" applyBorder="1" applyAlignment="1">
      <alignment horizontal="left" vertical="center"/>
    </xf>
    <xf numFmtId="0" fontId="4" fillId="5" borderId="11" xfId="0" applyFont="1" applyFill="1" applyBorder="1" applyAlignment="1">
      <alignment horizontal="left" vertical="center"/>
    </xf>
    <xf numFmtId="0" fontId="3" fillId="5" borderId="16" xfId="0" applyFont="1" applyFill="1" applyBorder="1" applyAlignment="1">
      <alignment horizontal="left" vertical="center"/>
    </xf>
    <xf numFmtId="0" fontId="3" fillId="5" borderId="8" xfId="0" applyFont="1" applyFill="1" applyBorder="1" applyAlignment="1">
      <alignment horizontal="left" vertical="center"/>
    </xf>
    <xf numFmtId="0" fontId="3" fillId="5" borderId="7" xfId="0" applyFont="1" applyFill="1" applyBorder="1" applyAlignment="1">
      <alignment horizontal="left" vertical="center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4" xfId="0" applyFont="1" applyBorder="1" applyAlignment="1">
      <alignment horizontal="center" vertical="center" textRotation="90" wrapText="1"/>
    </xf>
    <xf numFmtId="0" fontId="6" fillId="6" borderId="16" xfId="0" applyFont="1" applyFill="1" applyBorder="1" applyAlignment="1">
      <alignment vertical="center" wrapText="1"/>
    </xf>
    <xf numFmtId="0" fontId="4" fillId="6" borderId="8" xfId="0" applyFont="1" applyFill="1" applyBorder="1" applyAlignment="1">
      <alignment vertical="center" wrapText="1"/>
    </xf>
    <xf numFmtId="0" fontId="4" fillId="6" borderId="7" xfId="0" applyFont="1" applyFill="1" applyBorder="1" applyAlignment="1">
      <alignment vertical="center" wrapText="1"/>
    </xf>
    <xf numFmtId="0" fontId="3" fillId="2" borderId="2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24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1" xfId="0" applyFont="1" applyFill="1" applyBorder="1" applyAlignment="1">
      <alignment horizontal="left" vertical="center" wrapText="1"/>
    </xf>
    <xf numFmtId="0" fontId="3" fillId="5" borderId="16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/>
    </xf>
    <xf numFmtId="0" fontId="2" fillId="0" borderId="3" xfId="0" applyFont="1" applyBorder="1" applyAlignment="1">
      <alignment horizontal="center" vertical="center" textRotation="90"/>
    </xf>
    <xf numFmtId="0" fontId="2" fillId="0" borderId="4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 wrapText="1"/>
    </xf>
    <xf numFmtId="0" fontId="3" fillId="2" borderId="1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 textRotation="90"/>
    </xf>
    <xf numFmtId="0" fontId="0" fillId="0" borderId="0" xfId="0" applyAlignment="1">
      <alignment horizontal="left"/>
    </xf>
    <xf numFmtId="0" fontId="3" fillId="0" borderId="6" xfId="0" applyFont="1" applyFill="1" applyBorder="1" applyAlignment="1">
      <alignment horizontal="center" vertical="center"/>
    </xf>
    <xf numFmtId="2" fontId="3" fillId="0" borderId="6" xfId="0" applyNumberFormat="1" applyFont="1" applyFill="1" applyBorder="1" applyAlignment="1">
      <alignment horizontal="center" vertical="center"/>
    </xf>
    <xf numFmtId="1" fontId="3" fillId="0" borderId="15" xfId="0" applyNumberFormat="1" applyFont="1" applyFill="1" applyBorder="1" applyAlignment="1">
      <alignment horizontal="center" vertical="center"/>
    </xf>
    <xf numFmtId="167" fontId="5" fillId="0" borderId="15" xfId="0" applyNumberFormat="1" applyFont="1" applyFill="1" applyBorder="1" applyAlignment="1">
      <alignment horizontal="center" vertical="center"/>
    </xf>
    <xf numFmtId="167" fontId="3" fillId="0" borderId="15" xfId="0" applyNumberFormat="1" applyFont="1" applyFill="1" applyBorder="1" applyAlignment="1">
      <alignment horizontal="center" vertical="center"/>
    </xf>
    <xf numFmtId="167" fontId="5" fillId="0" borderId="6" xfId="0" applyNumberFormat="1" applyFont="1" applyBorder="1" applyAlignment="1">
      <alignment horizontal="center" vertical="center"/>
    </xf>
    <xf numFmtId="167" fontId="5" fillId="0" borderId="5" xfId="0" applyNumberFormat="1" applyFont="1" applyBorder="1" applyAlignment="1">
      <alignment horizontal="center" vertical="center"/>
    </xf>
    <xf numFmtId="167" fontId="5" fillId="0" borderId="15" xfId="0" applyNumberFormat="1" applyFont="1" applyBorder="1" applyAlignment="1">
      <alignment horizontal="center" vertical="center"/>
    </xf>
    <xf numFmtId="167" fontId="3" fillId="0" borderId="12" xfId="0" applyNumberFormat="1" applyFont="1" applyFill="1" applyBorder="1" applyAlignment="1">
      <alignment horizontal="center" vertical="center"/>
    </xf>
    <xf numFmtId="167" fontId="6" fillId="0" borderId="15" xfId="0" applyNumberFormat="1" applyFont="1" applyFill="1" applyBorder="1" applyAlignment="1">
      <alignment horizontal="center" vertical="center"/>
    </xf>
    <xf numFmtId="167" fontId="3" fillId="0" borderId="15" xfId="0" applyNumberFormat="1" applyFont="1" applyBorder="1" applyAlignment="1">
      <alignment horizontal="center" vertical="center"/>
    </xf>
    <xf numFmtId="167" fontId="3" fillId="0" borderId="17" xfId="0" applyNumberFormat="1" applyFont="1" applyFill="1" applyBorder="1" applyAlignment="1">
      <alignment horizontal="center" vertical="center"/>
    </xf>
    <xf numFmtId="167" fontId="1" fillId="0" borderId="0" xfId="0" applyNumberFormat="1" applyFont="1" applyAlignment="1">
      <alignment vertical="center" wrapText="1"/>
    </xf>
    <xf numFmtId="0" fontId="3" fillId="0" borderId="25" xfId="0" applyFont="1" applyFill="1" applyBorder="1" applyAlignment="1">
      <alignment horizontal="center" vertical="center"/>
    </xf>
    <xf numFmtId="167" fontId="3" fillId="0" borderId="13" xfId="0" applyNumberFormat="1" applyFont="1" applyFill="1" applyBorder="1" applyAlignment="1">
      <alignment horizontal="center" vertical="center"/>
    </xf>
    <xf numFmtId="167" fontId="3" fillId="0" borderId="25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2" fontId="3" fillId="0" borderId="13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 wrapText="1"/>
    </xf>
    <xf numFmtId="0" fontId="0" fillId="0" borderId="26" xfId="0" applyBorder="1"/>
    <xf numFmtId="167" fontId="0" fillId="0" borderId="0" xfId="0" applyNumberFormat="1"/>
    <xf numFmtId="167" fontId="5" fillId="0" borderId="3" xfId="0" applyNumberFormat="1" applyFont="1" applyFill="1" applyBorder="1" applyAlignment="1">
      <alignment horizontal="center" vertical="center"/>
    </xf>
    <xf numFmtId="167" fontId="0" fillId="0" borderId="27" xfId="0" applyNumberFormat="1" applyBorder="1"/>
    <xf numFmtId="0" fontId="5" fillId="0" borderId="2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X89"/>
  <sheetViews>
    <sheetView tabSelected="1" topLeftCell="B1" zoomScale="110" zoomScaleNormal="110" workbookViewId="0">
      <selection activeCell="W57" sqref="W57"/>
    </sheetView>
  </sheetViews>
  <sheetFormatPr defaultRowHeight="15" x14ac:dyDescent="0.25"/>
  <cols>
    <col min="1" max="1" width="2.42578125" customWidth="1"/>
    <col min="2" max="2" width="5.7109375" customWidth="1"/>
    <col min="3" max="3" width="17.5703125" customWidth="1"/>
    <col min="4" max="4" width="10.5703125" customWidth="1"/>
    <col min="6" max="6" width="6.85546875" customWidth="1"/>
    <col min="13" max="13" width="9.7109375" bestFit="1" customWidth="1"/>
    <col min="16" max="16" width="10.140625" customWidth="1"/>
    <col min="19" max="19" width="11.85546875" customWidth="1"/>
    <col min="20" max="20" width="9.5703125" bestFit="1" customWidth="1"/>
  </cols>
  <sheetData>
    <row r="1" spans="2:23" ht="15.75" thickBot="1" x14ac:dyDescent="0.3"/>
    <row r="2" spans="2:23" ht="15.75" thickBot="1" x14ac:dyDescent="0.3">
      <c r="B2" s="89" t="s">
        <v>7</v>
      </c>
      <c r="C2" s="72" t="s">
        <v>8</v>
      </c>
      <c r="D2" s="72" t="s">
        <v>9</v>
      </c>
      <c r="E2" s="72" t="s">
        <v>10</v>
      </c>
      <c r="F2" s="72" t="s">
        <v>0</v>
      </c>
      <c r="G2" s="93" t="s">
        <v>11</v>
      </c>
      <c r="H2" s="94"/>
      <c r="I2" s="94"/>
      <c r="J2" s="94"/>
      <c r="K2" s="95"/>
      <c r="L2" s="58" t="s">
        <v>12</v>
      </c>
      <c r="M2" s="59"/>
      <c r="N2" s="59"/>
      <c r="O2" s="59"/>
      <c r="P2" s="60"/>
      <c r="Q2" s="55"/>
      <c r="R2" s="1"/>
    </row>
    <row r="3" spans="2:23" x14ac:dyDescent="0.25">
      <c r="B3" s="90"/>
      <c r="C3" s="92"/>
      <c r="D3" s="92"/>
      <c r="E3" s="92"/>
      <c r="F3" s="92"/>
      <c r="G3" s="72" t="s">
        <v>13</v>
      </c>
      <c r="H3" s="72" t="s">
        <v>14</v>
      </c>
      <c r="I3" s="72" t="s">
        <v>15</v>
      </c>
      <c r="J3" s="72" t="s">
        <v>19</v>
      </c>
      <c r="K3" s="72" t="s">
        <v>16</v>
      </c>
      <c r="L3" s="72" t="s">
        <v>17</v>
      </c>
      <c r="M3" s="72" t="s">
        <v>18</v>
      </c>
      <c r="N3" s="72" t="s">
        <v>15</v>
      </c>
      <c r="O3" s="72" t="s">
        <v>19</v>
      </c>
      <c r="P3" s="72" t="s">
        <v>16</v>
      </c>
      <c r="Q3" s="72" t="s">
        <v>20</v>
      </c>
      <c r="R3" s="1"/>
    </row>
    <row r="4" spans="2:23" ht="49.5" customHeight="1" thickBot="1" x14ac:dyDescent="0.3">
      <c r="B4" s="91"/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1"/>
    </row>
    <row r="5" spans="2:23" ht="18" customHeight="1" thickBot="1" x14ac:dyDescent="0.3">
      <c r="B5" s="61" t="s">
        <v>38</v>
      </c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  <c r="Q5" s="63"/>
      <c r="R5" s="1"/>
    </row>
    <row r="6" spans="2:23" ht="32.25" customHeight="1" thickBot="1" x14ac:dyDescent="0.3">
      <c r="B6" s="89" t="s">
        <v>35</v>
      </c>
      <c r="C6" s="34" t="s">
        <v>43</v>
      </c>
      <c r="D6" s="35" t="s">
        <v>65</v>
      </c>
      <c r="E6" s="34" t="s">
        <v>41</v>
      </c>
      <c r="F6" s="34">
        <v>3</v>
      </c>
      <c r="G6" s="34">
        <v>3</v>
      </c>
      <c r="H6" s="34">
        <v>1</v>
      </c>
      <c r="I6" s="34">
        <v>3</v>
      </c>
      <c r="J6" s="101">
        <v>1.67E-2</v>
      </c>
      <c r="K6" s="105">
        <f>+I6*J6</f>
        <v>5.0099999999999999E-2</v>
      </c>
      <c r="L6" s="21">
        <v>0</v>
      </c>
      <c r="M6" s="21">
        <v>0</v>
      </c>
      <c r="N6" s="21">
        <v>0</v>
      </c>
      <c r="O6" s="33">
        <v>0</v>
      </c>
      <c r="P6" s="33">
        <f t="shared" ref="P6:P11" si="0">+L6*O6</f>
        <v>0</v>
      </c>
      <c r="Q6" s="101">
        <f t="shared" ref="Q6:Q12" si="1">+K6+P6</f>
        <v>5.0099999999999999E-2</v>
      </c>
      <c r="R6" s="1"/>
    </row>
    <row r="7" spans="2:23" ht="40.5" customHeight="1" thickBot="1" x14ac:dyDescent="0.3">
      <c r="B7" s="90"/>
      <c r="C7" s="34" t="s">
        <v>44</v>
      </c>
      <c r="D7" s="35" t="s">
        <v>50</v>
      </c>
      <c r="E7" s="34" t="s">
        <v>41</v>
      </c>
      <c r="F7" s="34">
        <v>4</v>
      </c>
      <c r="G7" s="34">
        <v>4</v>
      </c>
      <c r="H7" s="34">
        <v>1</v>
      </c>
      <c r="I7" s="34">
        <v>4</v>
      </c>
      <c r="J7" s="101">
        <v>3.3399999999999999E-2</v>
      </c>
      <c r="K7" s="105">
        <f t="shared" ref="K7:K12" si="2">+I7*J7</f>
        <v>0.1336</v>
      </c>
      <c r="L7" s="21">
        <v>0</v>
      </c>
      <c r="M7" s="21">
        <v>0</v>
      </c>
      <c r="N7" s="21">
        <v>0</v>
      </c>
      <c r="O7" s="33">
        <v>0</v>
      </c>
      <c r="P7" s="33">
        <f t="shared" si="0"/>
        <v>0</v>
      </c>
      <c r="Q7" s="101">
        <f t="shared" si="1"/>
        <v>0.1336</v>
      </c>
      <c r="R7" s="1"/>
    </row>
    <row r="8" spans="2:23" ht="42" customHeight="1" thickBot="1" x14ac:dyDescent="0.3">
      <c r="B8" s="90"/>
      <c r="C8" s="34" t="s">
        <v>43</v>
      </c>
      <c r="D8" s="35" t="s">
        <v>50</v>
      </c>
      <c r="E8" s="34" t="s">
        <v>41</v>
      </c>
      <c r="F8" s="34">
        <v>3</v>
      </c>
      <c r="G8" s="34">
        <v>3</v>
      </c>
      <c r="H8" s="34">
        <v>1</v>
      </c>
      <c r="I8" s="34">
        <v>3</v>
      </c>
      <c r="J8" s="101">
        <v>1.67E-2</v>
      </c>
      <c r="K8" s="105">
        <f t="shared" si="2"/>
        <v>5.0099999999999999E-2</v>
      </c>
      <c r="L8" s="21">
        <v>0</v>
      </c>
      <c r="M8" s="21">
        <v>0</v>
      </c>
      <c r="N8" s="21">
        <v>0</v>
      </c>
      <c r="O8" s="33">
        <v>0</v>
      </c>
      <c r="P8" s="33">
        <f t="shared" si="0"/>
        <v>0</v>
      </c>
      <c r="Q8" s="101">
        <f t="shared" si="1"/>
        <v>5.0099999999999999E-2</v>
      </c>
      <c r="R8" s="1"/>
    </row>
    <row r="9" spans="2:23" ht="27.75" customHeight="1" thickBot="1" x14ac:dyDescent="0.3">
      <c r="B9" s="90"/>
      <c r="C9" s="34" t="s">
        <v>44</v>
      </c>
      <c r="D9" s="35" t="s">
        <v>45</v>
      </c>
      <c r="E9" s="34" t="s">
        <v>41</v>
      </c>
      <c r="F9" s="34">
        <v>2</v>
      </c>
      <c r="G9" s="34">
        <v>2</v>
      </c>
      <c r="H9" s="34">
        <v>1</v>
      </c>
      <c r="I9" s="34">
        <v>2</v>
      </c>
      <c r="J9" s="101">
        <v>1.67E-2</v>
      </c>
      <c r="K9" s="105">
        <f t="shared" si="2"/>
        <v>3.3399999999999999E-2</v>
      </c>
      <c r="L9" s="21">
        <v>0</v>
      </c>
      <c r="M9" s="21">
        <v>0</v>
      </c>
      <c r="N9" s="21">
        <v>0</v>
      </c>
      <c r="O9" s="33">
        <v>0</v>
      </c>
      <c r="P9" s="33">
        <f t="shared" si="0"/>
        <v>0</v>
      </c>
      <c r="Q9" s="101">
        <f t="shared" si="1"/>
        <v>3.3399999999999999E-2</v>
      </c>
      <c r="R9" s="1"/>
    </row>
    <row r="10" spans="2:23" ht="27.75" customHeight="1" thickBot="1" x14ac:dyDescent="0.3">
      <c r="B10" s="90"/>
      <c r="C10" s="35" t="s">
        <v>40</v>
      </c>
      <c r="D10" s="35" t="s">
        <v>45</v>
      </c>
      <c r="E10" s="34" t="s">
        <v>41</v>
      </c>
      <c r="F10" s="34">
        <v>1</v>
      </c>
      <c r="G10" s="34">
        <v>1</v>
      </c>
      <c r="H10" s="34">
        <v>1</v>
      </c>
      <c r="I10" s="34">
        <v>1</v>
      </c>
      <c r="J10" s="101">
        <v>1.67E-2</v>
      </c>
      <c r="K10" s="105">
        <f t="shared" si="2"/>
        <v>1.67E-2</v>
      </c>
      <c r="L10" s="21">
        <v>0</v>
      </c>
      <c r="M10" s="21">
        <v>0</v>
      </c>
      <c r="N10" s="21">
        <v>0</v>
      </c>
      <c r="O10" s="33">
        <v>0</v>
      </c>
      <c r="P10" s="33">
        <f t="shared" si="0"/>
        <v>0</v>
      </c>
      <c r="Q10" s="101">
        <f t="shared" si="1"/>
        <v>1.67E-2</v>
      </c>
      <c r="R10" s="1"/>
    </row>
    <row r="11" spans="2:23" ht="18" customHeight="1" thickBot="1" x14ac:dyDescent="0.3">
      <c r="B11" s="90"/>
      <c r="C11" s="35" t="s">
        <v>39</v>
      </c>
      <c r="D11" s="35" t="s">
        <v>22</v>
      </c>
      <c r="E11" s="35" t="s">
        <v>23</v>
      </c>
      <c r="F11" s="34">
        <v>4</v>
      </c>
      <c r="G11" s="30">
        <v>3</v>
      </c>
      <c r="H11" s="30">
        <v>1</v>
      </c>
      <c r="I11" s="30">
        <v>3</v>
      </c>
      <c r="J11" s="101">
        <v>2.4169999999999998</v>
      </c>
      <c r="K11" s="105">
        <f t="shared" si="2"/>
        <v>7.2509999999999994</v>
      </c>
      <c r="L11" s="30">
        <v>1</v>
      </c>
      <c r="M11" s="30">
        <v>1</v>
      </c>
      <c r="N11" s="30">
        <v>1</v>
      </c>
      <c r="O11" s="101">
        <v>1.67E-2</v>
      </c>
      <c r="P11" s="101">
        <f t="shared" si="0"/>
        <v>1.67E-2</v>
      </c>
      <c r="Q11" s="101">
        <f t="shared" si="1"/>
        <v>7.2676999999999996</v>
      </c>
      <c r="R11" s="1"/>
      <c r="S11" t="s">
        <v>46</v>
      </c>
      <c r="T11">
        <v>435</v>
      </c>
      <c r="U11" t="s">
        <v>47</v>
      </c>
      <c r="W11">
        <f>+T11/60</f>
        <v>7.25</v>
      </c>
    </row>
    <row r="12" spans="2:23" ht="22.5" customHeight="1" thickBot="1" x14ac:dyDescent="0.3">
      <c r="B12" s="90"/>
      <c r="C12" s="35" t="s">
        <v>40</v>
      </c>
      <c r="D12" s="35" t="s">
        <v>22</v>
      </c>
      <c r="E12" s="35" t="s">
        <v>23</v>
      </c>
      <c r="F12" s="35">
        <v>2</v>
      </c>
      <c r="G12" s="34">
        <v>2</v>
      </c>
      <c r="H12" s="34">
        <v>1</v>
      </c>
      <c r="I12" s="34">
        <v>2</v>
      </c>
      <c r="J12" s="36">
        <v>1.2</v>
      </c>
      <c r="K12" s="33">
        <f t="shared" si="2"/>
        <v>2.4</v>
      </c>
      <c r="L12" s="34">
        <v>0</v>
      </c>
      <c r="M12" s="34">
        <v>0</v>
      </c>
      <c r="N12" s="34">
        <v>0</v>
      </c>
      <c r="O12" s="36">
        <v>0</v>
      </c>
      <c r="P12" s="36">
        <v>0</v>
      </c>
      <c r="Q12" s="36">
        <f t="shared" si="1"/>
        <v>2.4</v>
      </c>
      <c r="R12" s="1"/>
      <c r="T12">
        <f>+T11/3</f>
        <v>145</v>
      </c>
      <c r="U12" t="s">
        <v>49</v>
      </c>
    </row>
    <row r="13" spans="2:23" ht="16.5" customHeight="1" thickBot="1" x14ac:dyDescent="0.3">
      <c r="B13" s="90"/>
      <c r="C13" s="64" t="s">
        <v>66</v>
      </c>
      <c r="D13" s="65"/>
      <c r="E13" s="65"/>
      <c r="F13" s="30">
        <f>SUM(F6:F12)</f>
        <v>19</v>
      </c>
      <c r="G13" s="30">
        <f>SUM(G6:G12)</f>
        <v>18</v>
      </c>
      <c r="H13" s="30">
        <f>SUM(H6:H12)</f>
        <v>7</v>
      </c>
      <c r="I13" s="30">
        <f>SUM(I6:I12)</f>
        <v>18</v>
      </c>
      <c r="J13" s="102">
        <f>+K13/I13</f>
        <v>0.55193888888888887</v>
      </c>
      <c r="K13" s="102">
        <f>SUM(K6:K12)</f>
        <v>9.934899999999999</v>
      </c>
      <c r="L13" s="100">
        <f t="shared" ref="L13:Q13" si="3">SUM(L6:L12)</f>
        <v>1</v>
      </c>
      <c r="M13" s="37">
        <f t="shared" si="3"/>
        <v>1</v>
      </c>
      <c r="N13" s="37">
        <f t="shared" si="3"/>
        <v>1</v>
      </c>
      <c r="O13" s="108">
        <f t="shared" si="3"/>
        <v>1.67E-2</v>
      </c>
      <c r="P13" s="102">
        <f t="shared" si="3"/>
        <v>1.67E-2</v>
      </c>
      <c r="Q13" s="102">
        <f t="shared" si="3"/>
        <v>9.9515999999999991</v>
      </c>
      <c r="R13" s="110" t="s">
        <v>37</v>
      </c>
      <c r="T13" s="25">
        <f>+T12/60</f>
        <v>2.4166666666666665</v>
      </c>
      <c r="U13" t="s">
        <v>48</v>
      </c>
    </row>
    <row r="14" spans="2:23" ht="15.75" thickBot="1" x14ac:dyDescent="0.3">
      <c r="B14" s="90"/>
      <c r="C14" s="93" t="s">
        <v>67</v>
      </c>
      <c r="D14" s="94"/>
      <c r="E14" s="94"/>
      <c r="F14" s="94"/>
      <c r="G14" s="94"/>
      <c r="H14" s="94"/>
      <c r="I14" s="94"/>
      <c r="J14" s="94"/>
      <c r="K14" s="94"/>
      <c r="L14" s="94"/>
      <c r="M14" s="94"/>
      <c r="N14" s="94"/>
      <c r="O14" s="94"/>
      <c r="P14" s="94"/>
      <c r="Q14" s="95"/>
      <c r="R14" s="1"/>
    </row>
    <row r="15" spans="2:23" ht="15.75" customHeight="1" thickBot="1" x14ac:dyDescent="0.3">
      <c r="B15" s="90"/>
      <c r="C15" s="34" t="s">
        <v>43</v>
      </c>
      <c r="D15" s="34" t="s">
        <v>42</v>
      </c>
      <c r="E15" s="34" t="s">
        <v>41</v>
      </c>
      <c r="F15" s="34">
        <v>7</v>
      </c>
      <c r="G15" s="34">
        <v>7</v>
      </c>
      <c r="H15" s="34">
        <v>1</v>
      </c>
      <c r="I15" s="34">
        <v>7</v>
      </c>
      <c r="J15" s="101">
        <f>0.0167+0.0501</f>
        <v>6.6799999999999998E-2</v>
      </c>
      <c r="K15" s="101">
        <f t="shared" ref="K15:K21" si="4">+I15*J15</f>
        <v>0.46760000000000002</v>
      </c>
      <c r="L15" s="34">
        <v>0</v>
      </c>
      <c r="M15" s="34">
        <v>0</v>
      </c>
      <c r="N15" s="34">
        <v>0</v>
      </c>
      <c r="O15" s="36">
        <v>0</v>
      </c>
      <c r="P15" s="36">
        <f>+L15*O15</f>
        <v>0</v>
      </c>
      <c r="Q15" s="101">
        <f t="shared" ref="Q15:Q22" si="5">+K15+P15</f>
        <v>0.46760000000000002</v>
      </c>
      <c r="R15" s="1"/>
      <c r="S15" t="s">
        <v>56</v>
      </c>
      <c r="T15" t="s">
        <v>74</v>
      </c>
    </row>
    <row r="16" spans="2:23" ht="15.75" thickBot="1" x14ac:dyDescent="0.3">
      <c r="B16" s="90"/>
      <c r="C16" s="34" t="s">
        <v>44</v>
      </c>
      <c r="D16" s="34" t="s">
        <v>42</v>
      </c>
      <c r="E16" s="34" t="s">
        <v>41</v>
      </c>
      <c r="F16" s="34">
        <v>43</v>
      </c>
      <c r="G16" s="34">
        <v>43</v>
      </c>
      <c r="H16" s="34">
        <v>1</v>
      </c>
      <c r="I16" s="34">
        <v>43</v>
      </c>
      <c r="J16" s="101">
        <f>0.0334+0.0501+0.0501</f>
        <v>0.1336</v>
      </c>
      <c r="K16" s="101">
        <f t="shared" si="4"/>
        <v>5.7447999999999997</v>
      </c>
      <c r="L16" s="34">
        <v>0</v>
      </c>
      <c r="M16" s="34">
        <v>0</v>
      </c>
      <c r="N16" s="34">
        <v>0</v>
      </c>
      <c r="O16" s="36">
        <v>0</v>
      </c>
      <c r="P16" s="36">
        <f>+L16*O16</f>
        <v>0</v>
      </c>
      <c r="Q16" s="101">
        <f t="shared" si="5"/>
        <v>5.7447999999999997</v>
      </c>
      <c r="R16" s="1"/>
      <c r="S16" t="s">
        <v>55</v>
      </c>
      <c r="T16" t="s">
        <v>75</v>
      </c>
    </row>
    <row r="17" spans="2:22" ht="26.25" customHeight="1" thickBot="1" x14ac:dyDescent="0.3">
      <c r="B17" s="90"/>
      <c r="C17" s="2" t="s">
        <v>21</v>
      </c>
      <c r="D17" s="3" t="s">
        <v>22</v>
      </c>
      <c r="E17" s="4" t="s">
        <v>23</v>
      </c>
      <c r="F17" s="5">
        <v>4</v>
      </c>
      <c r="G17" s="6">
        <v>4</v>
      </c>
      <c r="H17" s="6">
        <v>1</v>
      </c>
      <c r="I17" s="6">
        <v>4</v>
      </c>
      <c r="J17" s="103">
        <v>0.33400000000000002</v>
      </c>
      <c r="K17" s="105">
        <f t="shared" si="4"/>
        <v>1.3360000000000001</v>
      </c>
      <c r="L17" s="6">
        <v>0</v>
      </c>
      <c r="M17" s="6">
        <v>0</v>
      </c>
      <c r="N17" s="6">
        <v>0</v>
      </c>
      <c r="O17" s="43">
        <v>0</v>
      </c>
      <c r="P17" s="47">
        <v>0</v>
      </c>
      <c r="Q17" s="101">
        <f t="shared" si="5"/>
        <v>1.3360000000000001</v>
      </c>
      <c r="R17" s="1"/>
      <c r="S17" t="s">
        <v>57</v>
      </c>
      <c r="T17" t="s">
        <v>37</v>
      </c>
    </row>
    <row r="18" spans="2:22" ht="26.25" thickBot="1" x14ac:dyDescent="0.3">
      <c r="B18" s="90"/>
      <c r="C18" s="7" t="s">
        <v>24</v>
      </c>
      <c r="D18" s="8" t="s">
        <v>22</v>
      </c>
      <c r="E18" s="8" t="s">
        <v>25</v>
      </c>
      <c r="F18" s="5">
        <v>28</v>
      </c>
      <c r="G18" s="9">
        <v>28</v>
      </c>
      <c r="H18" s="9">
        <v>1</v>
      </c>
      <c r="I18" s="9">
        <v>28</v>
      </c>
      <c r="J18" s="104">
        <v>0.58450000000000002</v>
      </c>
      <c r="K18" s="105">
        <f t="shared" si="4"/>
        <v>16.366</v>
      </c>
      <c r="L18" s="9">
        <v>0</v>
      </c>
      <c r="M18" s="9">
        <v>0</v>
      </c>
      <c r="N18" s="9">
        <v>0</v>
      </c>
      <c r="O18" s="44">
        <v>0</v>
      </c>
      <c r="P18" s="48">
        <v>0</v>
      </c>
      <c r="Q18" s="101">
        <f t="shared" si="5"/>
        <v>16.366</v>
      </c>
      <c r="R18" s="1"/>
      <c r="S18" t="s">
        <v>59</v>
      </c>
      <c r="T18" t="s">
        <v>37</v>
      </c>
    </row>
    <row r="19" spans="2:22" ht="26.25" thickBot="1" x14ac:dyDescent="0.3">
      <c r="B19" s="90"/>
      <c r="C19" s="4" t="s">
        <v>26</v>
      </c>
      <c r="D19" s="8" t="s">
        <v>22</v>
      </c>
      <c r="E19" s="8" t="s">
        <v>25</v>
      </c>
      <c r="F19" s="5">
        <v>11</v>
      </c>
      <c r="G19" s="9">
        <v>11</v>
      </c>
      <c r="H19" s="9">
        <v>1</v>
      </c>
      <c r="I19" s="9">
        <v>11</v>
      </c>
      <c r="J19" s="44">
        <v>1</v>
      </c>
      <c r="K19" s="33">
        <f t="shared" si="4"/>
        <v>11</v>
      </c>
      <c r="L19" s="9">
        <v>0</v>
      </c>
      <c r="M19" s="9">
        <v>0</v>
      </c>
      <c r="N19" s="9">
        <v>0</v>
      </c>
      <c r="O19" s="44">
        <v>0</v>
      </c>
      <c r="P19" s="48">
        <v>0</v>
      </c>
      <c r="Q19" s="36">
        <f t="shared" si="5"/>
        <v>11</v>
      </c>
      <c r="R19" s="1"/>
      <c r="S19" t="s">
        <v>58</v>
      </c>
      <c r="T19" t="s">
        <v>37</v>
      </c>
    </row>
    <row r="20" spans="2:22" ht="26.25" thickBot="1" x14ac:dyDescent="0.3">
      <c r="B20" s="90"/>
      <c r="C20" s="34" t="s">
        <v>44</v>
      </c>
      <c r="D20" s="35" t="s">
        <v>45</v>
      </c>
      <c r="E20" s="34" t="s">
        <v>41</v>
      </c>
      <c r="F20" s="34">
        <v>43</v>
      </c>
      <c r="G20" s="34">
        <v>43</v>
      </c>
      <c r="H20" s="34">
        <v>1</v>
      </c>
      <c r="I20" s="34">
        <v>43</v>
      </c>
      <c r="J20" s="101">
        <v>1.67E-2</v>
      </c>
      <c r="K20" s="101">
        <f t="shared" si="4"/>
        <v>0.71809999999999996</v>
      </c>
      <c r="L20" s="34">
        <v>0</v>
      </c>
      <c r="M20" s="34">
        <v>0</v>
      </c>
      <c r="N20" s="34">
        <v>0</v>
      </c>
      <c r="O20" s="36">
        <v>0</v>
      </c>
      <c r="P20" s="36">
        <f>+L20*O20</f>
        <v>0</v>
      </c>
      <c r="Q20" s="101">
        <f t="shared" si="5"/>
        <v>0.71809999999999996</v>
      </c>
      <c r="R20" s="1"/>
      <c r="T20" s="38"/>
    </row>
    <row r="21" spans="2:22" ht="22.5" customHeight="1" thickBot="1" x14ac:dyDescent="0.3">
      <c r="B21" s="90"/>
      <c r="C21" s="34" t="s">
        <v>44</v>
      </c>
      <c r="D21" s="35" t="s">
        <v>52</v>
      </c>
      <c r="E21" s="34" t="s">
        <v>51</v>
      </c>
      <c r="F21" s="34">
        <v>20</v>
      </c>
      <c r="G21" s="34">
        <v>10</v>
      </c>
      <c r="H21" s="34">
        <v>1</v>
      </c>
      <c r="I21" s="34">
        <v>10</v>
      </c>
      <c r="J21" s="101">
        <v>1.67E-2</v>
      </c>
      <c r="K21" s="101">
        <f t="shared" si="4"/>
        <v>0.16699999999999998</v>
      </c>
      <c r="L21" s="34">
        <v>0</v>
      </c>
      <c r="M21" s="34">
        <v>0</v>
      </c>
      <c r="N21" s="34">
        <v>0</v>
      </c>
      <c r="O21" s="36">
        <v>0</v>
      </c>
      <c r="P21" s="36">
        <f>+L21*O21</f>
        <v>0</v>
      </c>
      <c r="Q21" s="101">
        <f t="shared" si="5"/>
        <v>0.16699999999999998</v>
      </c>
      <c r="R21" s="1"/>
      <c r="S21" t="s">
        <v>53</v>
      </c>
      <c r="T21" s="38">
        <f>20/43</f>
        <v>0.46511627906976744</v>
      </c>
      <c r="U21" t="s">
        <v>54</v>
      </c>
    </row>
    <row r="22" spans="2:22" ht="27" customHeight="1" thickBot="1" x14ac:dyDescent="0.3">
      <c r="B22" s="90"/>
      <c r="C22" s="74" t="s">
        <v>27</v>
      </c>
      <c r="D22" s="75"/>
      <c r="E22" s="76"/>
      <c r="F22" s="52">
        <v>43</v>
      </c>
      <c r="G22" s="52">
        <v>43</v>
      </c>
      <c r="H22" s="52">
        <v>1</v>
      </c>
      <c r="I22" s="52">
        <v>43</v>
      </c>
      <c r="J22" s="102">
        <f>+K22/I22</f>
        <v>0.83254651162790705</v>
      </c>
      <c r="K22" s="106">
        <f>SUM(K15:K21)</f>
        <v>35.799500000000002</v>
      </c>
      <c r="L22" s="11">
        <v>0</v>
      </c>
      <c r="M22" s="10">
        <v>0</v>
      </c>
      <c r="N22" s="11">
        <v>0</v>
      </c>
      <c r="O22" s="45">
        <v>0</v>
      </c>
      <c r="P22" s="49">
        <v>0</v>
      </c>
      <c r="Q22" s="102">
        <f t="shared" si="5"/>
        <v>35.799500000000002</v>
      </c>
      <c r="R22" s="27" t="s">
        <v>37</v>
      </c>
      <c r="S22" s="28" t="s">
        <v>37</v>
      </c>
      <c r="T22" s="28" t="s">
        <v>37</v>
      </c>
      <c r="U22" s="28" t="s">
        <v>37</v>
      </c>
      <c r="V22" s="29" t="s">
        <v>37</v>
      </c>
    </row>
    <row r="23" spans="2:22" ht="15.75" thickBot="1" x14ac:dyDescent="0.3">
      <c r="B23" s="90"/>
      <c r="C23" s="77" t="s">
        <v>28</v>
      </c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9"/>
      <c r="R23" s="1"/>
    </row>
    <row r="24" spans="2:22" ht="25.5" customHeight="1" thickBot="1" x14ac:dyDescent="0.3">
      <c r="B24" s="90"/>
      <c r="C24" s="34" t="s">
        <v>44</v>
      </c>
      <c r="D24" s="34" t="s">
        <v>42</v>
      </c>
      <c r="E24" s="34" t="s">
        <v>41</v>
      </c>
      <c r="F24" s="34">
        <v>10</v>
      </c>
      <c r="G24" s="34">
        <v>10</v>
      </c>
      <c r="H24" s="34">
        <v>1</v>
      </c>
      <c r="I24" s="34">
        <v>10</v>
      </c>
      <c r="J24" s="101">
        <f>0.0334+0.0501+0.0501</f>
        <v>0.1336</v>
      </c>
      <c r="K24" s="101">
        <f t="shared" ref="K24:K32" si="6">+I24*J24</f>
        <v>1.3359999999999999</v>
      </c>
      <c r="L24" s="34">
        <v>0</v>
      </c>
      <c r="M24" s="34">
        <v>0</v>
      </c>
      <c r="N24" s="34">
        <v>0</v>
      </c>
      <c r="O24" s="36">
        <v>0</v>
      </c>
      <c r="P24" s="36">
        <f>+L24*O24</f>
        <v>0</v>
      </c>
      <c r="Q24" s="101">
        <f>+K24+P24</f>
        <v>1.3359999999999999</v>
      </c>
      <c r="R24" s="1"/>
      <c r="T24" t="s">
        <v>75</v>
      </c>
    </row>
    <row r="25" spans="2:22" ht="39" thickBot="1" x14ac:dyDescent="0.3">
      <c r="B25" s="96"/>
      <c r="C25" s="12" t="s">
        <v>1</v>
      </c>
      <c r="D25" s="13" t="s">
        <v>22</v>
      </c>
      <c r="E25" s="14" t="s">
        <v>23</v>
      </c>
      <c r="F25" s="15">
        <v>1</v>
      </c>
      <c r="G25" s="16">
        <v>1</v>
      </c>
      <c r="H25" s="16">
        <v>1</v>
      </c>
      <c r="I25" s="16">
        <v>1</v>
      </c>
      <c r="J25" s="41">
        <v>0.5</v>
      </c>
      <c r="K25" s="33">
        <f t="shared" si="6"/>
        <v>0.5</v>
      </c>
      <c r="L25" s="16">
        <v>0</v>
      </c>
      <c r="M25" s="16">
        <v>0</v>
      </c>
      <c r="N25" s="16">
        <v>0</v>
      </c>
      <c r="O25" s="41">
        <v>0</v>
      </c>
      <c r="P25" s="50">
        <v>0</v>
      </c>
      <c r="Q25" s="36">
        <f t="shared" ref="Q25:Q30" si="7">+K25+P25</f>
        <v>0.5</v>
      </c>
      <c r="R25" s="1"/>
      <c r="S25" t="s">
        <v>61</v>
      </c>
      <c r="T25" t="s">
        <v>37</v>
      </c>
    </row>
    <row r="26" spans="2:22" ht="39" customHeight="1" thickBot="1" x14ac:dyDescent="0.3">
      <c r="B26" s="90" t="s">
        <v>35</v>
      </c>
      <c r="C26" s="12" t="s">
        <v>2</v>
      </c>
      <c r="D26" s="13" t="s">
        <v>22</v>
      </c>
      <c r="E26" s="14" t="s">
        <v>23</v>
      </c>
      <c r="F26" s="15">
        <v>2</v>
      </c>
      <c r="G26" s="16">
        <v>2</v>
      </c>
      <c r="H26" s="16">
        <v>1</v>
      </c>
      <c r="I26" s="16">
        <v>2</v>
      </c>
      <c r="J26" s="41">
        <v>1</v>
      </c>
      <c r="K26" s="33">
        <f t="shared" si="6"/>
        <v>2</v>
      </c>
      <c r="L26" s="16">
        <v>0</v>
      </c>
      <c r="M26" s="16">
        <v>0</v>
      </c>
      <c r="N26" s="16">
        <v>0</v>
      </c>
      <c r="O26" s="41">
        <v>0</v>
      </c>
      <c r="P26" s="50">
        <v>0</v>
      </c>
      <c r="Q26" s="36">
        <f t="shared" si="7"/>
        <v>2</v>
      </c>
      <c r="R26" s="1"/>
      <c r="S26" t="s">
        <v>58</v>
      </c>
      <c r="T26" t="s">
        <v>37</v>
      </c>
    </row>
    <row r="27" spans="2:22" ht="39" thickBot="1" x14ac:dyDescent="0.3">
      <c r="B27" s="90"/>
      <c r="C27" s="12" t="s">
        <v>3</v>
      </c>
      <c r="D27" s="13" t="s">
        <v>22</v>
      </c>
      <c r="E27" s="14" t="s">
        <v>23</v>
      </c>
      <c r="F27" s="15">
        <v>2</v>
      </c>
      <c r="G27" s="16">
        <v>2</v>
      </c>
      <c r="H27" s="16">
        <v>1</v>
      </c>
      <c r="I27" s="16">
        <v>2</v>
      </c>
      <c r="J27" s="41">
        <v>1.25</v>
      </c>
      <c r="K27" s="33">
        <f t="shared" si="6"/>
        <v>2.5</v>
      </c>
      <c r="L27" s="16">
        <v>0</v>
      </c>
      <c r="M27" s="16">
        <v>0</v>
      </c>
      <c r="N27" s="16">
        <v>0</v>
      </c>
      <c r="O27" s="41">
        <v>0</v>
      </c>
      <c r="P27" s="50">
        <v>0</v>
      </c>
      <c r="Q27" s="36">
        <f t="shared" si="7"/>
        <v>2.5</v>
      </c>
      <c r="R27" s="1"/>
      <c r="S27" t="s">
        <v>60</v>
      </c>
      <c r="T27" t="s">
        <v>37</v>
      </c>
    </row>
    <row r="28" spans="2:22" ht="39" thickBot="1" x14ac:dyDescent="0.3">
      <c r="B28" s="90"/>
      <c r="C28" s="12" t="s">
        <v>29</v>
      </c>
      <c r="D28" s="13" t="s">
        <v>22</v>
      </c>
      <c r="E28" s="14" t="s">
        <v>23</v>
      </c>
      <c r="F28" s="4">
        <v>1</v>
      </c>
      <c r="G28" s="6">
        <v>1</v>
      </c>
      <c r="H28" s="6">
        <v>1</v>
      </c>
      <c r="I28" s="6">
        <v>1</v>
      </c>
      <c r="J28" s="103">
        <v>0.33400000000000002</v>
      </c>
      <c r="K28" s="105">
        <f t="shared" si="6"/>
        <v>0.33400000000000002</v>
      </c>
      <c r="L28" s="6">
        <v>0</v>
      </c>
      <c r="M28" s="6">
        <v>0</v>
      </c>
      <c r="N28" s="16">
        <v>0</v>
      </c>
      <c r="O28" s="41">
        <v>0</v>
      </c>
      <c r="P28" s="50">
        <v>0</v>
      </c>
      <c r="Q28" s="101">
        <f t="shared" si="7"/>
        <v>0.33400000000000002</v>
      </c>
      <c r="R28" s="1"/>
      <c r="S28" t="s">
        <v>57</v>
      </c>
      <c r="T28" t="s">
        <v>37</v>
      </c>
    </row>
    <row r="29" spans="2:22" ht="39" thickBot="1" x14ac:dyDescent="0.3">
      <c r="B29" s="90"/>
      <c r="C29" s="12" t="s">
        <v>30</v>
      </c>
      <c r="D29" s="13" t="s">
        <v>22</v>
      </c>
      <c r="E29" s="14" t="s">
        <v>23</v>
      </c>
      <c r="F29" s="20">
        <v>2</v>
      </c>
      <c r="G29" s="21">
        <v>2</v>
      </c>
      <c r="H29" s="21">
        <v>1</v>
      </c>
      <c r="I29" s="21">
        <v>2</v>
      </c>
      <c r="J29" s="105">
        <v>0.58450000000000002</v>
      </c>
      <c r="K29" s="105">
        <f t="shared" si="6"/>
        <v>1.169</v>
      </c>
      <c r="L29" s="21">
        <v>0</v>
      </c>
      <c r="M29" s="21">
        <v>0</v>
      </c>
      <c r="N29" s="16">
        <v>0</v>
      </c>
      <c r="O29" s="41">
        <v>0</v>
      </c>
      <c r="P29" s="50">
        <v>0</v>
      </c>
      <c r="Q29" s="101">
        <f t="shared" si="7"/>
        <v>1.169</v>
      </c>
      <c r="R29" s="1"/>
      <c r="S29" t="s">
        <v>59</v>
      </c>
      <c r="T29" t="s">
        <v>37</v>
      </c>
    </row>
    <row r="30" spans="2:22" ht="39" thickBot="1" x14ac:dyDescent="0.3">
      <c r="B30" s="90"/>
      <c r="C30" s="32" t="s">
        <v>31</v>
      </c>
      <c r="D30" s="39" t="s">
        <v>22</v>
      </c>
      <c r="E30" s="3" t="s">
        <v>23</v>
      </c>
      <c r="F30" s="4">
        <v>2</v>
      </c>
      <c r="G30" s="16">
        <v>2</v>
      </c>
      <c r="H30" s="16">
        <v>1</v>
      </c>
      <c r="I30" s="16">
        <v>2</v>
      </c>
      <c r="J30" s="41">
        <v>1</v>
      </c>
      <c r="K30" s="33">
        <f t="shared" si="6"/>
        <v>2</v>
      </c>
      <c r="L30" s="16">
        <v>0</v>
      </c>
      <c r="M30" s="16">
        <v>0</v>
      </c>
      <c r="N30" s="16">
        <v>0</v>
      </c>
      <c r="O30" s="41">
        <v>0</v>
      </c>
      <c r="P30" s="50">
        <v>0</v>
      </c>
      <c r="Q30" s="36">
        <f t="shared" si="7"/>
        <v>2</v>
      </c>
      <c r="R30" s="1"/>
      <c r="S30" t="s">
        <v>58</v>
      </c>
      <c r="T30" t="s">
        <v>37</v>
      </c>
    </row>
    <row r="31" spans="2:22" ht="26.25" thickBot="1" x14ac:dyDescent="0.3">
      <c r="B31" s="90"/>
      <c r="C31" s="34" t="s">
        <v>44</v>
      </c>
      <c r="D31" s="35" t="s">
        <v>45</v>
      </c>
      <c r="E31" s="34" t="s">
        <v>41</v>
      </c>
      <c r="F31" s="34">
        <v>10</v>
      </c>
      <c r="G31" s="34">
        <v>10</v>
      </c>
      <c r="H31" s="34">
        <v>1</v>
      </c>
      <c r="I31" s="34">
        <v>10</v>
      </c>
      <c r="J31" s="101">
        <v>1.67E-2</v>
      </c>
      <c r="K31" s="101">
        <f t="shared" si="6"/>
        <v>0.16699999999999998</v>
      </c>
      <c r="L31" s="34">
        <v>0</v>
      </c>
      <c r="M31" s="34">
        <v>0</v>
      </c>
      <c r="N31" s="34">
        <v>0</v>
      </c>
      <c r="O31" s="36">
        <v>0</v>
      </c>
      <c r="P31" s="36">
        <f>+L31*O31</f>
        <v>0</v>
      </c>
      <c r="Q31" s="101">
        <f>+K31+P31</f>
        <v>0.16699999999999998</v>
      </c>
      <c r="R31" s="1"/>
    </row>
    <row r="32" spans="2:22" ht="22.5" customHeight="1" thickBot="1" x14ac:dyDescent="0.3">
      <c r="B32" s="90"/>
      <c r="C32" s="34" t="s">
        <v>44</v>
      </c>
      <c r="D32" s="35" t="s">
        <v>52</v>
      </c>
      <c r="E32" s="34" t="s">
        <v>51</v>
      </c>
      <c r="F32" s="34">
        <v>5</v>
      </c>
      <c r="G32" s="34">
        <v>5</v>
      </c>
      <c r="H32" s="34">
        <v>1</v>
      </c>
      <c r="I32" s="34">
        <v>5</v>
      </c>
      <c r="J32" s="101">
        <v>1.67E-2</v>
      </c>
      <c r="K32" s="101">
        <f t="shared" si="6"/>
        <v>8.3499999999999991E-2</v>
      </c>
      <c r="L32" s="34">
        <v>0</v>
      </c>
      <c r="M32" s="34">
        <v>0</v>
      </c>
      <c r="N32" s="34">
        <v>0</v>
      </c>
      <c r="O32" s="36">
        <v>0</v>
      </c>
      <c r="P32" s="36">
        <f>+L32*O32</f>
        <v>0</v>
      </c>
      <c r="Q32" s="101">
        <f>+K32+P32</f>
        <v>8.3499999999999991E-2</v>
      </c>
      <c r="R32" s="1"/>
      <c r="S32" t="s">
        <v>62</v>
      </c>
    </row>
    <row r="33" spans="2:24" ht="24.75" customHeight="1" thickBot="1" x14ac:dyDescent="0.3">
      <c r="B33" s="90"/>
      <c r="C33" s="80" t="s">
        <v>32</v>
      </c>
      <c r="D33" s="81"/>
      <c r="E33" s="82"/>
      <c r="F33" s="53">
        <v>10</v>
      </c>
      <c r="G33" s="53">
        <v>10</v>
      </c>
      <c r="H33" s="53">
        <v>1</v>
      </c>
      <c r="I33" s="53">
        <v>10</v>
      </c>
      <c r="J33" s="102">
        <f>+K33/I33</f>
        <v>0.9839</v>
      </c>
      <c r="K33" s="107">
        <f>SUM(K24:K30)</f>
        <v>9.8390000000000004</v>
      </c>
      <c r="L33" s="17">
        <v>0</v>
      </c>
      <c r="M33" s="17">
        <v>0</v>
      </c>
      <c r="N33" s="17">
        <v>0</v>
      </c>
      <c r="O33" s="46">
        <v>0</v>
      </c>
      <c r="P33" s="46">
        <v>0</v>
      </c>
      <c r="Q33" s="102">
        <f>+K33+P33</f>
        <v>9.8390000000000004</v>
      </c>
      <c r="R33" s="1"/>
      <c r="T33" s="24" t="s">
        <v>37</v>
      </c>
      <c r="V33" s="25" t="s">
        <v>37</v>
      </c>
    </row>
    <row r="34" spans="2:24" ht="24" customHeight="1" thickBot="1" x14ac:dyDescent="0.3">
      <c r="B34" s="90"/>
      <c r="C34" s="83" t="s">
        <v>68</v>
      </c>
      <c r="D34" s="84"/>
      <c r="E34" s="85"/>
      <c r="F34" s="53">
        <f>+F22+F33</f>
        <v>53</v>
      </c>
      <c r="G34" s="53">
        <f>+G22+G33</f>
        <v>53</v>
      </c>
      <c r="H34" s="53">
        <v>1</v>
      </c>
      <c r="I34" s="53">
        <f>+I22+I33</f>
        <v>53</v>
      </c>
      <c r="J34" s="102">
        <f>+K34/I34</f>
        <v>0.86110377358490564</v>
      </c>
      <c r="K34" s="102">
        <f>SUM(K22,K33)</f>
        <v>45.638500000000001</v>
      </c>
      <c r="L34" s="17">
        <v>0</v>
      </c>
      <c r="M34" s="17">
        <v>0</v>
      </c>
      <c r="N34" s="17">
        <v>0</v>
      </c>
      <c r="O34" s="46">
        <v>0</v>
      </c>
      <c r="P34" s="46">
        <v>0</v>
      </c>
      <c r="Q34" s="102">
        <f>+K34+P34</f>
        <v>45.638500000000001</v>
      </c>
      <c r="R34" s="27" t="s">
        <v>37</v>
      </c>
      <c r="S34" s="28"/>
      <c r="T34" s="29" t="s">
        <v>37</v>
      </c>
      <c r="U34" s="28"/>
      <c r="V34" s="29" t="s">
        <v>37</v>
      </c>
    </row>
    <row r="35" spans="2:24" ht="15.75" customHeight="1" thickBot="1" x14ac:dyDescent="0.3">
      <c r="B35" s="90"/>
      <c r="C35" s="86" t="s">
        <v>33</v>
      </c>
      <c r="D35" s="87"/>
      <c r="E35" s="87"/>
      <c r="F35" s="87"/>
      <c r="G35" s="87"/>
      <c r="H35" s="87"/>
      <c r="I35" s="87"/>
      <c r="J35" s="87"/>
      <c r="K35" s="87"/>
      <c r="L35" s="87"/>
      <c r="M35" s="87"/>
      <c r="N35" s="87"/>
      <c r="O35" s="87"/>
      <c r="P35" s="87"/>
      <c r="Q35" s="88"/>
      <c r="R35" s="1"/>
    </row>
    <row r="36" spans="2:24" ht="21" customHeight="1" thickBot="1" x14ac:dyDescent="0.3">
      <c r="B36" s="90"/>
      <c r="C36" s="34" t="s">
        <v>64</v>
      </c>
      <c r="D36" s="34" t="s">
        <v>42</v>
      </c>
      <c r="E36" s="34" t="s">
        <v>41</v>
      </c>
      <c r="F36" s="34">
        <v>300</v>
      </c>
      <c r="G36" s="34">
        <v>300</v>
      </c>
      <c r="H36" s="34">
        <v>1</v>
      </c>
      <c r="I36" s="34">
        <v>300</v>
      </c>
      <c r="J36" s="101">
        <f>0.0334+0.0501+0.0501</f>
        <v>0.1336</v>
      </c>
      <c r="K36" s="36">
        <f>+I36*J36</f>
        <v>40.08</v>
      </c>
      <c r="L36" s="34">
        <v>0</v>
      </c>
      <c r="M36" s="34">
        <v>0</v>
      </c>
      <c r="N36" s="34">
        <v>0</v>
      </c>
      <c r="O36" s="36">
        <v>0</v>
      </c>
      <c r="P36" s="36">
        <f>+L36*O36</f>
        <v>0</v>
      </c>
      <c r="Q36" s="36">
        <f t="shared" ref="Q36:Q41" si="8">+K36+P36</f>
        <v>40.08</v>
      </c>
      <c r="R36" s="1"/>
      <c r="T36" t="s">
        <v>76</v>
      </c>
    </row>
    <row r="37" spans="2:24" ht="26.25" thickBot="1" x14ac:dyDescent="0.3">
      <c r="B37" s="90"/>
      <c r="C37" s="12" t="s">
        <v>4</v>
      </c>
      <c r="D37" s="13" t="s">
        <v>22</v>
      </c>
      <c r="E37" s="14" t="s">
        <v>23</v>
      </c>
      <c r="F37" s="15">
        <v>60</v>
      </c>
      <c r="G37" s="16">
        <v>30</v>
      </c>
      <c r="H37" s="16">
        <v>1</v>
      </c>
      <c r="I37" s="16">
        <f>+G37*H37</f>
        <v>30</v>
      </c>
      <c r="J37" s="16">
        <v>0.25</v>
      </c>
      <c r="K37" s="33">
        <f>+I37*J37</f>
        <v>7.5</v>
      </c>
      <c r="L37" s="16">
        <f>+F37*0.5</f>
        <v>30</v>
      </c>
      <c r="M37" s="16">
        <v>1</v>
      </c>
      <c r="N37" s="16">
        <f>+L37*M37</f>
        <v>30</v>
      </c>
      <c r="O37" s="41">
        <v>0.1</v>
      </c>
      <c r="P37" s="50">
        <f>+L37*O37</f>
        <v>3</v>
      </c>
      <c r="Q37" s="26">
        <f t="shared" si="8"/>
        <v>10.5</v>
      </c>
      <c r="R37" s="1"/>
      <c r="S37" t="s">
        <v>69</v>
      </c>
    </row>
    <row r="38" spans="2:24" ht="26.25" thickBot="1" x14ac:dyDescent="0.3">
      <c r="B38" s="90"/>
      <c r="C38" s="12" t="s">
        <v>5</v>
      </c>
      <c r="D38" s="13" t="s">
        <v>22</v>
      </c>
      <c r="E38" s="14" t="s">
        <v>23</v>
      </c>
      <c r="F38" s="15">
        <v>120</v>
      </c>
      <c r="G38" s="16">
        <v>60</v>
      </c>
      <c r="H38" s="16">
        <v>1</v>
      </c>
      <c r="I38" s="16">
        <f>+G38*H38</f>
        <v>60</v>
      </c>
      <c r="J38" s="41">
        <v>0.5</v>
      </c>
      <c r="K38" s="33">
        <f>+I38*J38</f>
        <v>30</v>
      </c>
      <c r="L38" s="16">
        <f>+F38*0.5</f>
        <v>60</v>
      </c>
      <c r="M38" s="16">
        <v>1</v>
      </c>
      <c r="N38" s="16">
        <f>+L38*M38</f>
        <v>60</v>
      </c>
      <c r="O38" s="41">
        <v>0.1</v>
      </c>
      <c r="P38" s="50">
        <f>+L38*O38</f>
        <v>6</v>
      </c>
      <c r="Q38" s="26">
        <f t="shared" si="8"/>
        <v>36</v>
      </c>
      <c r="R38" s="1"/>
      <c r="S38" t="s">
        <v>61</v>
      </c>
      <c r="T38" s="23" t="s">
        <v>37</v>
      </c>
      <c r="V38" s="24" t="s">
        <v>37</v>
      </c>
      <c r="X38" s="23" t="s">
        <v>37</v>
      </c>
    </row>
    <row r="39" spans="2:24" ht="26.25" thickBot="1" x14ac:dyDescent="0.3">
      <c r="B39" s="91"/>
      <c r="C39" s="18" t="s">
        <v>6</v>
      </c>
      <c r="D39" s="19" t="s">
        <v>22</v>
      </c>
      <c r="E39" s="20" t="s">
        <v>23</v>
      </c>
      <c r="F39" s="7">
        <v>120</v>
      </c>
      <c r="G39" s="40">
        <v>60</v>
      </c>
      <c r="H39" s="40">
        <v>1</v>
      </c>
      <c r="I39" s="16">
        <f>+G39*H39</f>
        <v>60</v>
      </c>
      <c r="J39" s="42">
        <v>0.8</v>
      </c>
      <c r="K39" s="33">
        <f>+I39*J39</f>
        <v>48</v>
      </c>
      <c r="L39" s="16">
        <f>+F39*0.5</f>
        <v>60</v>
      </c>
      <c r="M39" s="40">
        <v>1</v>
      </c>
      <c r="N39" s="16">
        <f>+L39*M39</f>
        <v>60</v>
      </c>
      <c r="O39" s="42">
        <v>0.1</v>
      </c>
      <c r="P39" s="51">
        <f>+L39*O39</f>
        <v>6</v>
      </c>
      <c r="Q39" s="22">
        <f t="shared" si="8"/>
        <v>54</v>
      </c>
      <c r="R39" s="1"/>
      <c r="S39" t="s">
        <v>70</v>
      </c>
      <c r="T39" s="23" t="s">
        <v>37</v>
      </c>
      <c r="V39" s="24" t="s">
        <v>37</v>
      </c>
      <c r="X39" s="23" t="s">
        <v>37</v>
      </c>
    </row>
    <row r="40" spans="2:24" ht="17.25" customHeight="1" thickBot="1" x14ac:dyDescent="0.3">
      <c r="B40" s="66" t="s">
        <v>36</v>
      </c>
      <c r="C40" s="67"/>
      <c r="D40" s="67"/>
      <c r="E40" s="68"/>
      <c r="F40" s="52">
        <f>SUM(F37:F39)</f>
        <v>300</v>
      </c>
      <c r="G40" s="52">
        <f>SUM(G37:G39)</f>
        <v>150</v>
      </c>
      <c r="H40" s="98">
        <v>1</v>
      </c>
      <c r="I40" s="52">
        <f>+G40*H40</f>
        <v>150</v>
      </c>
      <c r="J40" s="112">
        <f>+K40/G40</f>
        <v>0.83719999999999994</v>
      </c>
      <c r="K40" s="112">
        <f>SUM(K36:K39)</f>
        <v>125.58</v>
      </c>
      <c r="L40" s="98">
        <f>SUM(L36:L39)</f>
        <v>150</v>
      </c>
      <c r="M40" s="98">
        <v>1</v>
      </c>
      <c r="N40" s="114">
        <f>SUM(N36:N39)</f>
        <v>150</v>
      </c>
      <c r="O40" s="31">
        <v>0.1</v>
      </c>
      <c r="P40" s="99">
        <f>SUM(P36:P39)</f>
        <v>15</v>
      </c>
      <c r="Q40" s="115">
        <f t="shared" si="8"/>
        <v>140.57999999999998</v>
      </c>
      <c r="R40" s="54"/>
      <c r="S40" s="97" t="s">
        <v>63</v>
      </c>
      <c r="T40" s="97"/>
      <c r="U40" s="97"/>
      <c r="V40" s="97"/>
      <c r="W40" s="97"/>
      <c r="X40" s="97"/>
    </row>
    <row r="41" spans="2:24" ht="18.75" customHeight="1" thickBot="1" x14ac:dyDescent="0.3">
      <c r="B41" s="69" t="s">
        <v>34</v>
      </c>
      <c r="C41" s="70"/>
      <c r="D41" s="70"/>
      <c r="E41" s="71"/>
      <c r="F41" s="111">
        <f>+F34+F40+F13</f>
        <v>372</v>
      </c>
      <c r="G41" s="111">
        <f>+G34+G40+G13</f>
        <v>221</v>
      </c>
      <c r="H41" s="111">
        <v>1</v>
      </c>
      <c r="I41" s="111">
        <f>+I34+I40+I13</f>
        <v>221</v>
      </c>
      <c r="J41" s="102">
        <f>+K41/G41</f>
        <v>0.81969864253393665</v>
      </c>
      <c r="K41" s="113">
        <f>+K34+K40+K13</f>
        <v>181.1534</v>
      </c>
      <c r="L41" s="57">
        <f>+L34+L40+L13</f>
        <v>151</v>
      </c>
      <c r="M41" s="111">
        <v>1</v>
      </c>
      <c r="N41" s="56">
        <f>+N34+N40+N13</f>
        <v>151</v>
      </c>
      <c r="O41" s="112">
        <f>O34+O40+O13</f>
        <v>0.1167</v>
      </c>
      <c r="P41" s="109">
        <f>+P34+P40+P13</f>
        <v>15.0167</v>
      </c>
      <c r="Q41" s="112">
        <f t="shared" si="8"/>
        <v>196.17009999999999</v>
      </c>
      <c r="R41" s="1"/>
      <c r="T41" s="24" t="s">
        <v>37</v>
      </c>
      <c r="V41" s="24"/>
      <c r="X41" s="24" t="s">
        <v>37</v>
      </c>
    </row>
    <row r="49" spans="3:13" x14ac:dyDescent="0.25">
      <c r="M49" t="s">
        <v>73</v>
      </c>
    </row>
    <row r="50" spans="3:13" x14ac:dyDescent="0.25">
      <c r="C50" t="s">
        <v>71</v>
      </c>
      <c r="M50">
        <v>17.809999999999999</v>
      </c>
    </row>
    <row r="51" spans="3:13" ht="15.75" thickBot="1" x14ac:dyDescent="0.3"/>
    <row r="52" spans="3:13" ht="26.25" thickBot="1" x14ac:dyDescent="0.3">
      <c r="C52" s="34" t="s">
        <v>43</v>
      </c>
      <c r="D52" s="35" t="s">
        <v>65</v>
      </c>
      <c r="E52" s="34" t="s">
        <v>41</v>
      </c>
      <c r="F52" s="34">
        <v>3</v>
      </c>
      <c r="G52" s="34">
        <v>3</v>
      </c>
      <c r="H52" s="34">
        <v>1</v>
      </c>
      <c r="I52" s="34">
        <v>3</v>
      </c>
      <c r="J52" s="101">
        <v>1.67E-2</v>
      </c>
      <c r="K52" s="105">
        <f>+I52*J52</f>
        <v>5.0099999999999999E-2</v>
      </c>
      <c r="M52" s="118">
        <f>+K52*$M$50</f>
        <v>0.89228099999999988</v>
      </c>
    </row>
    <row r="53" spans="3:13" ht="39" thickBot="1" x14ac:dyDescent="0.3">
      <c r="C53" s="34" t="s">
        <v>44</v>
      </c>
      <c r="D53" s="35" t="s">
        <v>50</v>
      </c>
      <c r="E53" s="34" t="s">
        <v>41</v>
      </c>
      <c r="F53" s="34">
        <v>4</v>
      </c>
      <c r="G53" s="34">
        <v>4</v>
      </c>
      <c r="H53" s="34">
        <v>1</v>
      </c>
      <c r="I53" s="34">
        <v>4</v>
      </c>
      <c r="J53" s="101">
        <v>3.3399999999999999E-2</v>
      </c>
      <c r="K53" s="105">
        <f t="shared" ref="K53:K58" si="9">+I53*J53</f>
        <v>0.1336</v>
      </c>
      <c r="M53" s="118">
        <f t="shared" ref="M53:M82" si="10">+K53*$M$50</f>
        <v>2.379416</v>
      </c>
    </row>
    <row r="54" spans="3:13" ht="39" thickBot="1" x14ac:dyDescent="0.3">
      <c r="C54" s="34" t="s">
        <v>43</v>
      </c>
      <c r="D54" s="35" t="s">
        <v>50</v>
      </c>
      <c r="E54" s="34" t="s">
        <v>41</v>
      </c>
      <c r="F54" s="34">
        <v>3</v>
      </c>
      <c r="G54" s="34">
        <v>3</v>
      </c>
      <c r="H54" s="34">
        <v>1</v>
      </c>
      <c r="I54" s="34">
        <v>3</v>
      </c>
      <c r="J54" s="101">
        <v>1.67E-2</v>
      </c>
      <c r="K54" s="105">
        <f t="shared" si="9"/>
        <v>5.0099999999999999E-2</v>
      </c>
      <c r="M54" s="118">
        <f t="shared" si="10"/>
        <v>0.89228099999999988</v>
      </c>
    </row>
    <row r="55" spans="3:13" ht="26.25" thickBot="1" x14ac:dyDescent="0.3">
      <c r="C55" s="34" t="s">
        <v>44</v>
      </c>
      <c r="D55" s="35" t="s">
        <v>45</v>
      </c>
      <c r="E55" s="34" t="s">
        <v>41</v>
      </c>
      <c r="F55" s="34">
        <v>2</v>
      </c>
      <c r="G55" s="34">
        <v>2</v>
      </c>
      <c r="H55" s="34">
        <v>1</v>
      </c>
      <c r="I55" s="34">
        <v>2</v>
      </c>
      <c r="J55" s="101">
        <v>1.67E-2</v>
      </c>
      <c r="K55" s="105">
        <f t="shared" si="9"/>
        <v>3.3399999999999999E-2</v>
      </c>
      <c r="M55" s="118">
        <f t="shared" si="10"/>
        <v>0.59485399999999999</v>
      </c>
    </row>
    <row r="56" spans="3:13" ht="26.25" thickBot="1" x14ac:dyDescent="0.3">
      <c r="C56" s="35" t="s">
        <v>40</v>
      </c>
      <c r="D56" s="35" t="s">
        <v>45</v>
      </c>
      <c r="E56" s="34" t="s">
        <v>41</v>
      </c>
      <c r="F56" s="34">
        <v>1</v>
      </c>
      <c r="G56" s="34">
        <v>1</v>
      </c>
      <c r="H56" s="34">
        <v>1</v>
      </c>
      <c r="I56" s="34">
        <v>1</v>
      </c>
      <c r="J56" s="101">
        <v>1.67E-2</v>
      </c>
      <c r="K56" s="105">
        <f t="shared" si="9"/>
        <v>1.67E-2</v>
      </c>
      <c r="M56" s="118">
        <f t="shared" si="10"/>
        <v>0.297427</v>
      </c>
    </row>
    <row r="57" spans="3:13" ht="15.75" thickBot="1" x14ac:dyDescent="0.3">
      <c r="C57" s="35" t="s">
        <v>39</v>
      </c>
      <c r="D57" s="35" t="s">
        <v>22</v>
      </c>
      <c r="E57" s="35" t="s">
        <v>23</v>
      </c>
      <c r="F57" s="34">
        <v>4</v>
      </c>
      <c r="G57" s="30">
        <v>3</v>
      </c>
      <c r="H57" s="30">
        <v>1</v>
      </c>
      <c r="I57" s="30">
        <v>3</v>
      </c>
      <c r="J57" s="101">
        <v>2.4169999999999998</v>
      </c>
      <c r="K57" s="105">
        <f t="shared" si="9"/>
        <v>7.2509999999999994</v>
      </c>
      <c r="M57" s="118">
        <f t="shared" si="10"/>
        <v>129.14030999999997</v>
      </c>
    </row>
    <row r="58" spans="3:13" ht="26.25" thickBot="1" x14ac:dyDescent="0.3">
      <c r="C58" s="35" t="s">
        <v>40</v>
      </c>
      <c r="D58" s="35" t="s">
        <v>22</v>
      </c>
      <c r="E58" s="35" t="s">
        <v>23</v>
      </c>
      <c r="F58" s="35">
        <v>2</v>
      </c>
      <c r="G58" s="34">
        <v>2</v>
      </c>
      <c r="H58" s="34">
        <v>1</v>
      </c>
      <c r="I58" s="34">
        <v>2</v>
      </c>
      <c r="J58" s="36">
        <v>1.2</v>
      </c>
      <c r="K58" s="33">
        <f t="shared" si="9"/>
        <v>2.4</v>
      </c>
      <c r="M58" s="118">
        <f t="shared" si="10"/>
        <v>42.743999999999993</v>
      </c>
    </row>
    <row r="59" spans="3:13" ht="15.75" thickBot="1" x14ac:dyDescent="0.3">
      <c r="J59" s="119" t="s">
        <v>37</v>
      </c>
      <c r="M59" s="25"/>
    </row>
    <row r="60" spans="3:13" ht="15.75" thickBot="1" x14ac:dyDescent="0.3">
      <c r="C60" s="34" t="s">
        <v>43</v>
      </c>
      <c r="D60" s="34" t="s">
        <v>42</v>
      </c>
      <c r="E60" s="34" t="s">
        <v>41</v>
      </c>
      <c r="F60" s="34">
        <v>7</v>
      </c>
      <c r="G60" s="34">
        <v>7</v>
      </c>
      <c r="H60" s="34">
        <v>1</v>
      </c>
      <c r="I60" s="34">
        <v>7</v>
      </c>
      <c r="J60" s="101">
        <v>6.6799999999999998E-2</v>
      </c>
      <c r="K60" s="101">
        <f t="shared" ref="K60:K66" si="11">+I60*J60</f>
        <v>0.46760000000000002</v>
      </c>
      <c r="M60" s="118">
        <f t="shared" si="10"/>
        <v>8.3279560000000004</v>
      </c>
    </row>
    <row r="61" spans="3:13" ht="15.75" thickBot="1" x14ac:dyDescent="0.3">
      <c r="C61" s="34" t="s">
        <v>44</v>
      </c>
      <c r="D61" s="34" t="s">
        <v>42</v>
      </c>
      <c r="E61" s="34" t="s">
        <v>41</v>
      </c>
      <c r="F61" s="34">
        <v>43</v>
      </c>
      <c r="G61" s="34">
        <v>43</v>
      </c>
      <c r="H61" s="34">
        <v>1</v>
      </c>
      <c r="I61" s="34">
        <v>43</v>
      </c>
      <c r="J61" s="101">
        <v>0.1336</v>
      </c>
      <c r="K61" s="101">
        <f t="shared" si="11"/>
        <v>5.7447999999999997</v>
      </c>
      <c r="M61" s="118">
        <f t="shared" si="10"/>
        <v>102.31488799999998</v>
      </c>
    </row>
    <row r="62" spans="3:13" ht="26.25" thickBot="1" x14ac:dyDescent="0.3">
      <c r="C62" s="2" t="s">
        <v>21</v>
      </c>
      <c r="D62" s="3" t="s">
        <v>22</v>
      </c>
      <c r="E62" s="4" t="s">
        <v>23</v>
      </c>
      <c r="F62" s="5">
        <v>4</v>
      </c>
      <c r="G62" s="6">
        <v>4</v>
      </c>
      <c r="H62" s="6">
        <v>1</v>
      </c>
      <c r="I62" s="6">
        <v>4</v>
      </c>
      <c r="J62" s="103">
        <v>0.33400000000000002</v>
      </c>
      <c r="K62" s="105">
        <f t="shared" si="11"/>
        <v>1.3360000000000001</v>
      </c>
      <c r="M62" s="118">
        <f t="shared" si="10"/>
        <v>23.794159999999998</v>
      </c>
    </row>
    <row r="63" spans="3:13" ht="26.25" thickBot="1" x14ac:dyDescent="0.3">
      <c r="C63" s="7" t="s">
        <v>24</v>
      </c>
      <c r="D63" s="8" t="s">
        <v>22</v>
      </c>
      <c r="E63" s="8" t="s">
        <v>25</v>
      </c>
      <c r="F63" s="5">
        <v>28</v>
      </c>
      <c r="G63" s="9">
        <v>28</v>
      </c>
      <c r="H63" s="9">
        <v>1</v>
      </c>
      <c r="I63" s="9">
        <v>28</v>
      </c>
      <c r="J63" s="104">
        <v>0.58450000000000002</v>
      </c>
      <c r="K63" s="105">
        <f t="shared" si="11"/>
        <v>16.366</v>
      </c>
      <c r="M63" s="118">
        <f t="shared" si="10"/>
        <v>291.47845999999998</v>
      </c>
    </row>
    <row r="64" spans="3:13" ht="26.25" thickBot="1" x14ac:dyDescent="0.3">
      <c r="C64" s="4" t="s">
        <v>26</v>
      </c>
      <c r="D64" s="8" t="s">
        <v>22</v>
      </c>
      <c r="E64" s="8" t="s">
        <v>25</v>
      </c>
      <c r="F64" s="5">
        <v>11</v>
      </c>
      <c r="G64" s="9">
        <v>11</v>
      </c>
      <c r="H64" s="9">
        <v>1</v>
      </c>
      <c r="I64" s="9">
        <v>11</v>
      </c>
      <c r="J64" s="44">
        <v>1</v>
      </c>
      <c r="K64" s="33">
        <f t="shared" si="11"/>
        <v>11</v>
      </c>
      <c r="M64" s="118">
        <f t="shared" si="10"/>
        <v>195.91</v>
      </c>
    </row>
    <row r="65" spans="3:13" ht="26.25" thickBot="1" x14ac:dyDescent="0.3">
      <c r="C65" s="34" t="s">
        <v>44</v>
      </c>
      <c r="D65" s="35" t="s">
        <v>45</v>
      </c>
      <c r="E65" s="34" t="s">
        <v>41</v>
      </c>
      <c r="F65" s="34">
        <v>43</v>
      </c>
      <c r="G65" s="34">
        <v>43</v>
      </c>
      <c r="H65" s="34">
        <v>1</v>
      </c>
      <c r="I65" s="34">
        <v>43</v>
      </c>
      <c r="J65" s="101">
        <v>1.67E-2</v>
      </c>
      <c r="K65" s="101">
        <f t="shared" si="11"/>
        <v>0.71809999999999996</v>
      </c>
      <c r="M65" s="118">
        <f t="shared" si="10"/>
        <v>12.789360999999998</v>
      </c>
    </row>
    <row r="66" spans="3:13" ht="15.75" thickBot="1" x14ac:dyDescent="0.3">
      <c r="C66" s="34" t="s">
        <v>44</v>
      </c>
      <c r="D66" s="35" t="s">
        <v>52</v>
      </c>
      <c r="E66" s="34" t="s">
        <v>51</v>
      </c>
      <c r="F66" s="34">
        <v>20</v>
      </c>
      <c r="G66" s="34">
        <v>10</v>
      </c>
      <c r="H66" s="34">
        <v>1</v>
      </c>
      <c r="I66" s="34">
        <v>10</v>
      </c>
      <c r="J66" s="101">
        <v>1.67E-2</v>
      </c>
      <c r="K66" s="101">
        <f t="shared" si="11"/>
        <v>0.16699999999999998</v>
      </c>
      <c r="M66" s="118">
        <f t="shared" si="10"/>
        <v>2.9742699999999993</v>
      </c>
    </row>
    <row r="67" spans="3:13" ht="15.75" thickBot="1" x14ac:dyDescent="0.3">
      <c r="J67" s="119" t="s">
        <v>37</v>
      </c>
      <c r="M67" s="25"/>
    </row>
    <row r="68" spans="3:13" ht="15.75" thickBot="1" x14ac:dyDescent="0.3">
      <c r="C68" s="34" t="s">
        <v>44</v>
      </c>
      <c r="D68" s="34" t="s">
        <v>42</v>
      </c>
      <c r="E68" s="34" t="s">
        <v>41</v>
      </c>
      <c r="F68" s="34">
        <v>10</v>
      </c>
      <c r="G68" s="34">
        <v>10</v>
      </c>
      <c r="H68" s="34">
        <v>1</v>
      </c>
      <c r="I68" s="34">
        <v>10</v>
      </c>
      <c r="J68" s="101">
        <v>0.1336</v>
      </c>
      <c r="K68" s="101">
        <f t="shared" ref="K68:K76" si="12">+I68*J68</f>
        <v>1.3359999999999999</v>
      </c>
      <c r="M68" s="118">
        <f t="shared" si="10"/>
        <v>23.794159999999994</v>
      </c>
    </row>
    <row r="69" spans="3:13" ht="39" thickBot="1" x14ac:dyDescent="0.3">
      <c r="C69" s="12" t="s">
        <v>1</v>
      </c>
      <c r="D69" s="13" t="s">
        <v>22</v>
      </c>
      <c r="E69" s="14" t="s">
        <v>23</v>
      </c>
      <c r="F69" s="15">
        <v>1</v>
      </c>
      <c r="G69" s="16">
        <v>1</v>
      </c>
      <c r="H69" s="16">
        <v>1</v>
      </c>
      <c r="I69" s="16">
        <v>1</v>
      </c>
      <c r="J69" s="41">
        <v>0.5</v>
      </c>
      <c r="K69" s="33">
        <f t="shared" si="12"/>
        <v>0.5</v>
      </c>
      <c r="M69" s="118">
        <f t="shared" si="10"/>
        <v>8.9049999999999994</v>
      </c>
    </row>
    <row r="70" spans="3:13" ht="51.75" thickBot="1" x14ac:dyDescent="0.3">
      <c r="C70" s="12" t="s">
        <v>2</v>
      </c>
      <c r="D70" s="13" t="s">
        <v>22</v>
      </c>
      <c r="E70" s="14" t="s">
        <v>23</v>
      </c>
      <c r="F70" s="15">
        <v>2</v>
      </c>
      <c r="G70" s="16">
        <v>2</v>
      </c>
      <c r="H70" s="16">
        <v>1</v>
      </c>
      <c r="I70" s="16">
        <v>2</v>
      </c>
      <c r="J70" s="41">
        <v>1</v>
      </c>
      <c r="K70" s="33">
        <f t="shared" si="12"/>
        <v>2</v>
      </c>
      <c r="M70" s="118">
        <f t="shared" si="10"/>
        <v>35.619999999999997</v>
      </c>
    </row>
    <row r="71" spans="3:13" ht="39" thickBot="1" x14ac:dyDescent="0.3">
      <c r="C71" s="12" t="s">
        <v>3</v>
      </c>
      <c r="D71" s="13" t="s">
        <v>22</v>
      </c>
      <c r="E71" s="14" t="s">
        <v>23</v>
      </c>
      <c r="F71" s="15">
        <v>2</v>
      </c>
      <c r="G71" s="16">
        <v>2</v>
      </c>
      <c r="H71" s="16">
        <v>1</v>
      </c>
      <c r="I71" s="16">
        <v>2</v>
      </c>
      <c r="J71" s="41">
        <v>1.25</v>
      </c>
      <c r="K71" s="33">
        <f t="shared" si="12"/>
        <v>2.5</v>
      </c>
      <c r="M71" s="118">
        <f t="shared" si="10"/>
        <v>44.524999999999999</v>
      </c>
    </row>
    <row r="72" spans="3:13" ht="39" thickBot="1" x14ac:dyDescent="0.3">
      <c r="C72" s="12" t="s">
        <v>29</v>
      </c>
      <c r="D72" s="13" t="s">
        <v>22</v>
      </c>
      <c r="E72" s="14" t="s">
        <v>23</v>
      </c>
      <c r="F72" s="4">
        <v>1</v>
      </c>
      <c r="G72" s="6">
        <v>1</v>
      </c>
      <c r="H72" s="6">
        <v>1</v>
      </c>
      <c r="I72" s="6">
        <v>1</v>
      </c>
      <c r="J72" s="103">
        <v>0.33400000000000002</v>
      </c>
      <c r="K72" s="105">
        <f t="shared" si="12"/>
        <v>0.33400000000000002</v>
      </c>
      <c r="M72" s="118">
        <f t="shared" si="10"/>
        <v>5.9485399999999995</v>
      </c>
    </row>
    <row r="73" spans="3:13" ht="39" thickBot="1" x14ac:dyDescent="0.3">
      <c r="C73" s="12" t="s">
        <v>30</v>
      </c>
      <c r="D73" s="13" t="s">
        <v>22</v>
      </c>
      <c r="E73" s="14" t="s">
        <v>23</v>
      </c>
      <c r="F73" s="20">
        <v>2</v>
      </c>
      <c r="G73" s="21">
        <v>2</v>
      </c>
      <c r="H73" s="21">
        <v>1</v>
      </c>
      <c r="I73" s="21">
        <v>2</v>
      </c>
      <c r="J73" s="105">
        <v>0.58450000000000002</v>
      </c>
      <c r="K73" s="105">
        <f t="shared" si="12"/>
        <v>1.169</v>
      </c>
      <c r="M73" s="118">
        <f t="shared" si="10"/>
        <v>20.819890000000001</v>
      </c>
    </row>
    <row r="74" spans="3:13" ht="39" thickBot="1" x14ac:dyDescent="0.3">
      <c r="C74" s="32" t="s">
        <v>31</v>
      </c>
      <c r="D74" s="39" t="s">
        <v>22</v>
      </c>
      <c r="E74" s="3" t="s">
        <v>23</v>
      </c>
      <c r="F74" s="4">
        <v>2</v>
      </c>
      <c r="G74" s="16">
        <v>2</v>
      </c>
      <c r="H74" s="16">
        <v>1</v>
      </c>
      <c r="I74" s="16">
        <v>2</v>
      </c>
      <c r="J74" s="41">
        <v>1</v>
      </c>
      <c r="K74" s="33">
        <f t="shared" si="12"/>
        <v>2</v>
      </c>
      <c r="M74" s="118">
        <f t="shared" si="10"/>
        <v>35.619999999999997</v>
      </c>
    </row>
    <row r="75" spans="3:13" ht="26.25" thickBot="1" x14ac:dyDescent="0.3">
      <c r="C75" s="34" t="s">
        <v>44</v>
      </c>
      <c r="D75" s="35" t="s">
        <v>45</v>
      </c>
      <c r="E75" s="34" t="s">
        <v>41</v>
      </c>
      <c r="F75" s="34">
        <v>10</v>
      </c>
      <c r="G75" s="34">
        <v>10</v>
      </c>
      <c r="H75" s="34">
        <v>1</v>
      </c>
      <c r="I75" s="34">
        <v>10</v>
      </c>
      <c r="J75" s="101">
        <v>1.67E-2</v>
      </c>
      <c r="K75" s="101">
        <f t="shared" si="12"/>
        <v>0.16699999999999998</v>
      </c>
      <c r="M75" s="118">
        <f t="shared" si="10"/>
        <v>2.9742699999999993</v>
      </c>
    </row>
    <row r="76" spans="3:13" ht="15.75" thickBot="1" x14ac:dyDescent="0.3">
      <c r="C76" s="34" t="s">
        <v>44</v>
      </c>
      <c r="D76" s="35" t="s">
        <v>52</v>
      </c>
      <c r="E76" s="34" t="s">
        <v>51</v>
      </c>
      <c r="F76" s="34">
        <v>5</v>
      </c>
      <c r="G76" s="34">
        <v>5</v>
      </c>
      <c r="H76" s="34">
        <v>1</v>
      </c>
      <c r="I76" s="34">
        <v>5</v>
      </c>
      <c r="J76" s="101">
        <v>1.67E-2</v>
      </c>
      <c r="K76" s="101">
        <f t="shared" si="12"/>
        <v>8.3499999999999991E-2</v>
      </c>
      <c r="M76" s="118">
        <f t="shared" si="10"/>
        <v>1.4871349999999997</v>
      </c>
    </row>
    <row r="77" spans="3:13" ht="15.75" thickBot="1" x14ac:dyDescent="0.3">
      <c r="J77" s="119" t="s">
        <v>37</v>
      </c>
      <c r="M77" s="25"/>
    </row>
    <row r="78" spans="3:13" ht="15.75" thickBot="1" x14ac:dyDescent="0.3">
      <c r="C78" s="34" t="s">
        <v>64</v>
      </c>
      <c r="D78" s="34" t="s">
        <v>42</v>
      </c>
      <c r="E78" s="34" t="s">
        <v>41</v>
      </c>
      <c r="F78" s="34">
        <v>300</v>
      </c>
      <c r="G78" s="34">
        <v>300</v>
      </c>
      <c r="H78" s="34">
        <v>1</v>
      </c>
      <c r="I78" s="34">
        <v>300</v>
      </c>
      <c r="J78" s="101">
        <v>0.1336</v>
      </c>
      <c r="K78" s="36">
        <f>+I78*J78</f>
        <v>40.08</v>
      </c>
      <c r="M78" s="118">
        <f t="shared" si="10"/>
        <v>713.82479999999987</v>
      </c>
    </row>
    <row r="79" spans="3:13" ht="26.25" thickBot="1" x14ac:dyDescent="0.3">
      <c r="C79" s="12" t="s">
        <v>4</v>
      </c>
      <c r="D79" s="13" t="s">
        <v>22</v>
      </c>
      <c r="E79" s="14" t="s">
        <v>23</v>
      </c>
      <c r="F79" s="15">
        <v>60</v>
      </c>
      <c r="G79" s="16">
        <v>30</v>
      </c>
      <c r="H79" s="16">
        <v>1</v>
      </c>
      <c r="I79" s="16">
        <f>+G79*H79</f>
        <v>30</v>
      </c>
      <c r="J79" s="16">
        <v>0.25</v>
      </c>
      <c r="K79" s="33">
        <f>+I79*J79</f>
        <v>7.5</v>
      </c>
      <c r="M79" s="118">
        <f t="shared" si="10"/>
        <v>133.57499999999999</v>
      </c>
    </row>
    <row r="80" spans="3:13" ht="26.25" thickBot="1" x14ac:dyDescent="0.3">
      <c r="C80" s="12" t="s">
        <v>5</v>
      </c>
      <c r="D80" s="13" t="s">
        <v>22</v>
      </c>
      <c r="E80" s="14" t="s">
        <v>23</v>
      </c>
      <c r="F80" s="15">
        <v>120</v>
      </c>
      <c r="G80" s="16">
        <v>60</v>
      </c>
      <c r="H80" s="16">
        <v>1</v>
      </c>
      <c r="I80" s="16">
        <f>+G80*H80</f>
        <v>60</v>
      </c>
      <c r="J80" s="41">
        <v>0.5</v>
      </c>
      <c r="K80" s="33">
        <f>+I80*J80</f>
        <v>30</v>
      </c>
      <c r="M80" s="118">
        <f t="shared" si="10"/>
        <v>534.29999999999995</v>
      </c>
    </row>
    <row r="81" spans="3:13" ht="26.25" thickBot="1" x14ac:dyDescent="0.3">
      <c r="C81" s="18" t="s">
        <v>6</v>
      </c>
      <c r="D81" s="19" t="s">
        <v>22</v>
      </c>
      <c r="E81" s="20" t="s">
        <v>23</v>
      </c>
      <c r="F81" s="7">
        <v>120</v>
      </c>
      <c r="G81" s="40">
        <v>60</v>
      </c>
      <c r="H81" s="40">
        <v>1</v>
      </c>
      <c r="I81" s="16">
        <f>+G81*H81</f>
        <v>60</v>
      </c>
      <c r="J81" s="42">
        <v>0.8</v>
      </c>
      <c r="K81" s="33">
        <f>+I81*J81</f>
        <v>48</v>
      </c>
      <c r="M81" s="118">
        <f t="shared" si="10"/>
        <v>854.87999999999988</v>
      </c>
    </row>
    <row r="82" spans="3:13" ht="15.75" thickBot="1" x14ac:dyDescent="0.3">
      <c r="C82" s="116" t="s">
        <v>77</v>
      </c>
      <c r="G82" s="121">
        <v>151</v>
      </c>
      <c r="H82" s="121">
        <v>2</v>
      </c>
      <c r="I82" s="117">
        <v>151</v>
      </c>
      <c r="J82" s="117">
        <v>0.1167</v>
      </c>
      <c r="K82" s="105">
        <f>+I82*J82</f>
        <v>17.621700000000001</v>
      </c>
      <c r="M82" s="120">
        <f t="shared" si="10"/>
        <v>313.84247699999997</v>
      </c>
    </row>
    <row r="83" spans="3:13" ht="15.75" thickTop="1" x14ac:dyDescent="0.25">
      <c r="C83" s="116" t="s">
        <v>78</v>
      </c>
      <c r="F83" s="118" t="s">
        <v>37</v>
      </c>
      <c r="G83">
        <f>G11+G12+G17+G18+G19+G25+G26+G27+G28+G29+G30+G37+G38</f>
        <v>148</v>
      </c>
      <c r="H83" s="118" t="s">
        <v>37</v>
      </c>
      <c r="I83" s="118" t="s">
        <v>37</v>
      </c>
      <c r="J83" s="118">
        <f>SUM(J52:J82)</f>
        <v>12.5053</v>
      </c>
      <c r="K83" s="118">
        <f>SUM(K52:K82)</f>
        <v>199.0256</v>
      </c>
      <c r="M83" s="118">
        <f>SUM(M52:M82)</f>
        <v>3544.6459359999999</v>
      </c>
    </row>
    <row r="87" spans="3:13" x14ac:dyDescent="0.25">
      <c r="H87" t="s">
        <v>72</v>
      </c>
      <c r="K87">
        <v>15</v>
      </c>
      <c r="M87" s="25">
        <f t="shared" ref="M87" si="13">+K87*$M$50</f>
        <v>267.14999999999998</v>
      </c>
    </row>
    <row r="89" spans="3:13" x14ac:dyDescent="0.25">
      <c r="M89" s="25">
        <f>SUM(M83:M87)</f>
        <v>3811.795936</v>
      </c>
    </row>
  </sheetData>
  <mergeCells count="31">
    <mergeCell ref="B6:B25"/>
    <mergeCell ref="B26:B39"/>
    <mergeCell ref="S40:X40"/>
    <mergeCell ref="G3:G4"/>
    <mergeCell ref="H3:H4"/>
    <mergeCell ref="I3:I4"/>
    <mergeCell ref="J3:J4"/>
    <mergeCell ref="K3:K4"/>
    <mergeCell ref="L3:L4"/>
    <mergeCell ref="M3:M4"/>
    <mergeCell ref="N3:N4"/>
    <mergeCell ref="D2:D4"/>
    <mergeCell ref="E2:E4"/>
    <mergeCell ref="F2:F4"/>
    <mergeCell ref="G2:K2"/>
    <mergeCell ref="L2:P2"/>
    <mergeCell ref="B5:Q5"/>
    <mergeCell ref="C13:E13"/>
    <mergeCell ref="B40:E40"/>
    <mergeCell ref="B41:E41"/>
    <mergeCell ref="O3:O4"/>
    <mergeCell ref="P3:P4"/>
    <mergeCell ref="Q3:Q4"/>
    <mergeCell ref="C22:E22"/>
    <mergeCell ref="C23:Q23"/>
    <mergeCell ref="C33:E33"/>
    <mergeCell ref="C34:E34"/>
    <mergeCell ref="C35:Q35"/>
    <mergeCell ref="B2:B4"/>
    <mergeCell ref="C2:C4"/>
    <mergeCell ref="C14:Q14"/>
  </mergeCells>
  <pageMargins left="0.2" right="0.2" top="0.75" bottom="0.75" header="0.3" footer="0.3"/>
  <pageSetup scale="80" orientation="landscape" horizontalDpi="0" verticalDpi="0" r:id="rId1"/>
  <headerFooter>
    <oddFooter>&amp;C&amp;P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Hours</vt:lpstr>
      <vt:lpstr>Hours!Print_Area</vt:lpstr>
      <vt:lpstr>Hours!Print_Titles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 Fink</dc:creator>
  <cp:lastModifiedBy>Cynthia Prince</cp:lastModifiedBy>
  <cp:lastPrinted>2017-07-27T20:00:20Z</cp:lastPrinted>
  <dcterms:created xsi:type="dcterms:W3CDTF">2013-01-08T21:49:18Z</dcterms:created>
  <dcterms:modified xsi:type="dcterms:W3CDTF">2017-08-05T01:25:21Z</dcterms:modified>
</cp:coreProperties>
</file>