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ICRs\282 DIRs and VERRs\2017 files\"/>
    </mc:Choice>
  </mc:AlternateContent>
  <bookViews>
    <workbookView xWindow="0" yWindow="0" windowWidth="23040" windowHeight="9084"/>
  </bookViews>
  <sheets>
    <sheet name="Table 1 Respondent Burden" sheetId="1" r:id="rId1"/>
    <sheet name="Table 2 Agency Burden" sheetId="5" r:id="rId2"/>
  </sheets>
  <definedNames>
    <definedName name="LABOR">#REF!</definedName>
  </definedNames>
  <calcPr calcId="171027"/>
</workbook>
</file>

<file path=xl/calcChain.xml><?xml version="1.0" encoding="utf-8"?>
<calcChain xmlns="http://schemas.openxmlformats.org/spreadsheetml/2006/main">
  <c r="M56" i="1" l="1"/>
  <c r="L56" i="1"/>
  <c r="L57" i="1"/>
  <c r="N24" i="1"/>
  <c r="G24" i="1"/>
  <c r="B23" i="1"/>
  <c r="L21" i="1" l="1"/>
  <c r="G21" i="1"/>
  <c r="O21" i="1" s="1"/>
  <c r="F21" i="1"/>
  <c r="K21" i="1" s="1"/>
  <c r="B19" i="1"/>
  <c r="G19" i="1" s="1"/>
  <c r="O19" i="1" s="1"/>
  <c r="L19" i="1"/>
  <c r="J11" i="1"/>
  <c r="J10" i="1"/>
  <c r="J9" i="1"/>
  <c r="N21" i="1" l="1"/>
  <c r="F19" i="1"/>
  <c r="N19" i="1" l="1"/>
  <c r="K19" i="1"/>
  <c r="I23" i="1" l="1"/>
  <c r="G8" i="1"/>
  <c r="O8" i="1" s="1"/>
  <c r="I23" i="5"/>
  <c r="I18" i="5"/>
  <c r="I14" i="5" l="1"/>
  <c r="L9" i="1" l="1"/>
  <c r="I24" i="1"/>
  <c r="H23" i="1"/>
  <c r="D13" i="5" l="1"/>
  <c r="D12" i="5"/>
  <c r="D11" i="5"/>
  <c r="D10" i="5"/>
  <c r="D9" i="5"/>
  <c r="D8" i="5"/>
  <c r="D7" i="5"/>
  <c r="F8" i="5"/>
  <c r="H8" i="5" s="1"/>
  <c r="I8" i="5" l="1"/>
  <c r="E15" i="5" l="1"/>
  <c r="F13" i="5"/>
  <c r="I13" i="5" s="1"/>
  <c r="F12" i="5"/>
  <c r="I12" i="5" s="1"/>
  <c r="F11" i="5"/>
  <c r="I11" i="5" s="1"/>
  <c r="F10" i="5"/>
  <c r="I10" i="5" s="1"/>
  <c r="F9" i="5"/>
  <c r="I9" i="5" s="1"/>
  <c r="F7" i="5"/>
  <c r="H7" i="5" s="1"/>
  <c r="H10" i="5" l="1"/>
  <c r="H15" i="5" s="1"/>
  <c r="H11" i="5"/>
  <c r="H9" i="5"/>
  <c r="H13" i="5"/>
  <c r="I7" i="5"/>
  <c r="I15" i="5" s="1"/>
  <c r="I25" i="5" s="1"/>
  <c r="H12" i="5"/>
  <c r="G12" i="1" l="1"/>
  <c r="F12" i="1"/>
  <c r="N12" i="1" s="1"/>
  <c r="L12" i="1"/>
  <c r="E23" i="1"/>
  <c r="D23" i="1"/>
  <c r="C23" i="1"/>
  <c r="B17" i="1"/>
  <c r="G17" i="1" s="1"/>
  <c r="O17" i="1" s="1"/>
  <c r="B16" i="1"/>
  <c r="G16" i="1" s="1"/>
  <c r="O16" i="1" s="1"/>
  <c r="B11" i="1"/>
  <c r="F11" i="1" s="1"/>
  <c r="N11" i="1" s="1"/>
  <c r="B10" i="1"/>
  <c r="F10" i="1" s="1"/>
  <c r="B9" i="1"/>
  <c r="F9" i="1" s="1"/>
  <c r="N9" i="1" s="1"/>
  <c r="G15" i="1"/>
  <c r="O15" i="1" s="1"/>
  <c r="G18" i="1"/>
  <c r="O18" i="1" s="1"/>
  <c r="G20" i="1"/>
  <c r="O20" i="1" s="1"/>
  <c r="F20" i="1"/>
  <c r="K20" i="1" s="1"/>
  <c r="F8" i="1"/>
  <c r="N8" i="1" s="1"/>
  <c r="F15" i="1"/>
  <c r="K15" i="1" s="1"/>
  <c r="F18" i="1"/>
  <c r="N18" i="1" s="1"/>
  <c r="L15" i="1"/>
  <c r="L10" i="1"/>
  <c r="L11" i="1"/>
  <c r="L16" i="1"/>
  <c r="L17" i="1"/>
  <c r="L18" i="1"/>
  <c r="L20" i="1"/>
  <c r="L8" i="1"/>
  <c r="G11" i="1" l="1"/>
  <c r="O11" i="1" s="1"/>
  <c r="G10" i="1"/>
  <c r="O10" i="1" s="1"/>
  <c r="K12" i="1"/>
  <c r="G9" i="1"/>
  <c r="O9" i="1" s="1"/>
  <c r="K11" i="1"/>
  <c r="K9" i="1"/>
  <c r="N20" i="1"/>
  <c r="L23" i="1"/>
  <c r="F17" i="1"/>
  <c r="K10" i="1"/>
  <c r="N10" i="1"/>
  <c r="N15" i="1"/>
  <c r="K18" i="1"/>
  <c r="K8" i="1"/>
  <c r="F16" i="1"/>
  <c r="O12" i="1"/>
  <c r="G23" i="1" l="1"/>
  <c r="O24" i="1"/>
  <c r="N17" i="1"/>
  <c r="K17" i="1"/>
  <c r="N16" i="1"/>
  <c r="K16" i="1"/>
  <c r="F23" i="1"/>
</calcChain>
</file>

<file path=xl/sharedStrings.xml><?xml version="1.0" encoding="utf-8"?>
<sst xmlns="http://schemas.openxmlformats.org/spreadsheetml/2006/main" count="94" uniqueCount="69">
  <si>
    <t>Table 1- Respondent Burden and Cost</t>
  </si>
  <si>
    <t>Hours and Cost per Application</t>
  </si>
  <si>
    <t>Total Hours and Cost for industry</t>
  </si>
  <si>
    <t>Information Collection              Activity</t>
  </si>
  <si>
    <t>Engineer</t>
  </si>
  <si>
    <t>Manager</t>
  </si>
  <si>
    <t>Legal</t>
  </si>
  <si>
    <t>Clerical</t>
  </si>
  <si>
    <t>Respon.     hr/yr</t>
  </si>
  <si>
    <t>Labor            Cost/yr</t>
  </si>
  <si>
    <t>Capital Startup      Cost</t>
  </si>
  <si>
    <t>O&amp;M      Cost(1)</t>
  </si>
  <si>
    <t>Total hr/yr</t>
  </si>
  <si>
    <t>Total        hr/yr</t>
  </si>
  <si>
    <t>Total               Cost/yr</t>
  </si>
  <si>
    <t>varies</t>
  </si>
  <si>
    <t>N/A</t>
  </si>
  <si>
    <t>Review of instructions and regulations</t>
  </si>
  <si>
    <t>Compile Data</t>
  </si>
  <si>
    <t>Review report</t>
  </si>
  <si>
    <t>Review regulations</t>
  </si>
  <si>
    <t>Maintain Owner Records</t>
  </si>
  <si>
    <t>Total per manufacturer</t>
  </si>
  <si>
    <t>O&amp;M Costs</t>
  </si>
  <si>
    <t>Total per Respondent</t>
  </si>
  <si>
    <t>Total for the Industry</t>
  </si>
  <si>
    <t>Recordkeeping - VERRs &amp; VERR Quarterly Reports</t>
  </si>
  <si>
    <t>Recordkeeping</t>
  </si>
  <si>
    <t>Employee</t>
  </si>
  <si>
    <t>Hours and Labor Cost</t>
  </si>
  <si>
    <t>Level</t>
  </si>
  <si>
    <t>Rate</t>
  </si>
  <si>
    <t>Rate Increase by 1.6</t>
  </si>
  <si>
    <t>Number of Employees</t>
  </si>
  <si>
    <t>Full time hours</t>
  </si>
  <si>
    <t>% of Time</t>
  </si>
  <si>
    <t>Total  hr/yr</t>
  </si>
  <si>
    <t>Total Labor cost/yr</t>
  </si>
  <si>
    <t xml:space="preserve">Attorney </t>
  </si>
  <si>
    <t>Managers</t>
  </si>
  <si>
    <t>GS-15/1</t>
  </si>
  <si>
    <t xml:space="preserve">SES-1 </t>
  </si>
  <si>
    <t>SES - 1</t>
  </si>
  <si>
    <t>IT Support</t>
  </si>
  <si>
    <t>GS-14/1</t>
  </si>
  <si>
    <t>Contract Support</t>
  </si>
  <si>
    <t>Subtotal</t>
  </si>
  <si>
    <t>Other</t>
  </si>
  <si>
    <t>SEE Support</t>
  </si>
  <si>
    <t>Subtotal:</t>
  </si>
  <si>
    <t xml:space="preserve">TOTAL: </t>
  </si>
  <si>
    <t>HD/NR Defects Program</t>
  </si>
  <si>
    <t>Contracts</t>
  </si>
  <si>
    <t>GS-12/1</t>
  </si>
  <si>
    <t>Prepare and submit  reports</t>
  </si>
  <si>
    <t>Review reports</t>
  </si>
  <si>
    <t xml:space="preserve">Table 3 - Annual Agency Burden and Cost </t>
  </si>
  <si>
    <t>Engineer/Manager</t>
  </si>
  <si>
    <t>GS-13/1</t>
  </si>
  <si>
    <t>----</t>
  </si>
  <si>
    <t>IT Contract Support - FM Pro</t>
  </si>
  <si>
    <t>IT Contract Support -VERIFY</t>
  </si>
  <si>
    <r>
      <t xml:space="preserve">Average Frequency </t>
    </r>
    <r>
      <rPr>
        <b/>
        <sz val="8"/>
        <color indexed="9"/>
        <rFont val="Arial"/>
        <family val="2"/>
      </rPr>
      <t>(DIRs/VERRs per Respondent)</t>
    </r>
  </si>
  <si>
    <r>
      <t xml:space="preserve">Total 
Cost/yr </t>
    </r>
    <r>
      <rPr>
        <b/>
        <sz val="8"/>
        <color indexed="9"/>
        <rFont val="Arial"/>
        <family val="2"/>
      </rPr>
      <t>(Without labor)</t>
    </r>
  </si>
  <si>
    <t># of Respondents</t>
  </si>
  <si>
    <t>IC 1:  Defect Information &amp; Investigation Reports (DIRs)</t>
  </si>
  <si>
    <t>Prepare and submit report VERR</t>
  </si>
  <si>
    <t>Prepare and submit report VERR updates</t>
  </si>
  <si>
    <t>IC #2: Voluntary Emission Recall &amp; Remediation Reports (VERRs)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</si>
</sst>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</font>
    <font>
      <b/>
      <sz val="8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9"/>
      </patternFill>
    </fill>
    <fill>
      <patternFill patternType="solid">
        <fgColor rgb="FF0070C0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>
      <alignment vertical="top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alignment vertical="top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21">
    <xf numFmtId="0" fontId="0" fillId="0" borderId="0" xfId="0"/>
    <xf numFmtId="3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2" xfId="0" applyFont="1" applyBorder="1" applyAlignment="1">
      <alignment horizontal="right" wrapText="1"/>
    </xf>
    <xf numFmtId="8" fontId="2" fillId="0" borderId="4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2" xfId="1" applyFont="1" applyFill="1" applyBorder="1" applyAlignment="1">
      <alignment wrapText="1"/>
    </xf>
    <xf numFmtId="8" fontId="7" fillId="0" borderId="2" xfId="1" applyNumberFormat="1" applyFont="1" applyBorder="1" applyAlignment="1">
      <alignment wrapText="1"/>
    </xf>
    <xf numFmtId="0" fontId="7" fillId="0" borderId="2" xfId="1" applyFont="1" applyBorder="1" applyAlignment="1">
      <alignment wrapText="1"/>
    </xf>
    <xf numFmtId="165" fontId="7" fillId="0" borderId="2" xfId="1" applyNumberFormat="1" applyFont="1" applyBorder="1" applyAlignment="1">
      <alignment horizontal="right" wrapText="1"/>
    </xf>
    <xf numFmtId="0" fontId="7" fillId="0" borderId="2" xfId="1" applyFont="1" applyFill="1" applyBorder="1" applyAlignment="1">
      <alignment horizontal="left" wrapText="1"/>
    </xf>
    <xf numFmtId="169" fontId="7" fillId="0" borderId="2" xfId="1" applyNumberFormat="1" applyFont="1" applyBorder="1" applyAlignment="1">
      <alignment wrapText="1"/>
    </xf>
    <xf numFmtId="169" fontId="7" fillId="0" borderId="2" xfId="2" applyNumberFormat="1" applyFont="1" applyBorder="1" applyAlignment="1">
      <alignment wrapText="1"/>
    </xf>
    <xf numFmtId="10" fontId="7" fillId="0" borderId="0" xfId="2" applyNumberFormat="1" applyFont="1" applyAlignment="1">
      <alignment wrapText="1"/>
    </xf>
    <xf numFmtId="9" fontId="7" fillId="0" borderId="0" xfId="2" applyFont="1" applyAlignment="1">
      <alignment wrapText="1"/>
    </xf>
    <xf numFmtId="165" fontId="7" fillId="0" borderId="9" xfId="1" applyNumberFormat="1" applyFont="1" applyBorder="1" applyAlignment="1">
      <alignment horizontal="right" wrapText="1"/>
    </xf>
    <xf numFmtId="165" fontId="7" fillId="0" borderId="9" xfId="1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7" fillId="0" borderId="2" xfId="1" quotePrefix="1" applyFont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6" fillId="3" borderId="2" xfId="1" applyFont="1" applyFill="1" applyBorder="1" applyAlignment="1">
      <alignment horizontal="center" wrapText="1"/>
    </xf>
    <xf numFmtId="167" fontId="6" fillId="3" borderId="2" xfId="4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167" fontId="0" fillId="2" borderId="0" xfId="0" applyNumberFormat="1" applyFill="1" applyAlignment="1">
      <alignment wrapText="1"/>
    </xf>
    <xf numFmtId="167" fontId="3" fillId="2" borderId="0" xfId="4" applyNumberFormat="1" applyFont="1" applyFill="1" applyAlignment="1">
      <alignment wrapText="1"/>
    </xf>
    <xf numFmtId="44" fontId="3" fillId="2" borderId="0" xfId="0" applyNumberFormat="1" applyFont="1" applyFill="1" applyAlignment="1">
      <alignment wrapText="1"/>
    </xf>
    <xf numFmtId="0" fontId="3" fillId="2" borderId="0" xfId="1" applyFont="1" applyFill="1" applyBorder="1" applyAlignment="1">
      <alignment horizontal="left"/>
    </xf>
    <xf numFmtId="0" fontId="9" fillId="0" borderId="0" xfId="0" applyFont="1" applyFill="1" applyBorder="1"/>
    <xf numFmtId="0" fontId="4" fillId="4" borderId="2" xfId="0" applyNumberFormat="1" applyFont="1" applyFill="1" applyBorder="1" applyAlignment="1">
      <alignment horizontal="center" wrapText="1"/>
    </xf>
    <xf numFmtId="8" fontId="4" fillId="4" borderId="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wrapText="1"/>
    </xf>
    <xf numFmtId="3" fontId="4" fillId="4" borderId="2" xfId="0" applyNumberFormat="1" applyFont="1" applyFill="1" applyBorder="1" applyAlignment="1">
      <alignment horizontal="right"/>
    </xf>
    <xf numFmtId="166" fontId="4" fillId="4" borderId="2" xfId="0" applyNumberFormat="1" applyFont="1" applyFill="1" applyBorder="1" applyAlignment="1">
      <alignment horizontal="right"/>
    </xf>
    <xf numFmtId="0" fontId="12" fillId="7" borderId="2" xfId="1" applyFont="1" applyFill="1" applyBorder="1" applyAlignment="1">
      <alignment horizontal="center" wrapText="1"/>
    </xf>
    <xf numFmtId="0" fontId="6" fillId="6" borderId="3" xfId="1" applyFont="1" applyFill="1" applyBorder="1" applyAlignment="1">
      <alignment horizontal="center" wrapText="1"/>
    </xf>
    <xf numFmtId="168" fontId="6" fillId="6" borderId="3" xfId="3" applyNumberFormat="1" applyFont="1" applyFill="1" applyBorder="1" applyAlignment="1">
      <alignment horizontal="center" wrapText="1"/>
    </xf>
    <xf numFmtId="167" fontId="6" fillId="6" borderId="3" xfId="4" applyNumberFormat="1" applyFont="1" applyFill="1" applyBorder="1" applyAlignment="1">
      <alignment horizontal="center" wrapText="1"/>
    </xf>
    <xf numFmtId="167" fontId="12" fillId="7" borderId="9" xfId="4" applyNumberFormat="1" applyFont="1" applyFill="1" applyBorder="1" applyAlignment="1">
      <alignment horizontal="center" wrapText="1"/>
    </xf>
    <xf numFmtId="44" fontId="3" fillId="0" borderId="2" xfId="13" applyFont="1" applyBorder="1" applyAlignment="1">
      <alignment horizontal="right"/>
    </xf>
    <xf numFmtId="0" fontId="4" fillId="4" borderId="3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 wrapText="1"/>
    </xf>
    <xf numFmtId="0" fontId="4" fillId="4" borderId="5" xfId="0" applyNumberFormat="1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center" wrapText="1"/>
    </xf>
    <xf numFmtId="4" fontId="4" fillId="4" borderId="6" xfId="0" applyNumberFormat="1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2" fillId="6" borderId="8" xfId="1" applyFont="1" applyFill="1" applyBorder="1" applyAlignment="1">
      <alignment horizontal="left" wrapText="1"/>
    </xf>
    <xf numFmtId="0" fontId="2" fillId="6" borderId="4" xfId="1" applyFont="1" applyFill="1" applyBorder="1" applyAlignment="1">
      <alignment horizontal="left" wrapText="1"/>
    </xf>
    <xf numFmtId="0" fontId="2" fillId="6" borderId="9" xfId="1" applyFont="1" applyFill="1" applyBorder="1" applyAlignment="1">
      <alignment horizontal="left" wrapText="1"/>
    </xf>
    <xf numFmtId="0" fontId="10" fillId="7" borderId="11" xfId="1" applyFont="1" applyFill="1" applyBorder="1" applyAlignment="1">
      <alignment horizontal="center" wrapText="1"/>
    </xf>
    <xf numFmtId="0" fontId="10" fillId="7" borderId="12" xfId="1" applyFont="1" applyFill="1" applyBorder="1" applyAlignment="1">
      <alignment horizontal="center" wrapText="1"/>
    </xf>
    <xf numFmtId="0" fontId="10" fillId="7" borderId="13" xfId="1" applyFont="1" applyFill="1" applyBorder="1" applyAlignment="1">
      <alignment horizontal="center" wrapText="1"/>
    </xf>
    <xf numFmtId="0" fontId="10" fillId="7" borderId="3" xfId="1" applyFont="1" applyFill="1" applyBorder="1" applyAlignment="1">
      <alignment horizontal="center" wrapText="1"/>
    </xf>
    <xf numFmtId="0" fontId="10" fillId="7" borderId="1" xfId="1" applyFont="1" applyFill="1" applyBorder="1" applyAlignment="1">
      <alignment horizontal="center" wrapText="1"/>
    </xf>
    <xf numFmtId="0" fontId="10" fillId="7" borderId="5" xfId="1" applyFont="1" applyFill="1" applyBorder="1" applyAlignment="1">
      <alignment horizontal="center" wrapText="1"/>
    </xf>
    <xf numFmtId="0" fontId="11" fillId="7" borderId="10" xfId="1" applyFont="1" applyFill="1" applyBorder="1" applyAlignment="1">
      <alignment horizontal="center" wrapText="1"/>
    </xf>
    <xf numFmtId="0" fontId="11" fillId="7" borderId="6" xfId="1" applyFont="1" applyFill="1" applyBorder="1" applyAlignment="1">
      <alignment horizontal="center" wrapText="1"/>
    </xf>
    <xf numFmtId="0" fontId="6" fillId="6" borderId="8" xfId="1" applyFont="1" applyFill="1" applyBorder="1" applyAlignment="1">
      <alignment horizontal="center" wrapText="1"/>
    </xf>
    <xf numFmtId="0" fontId="6" fillId="6" borderId="4" xfId="1" applyFont="1" applyFill="1" applyBorder="1" applyAlignment="1">
      <alignment horizontal="center" wrapText="1"/>
    </xf>
    <xf numFmtId="0" fontId="6" fillId="6" borderId="9" xfId="1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left" wrapText="1"/>
    </xf>
    <xf numFmtId="3" fontId="10" fillId="5" borderId="2" xfId="0" applyNumberFormat="1" applyFont="1" applyFill="1" applyBorder="1" applyAlignment="1">
      <alignment horizontal="right"/>
    </xf>
    <xf numFmtId="166" fontId="10" fillId="5" borderId="2" xfId="0" applyNumberFormat="1" applyFont="1" applyFill="1" applyBorder="1" applyAlignment="1">
      <alignment horizontal="right"/>
    </xf>
    <xf numFmtId="3" fontId="3" fillId="0" borderId="0" xfId="0" applyNumberFormat="1" applyFont="1"/>
    <xf numFmtId="0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4" fillId="4" borderId="6" xfId="0" applyNumberFormat="1" applyFont="1" applyFill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0" fillId="0" borderId="0" xfId="0"/>
    <xf numFmtId="3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8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right" wrapText="1"/>
    </xf>
    <xf numFmtId="3" fontId="3" fillId="2" borderId="4" xfId="0" applyNumberFormat="1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44" fontId="3" fillId="2" borderId="4" xfId="13" applyFont="1" applyFill="1" applyBorder="1" applyAlignment="1">
      <alignment horizontal="right"/>
    </xf>
    <xf numFmtId="166" fontId="3" fillId="2" borderId="9" xfId="0" applyNumberFormat="1" applyFont="1" applyFill="1" applyBorder="1" applyAlignment="1">
      <alignment horizontal="right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7" fontId="3" fillId="0" borderId="0" xfId="4" applyNumberFormat="1" applyFont="1" applyFill="1" applyAlignment="1">
      <alignment wrapText="1"/>
    </xf>
    <xf numFmtId="167" fontId="3" fillId="0" borderId="0" xfId="0" applyNumberFormat="1" applyFont="1" applyFill="1" applyAlignment="1">
      <alignment wrapText="1"/>
    </xf>
  </cellXfs>
  <cellStyles count="17">
    <cellStyle name="Comma 2" xfId="3"/>
    <cellStyle name="Comma 2 2" xfId="7"/>
    <cellStyle name="Comma 2 3" xfId="15"/>
    <cellStyle name="Comma 3" xfId="10"/>
    <cellStyle name="Currency" xfId="13" builtinId="4"/>
    <cellStyle name="Currency 2" xfId="4"/>
    <cellStyle name="Currency 2 2" xfId="6"/>
    <cellStyle name="Currency 2 3" xfId="16"/>
    <cellStyle name="Currency 3" xfId="11"/>
    <cellStyle name="Normal" xfId="0" builtinId="0"/>
    <cellStyle name="Normal 2" xfId="5"/>
    <cellStyle name="Normal 3" xfId="8"/>
    <cellStyle name="Normal 4" xfId="12"/>
    <cellStyle name="Normal_1722 Marine SI tables" xfId="1"/>
    <cellStyle name="Percent 2" xfId="2"/>
    <cellStyle name="Percent 2 2" xfId="9"/>
    <cellStyle name="Percent 2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57"/>
  <sheetViews>
    <sheetView tabSelected="1" zoomScaleNormal="100" workbookViewId="0">
      <selection activeCell="A26" sqref="A26:A27"/>
    </sheetView>
  </sheetViews>
  <sheetFormatPr defaultColWidth="9.109375" defaultRowHeight="13.2" x14ac:dyDescent="0.25"/>
  <cols>
    <col min="1" max="1" width="16.77734375" style="107" customWidth="1"/>
    <col min="2" max="2" width="9.88671875" style="8" customWidth="1"/>
    <col min="3" max="3" width="11" style="8" bestFit="1" customWidth="1"/>
    <col min="4" max="4" width="10" style="8" customWidth="1"/>
    <col min="5" max="5" width="10.33203125" style="8" bestFit="1" customWidth="1"/>
    <col min="6" max="6" width="9.109375" style="8"/>
    <col min="7" max="7" width="12.88671875" style="8" bestFit="1" customWidth="1"/>
    <col min="8" max="8" width="7.88671875" style="8" bestFit="1" customWidth="1"/>
    <col min="9" max="9" width="10.109375" style="8" customWidth="1"/>
    <col min="10" max="10" width="13.21875" style="8" customWidth="1"/>
    <col min="11" max="11" width="8.44140625" style="8" customWidth="1"/>
    <col min="12" max="12" width="12.88671875" style="8" customWidth="1"/>
    <col min="13" max="13" width="9.44140625" style="8" customWidth="1"/>
    <col min="14" max="14" width="8.33203125" style="8" customWidth="1"/>
    <col min="15" max="15" width="12.88671875" style="8" customWidth="1"/>
    <col min="16" max="16384" width="9.109375" style="8"/>
  </cols>
  <sheetData>
    <row r="1" spans="1:34" s="5" customFormat="1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34" s="6" customForma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34" s="5" customFormat="1" x14ac:dyDescent="0.25">
      <c r="A3" s="93"/>
      <c r="B3" s="57" t="s">
        <v>1</v>
      </c>
      <c r="C3" s="58"/>
      <c r="D3" s="58"/>
      <c r="E3" s="58"/>
      <c r="F3" s="58"/>
      <c r="G3" s="58"/>
      <c r="H3" s="58"/>
      <c r="I3" s="58"/>
      <c r="J3" s="59"/>
      <c r="K3" s="60" t="s">
        <v>24</v>
      </c>
      <c r="L3" s="61"/>
      <c r="M3" s="57" t="s">
        <v>2</v>
      </c>
      <c r="N3" s="58"/>
      <c r="O3" s="59"/>
    </row>
    <row r="4" spans="1:34" s="7" customFormat="1" x14ac:dyDescent="0.25">
      <c r="A4" s="70" t="s">
        <v>3</v>
      </c>
      <c r="B4" s="46" t="s">
        <v>4</v>
      </c>
      <c r="C4" s="46" t="s">
        <v>5</v>
      </c>
      <c r="D4" s="46" t="s">
        <v>6</v>
      </c>
      <c r="E4" s="46" t="s">
        <v>7</v>
      </c>
      <c r="F4" s="62" t="s">
        <v>8</v>
      </c>
      <c r="G4" s="62" t="s">
        <v>9</v>
      </c>
      <c r="H4" s="62" t="s">
        <v>10</v>
      </c>
      <c r="I4" s="62" t="s">
        <v>11</v>
      </c>
      <c r="J4" s="62" t="s">
        <v>62</v>
      </c>
      <c r="K4" s="62" t="s">
        <v>12</v>
      </c>
      <c r="L4" s="62" t="s">
        <v>63</v>
      </c>
      <c r="M4" s="62" t="s">
        <v>64</v>
      </c>
      <c r="N4" s="62" t="s">
        <v>13</v>
      </c>
      <c r="O4" s="62" t="s">
        <v>14</v>
      </c>
    </row>
    <row r="5" spans="1:34" x14ac:dyDescent="0.25">
      <c r="A5" s="71"/>
      <c r="B5" s="47">
        <v>88.01</v>
      </c>
      <c r="C5" s="47">
        <v>132.91</v>
      </c>
      <c r="D5" s="47">
        <v>168.46</v>
      </c>
      <c r="E5" s="47">
        <v>40.380000000000003</v>
      </c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34" s="9" customFormat="1" x14ac:dyDescent="0.25">
      <c r="A6" s="105"/>
      <c r="B6" s="11"/>
      <c r="C6" s="11"/>
      <c r="D6" s="11"/>
      <c r="E6" s="11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34" s="9" customFormat="1" x14ac:dyDescent="0.25">
      <c r="A7" s="64" t="s">
        <v>65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</row>
    <row r="8" spans="1:34" ht="39.6" x14ac:dyDescent="0.25">
      <c r="A8" s="103" t="s">
        <v>17</v>
      </c>
      <c r="B8" s="10">
        <v>10</v>
      </c>
      <c r="C8" s="10">
        <v>8</v>
      </c>
      <c r="D8" s="10">
        <v>3</v>
      </c>
      <c r="E8" s="10">
        <v>0</v>
      </c>
      <c r="F8" s="4">
        <f t="shared" ref="F8:F20" si="0">B8+C8+D8+E8</f>
        <v>21</v>
      </c>
      <c r="G8" s="3">
        <f>(B8*$B$5)+(C8*$C$5)+(D8*$D$5)+(E8*$E$5)</f>
        <v>2448.7600000000002</v>
      </c>
      <c r="H8" s="2">
        <v>0</v>
      </c>
      <c r="I8" s="3">
        <v>0</v>
      </c>
      <c r="J8" s="14">
        <v>1</v>
      </c>
      <c r="K8" s="1">
        <f>F8*J8</f>
        <v>21</v>
      </c>
      <c r="L8" s="56">
        <f>I8*J8</f>
        <v>0</v>
      </c>
      <c r="M8" s="4">
        <v>29</v>
      </c>
      <c r="N8" s="1">
        <f>F8*J8*M8</f>
        <v>609</v>
      </c>
      <c r="O8" s="2">
        <f>(G8+H8+I8)*J8*M8</f>
        <v>71014.040000000008</v>
      </c>
    </row>
    <row r="9" spans="1:34" x14ac:dyDescent="0.25">
      <c r="A9" s="103" t="s">
        <v>18</v>
      </c>
      <c r="B9" s="10">
        <f>220/5</f>
        <v>44</v>
      </c>
      <c r="C9" s="10">
        <v>12</v>
      </c>
      <c r="D9" s="10">
        <v>0</v>
      </c>
      <c r="E9" s="10">
        <v>0</v>
      </c>
      <c r="F9" s="4">
        <f t="shared" si="0"/>
        <v>56</v>
      </c>
      <c r="G9" s="3">
        <f t="shared" ref="G9:G20" si="1">(B9*$B$5)+(C9*$C$5)+(D9*$D$5)+(E9*$E$5)</f>
        <v>5467.3600000000006</v>
      </c>
      <c r="H9" s="2">
        <v>0</v>
      </c>
      <c r="I9" s="3">
        <v>42.52</v>
      </c>
      <c r="J9" s="14">
        <f>85/29</f>
        <v>2.9310344827586206</v>
      </c>
      <c r="K9" s="1">
        <f>F9*J9</f>
        <v>164.13793103448276</v>
      </c>
      <c r="L9" s="56">
        <f>I9*J9</f>
        <v>124.62758620689655</v>
      </c>
      <c r="M9" s="4">
        <v>29</v>
      </c>
      <c r="N9" s="1">
        <f>F9*J9*M9</f>
        <v>4760</v>
      </c>
      <c r="O9" s="2">
        <f>(G9+H9+I9)*J9*M9</f>
        <v>468339.80000000005</v>
      </c>
      <c r="P9" s="102"/>
    </row>
    <row r="10" spans="1:34" ht="26.4" x14ac:dyDescent="0.25">
      <c r="A10" s="103" t="s">
        <v>54</v>
      </c>
      <c r="B10" s="10">
        <f>60/5</f>
        <v>12</v>
      </c>
      <c r="C10" s="10">
        <v>4</v>
      </c>
      <c r="D10" s="10">
        <v>2</v>
      </c>
      <c r="E10" s="10">
        <v>5</v>
      </c>
      <c r="F10" s="4">
        <f t="shared" si="0"/>
        <v>23</v>
      </c>
      <c r="G10" s="3">
        <f t="shared" si="1"/>
        <v>2126.5800000000004</v>
      </c>
      <c r="H10" s="2">
        <v>0</v>
      </c>
      <c r="I10" s="3">
        <v>10.63</v>
      </c>
      <c r="J10" s="106">
        <f t="shared" ref="J10:J11" si="2">85/29</f>
        <v>2.9310344827586206</v>
      </c>
      <c r="K10" s="1">
        <f>F10*J10</f>
        <v>67.41379310344827</v>
      </c>
      <c r="L10" s="56">
        <f>I10*J10</f>
        <v>31.156896551724138</v>
      </c>
      <c r="M10" s="4">
        <v>29</v>
      </c>
      <c r="N10" s="1">
        <f>F10*J10*M10</f>
        <v>1954.9999999999998</v>
      </c>
      <c r="O10" s="2">
        <f>(G10+H10+I10)*J10*M10</f>
        <v>181662.85000000003</v>
      </c>
      <c r="P10" s="102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x14ac:dyDescent="0.25">
      <c r="A11" s="103" t="s">
        <v>55</v>
      </c>
      <c r="B11" s="10">
        <f>16/5</f>
        <v>3.2</v>
      </c>
      <c r="C11" s="10">
        <v>1.5</v>
      </c>
      <c r="D11" s="10">
        <v>1</v>
      </c>
      <c r="E11" s="10">
        <v>1</v>
      </c>
      <c r="F11" s="4">
        <f t="shared" si="0"/>
        <v>6.7</v>
      </c>
      <c r="G11" s="3">
        <f t="shared" si="1"/>
        <v>689.83699999999999</v>
      </c>
      <c r="H11" s="2">
        <v>0</v>
      </c>
      <c r="I11" s="3">
        <v>0</v>
      </c>
      <c r="J11" s="106">
        <f t="shared" si="2"/>
        <v>2.9310344827586206</v>
      </c>
      <c r="K11" s="1">
        <f>F11*J11</f>
        <v>19.637931034482758</v>
      </c>
      <c r="L11" s="56">
        <f>I11*J11</f>
        <v>0</v>
      </c>
      <c r="M11" s="4">
        <v>29</v>
      </c>
      <c r="N11" s="1">
        <f>F11*J11*M11</f>
        <v>569.5</v>
      </c>
      <c r="O11" s="2">
        <f>(G11+H11+I11)*J11*M11</f>
        <v>58636.144999999997</v>
      </c>
      <c r="P11" s="102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x14ac:dyDescent="0.25">
      <c r="A12" s="103" t="s">
        <v>27</v>
      </c>
      <c r="B12" s="10">
        <v>1</v>
      </c>
      <c r="C12" s="10">
        <v>0</v>
      </c>
      <c r="D12" s="10">
        <v>0</v>
      </c>
      <c r="E12" s="10">
        <v>2</v>
      </c>
      <c r="F12" s="4">
        <f>B12+C12+D12+E12</f>
        <v>3</v>
      </c>
      <c r="G12" s="3">
        <f>(B12*$B$5)+(C12*$C$5)+(D12*$D$5)+(E12*$E$5)</f>
        <v>168.77</v>
      </c>
      <c r="H12" s="2">
        <v>0</v>
      </c>
      <c r="I12" s="2">
        <v>2.25</v>
      </c>
      <c r="J12" s="14">
        <v>1</v>
      </c>
      <c r="K12" s="1">
        <f>F12*J12</f>
        <v>3</v>
      </c>
      <c r="L12" s="56">
        <f>I12*J12</f>
        <v>2.25</v>
      </c>
      <c r="M12" s="4">
        <v>29</v>
      </c>
      <c r="N12" s="1">
        <f>F12*J12*M12</f>
        <v>87</v>
      </c>
      <c r="O12" s="2">
        <f>(G12+H12+I12)*J12*M12</f>
        <v>4959.58</v>
      </c>
      <c r="P12" s="10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02" customFormat="1" x14ac:dyDescent="0.25">
      <c r="A13" s="108"/>
      <c r="B13" s="109"/>
      <c r="C13" s="109"/>
      <c r="D13" s="109"/>
      <c r="E13" s="109"/>
      <c r="F13" s="110"/>
      <c r="G13" s="111"/>
      <c r="H13" s="111"/>
      <c r="I13" s="111"/>
      <c r="J13" s="112"/>
      <c r="K13" s="110"/>
      <c r="L13" s="113"/>
      <c r="M13" s="110"/>
      <c r="N13" s="110"/>
      <c r="O13" s="114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</row>
    <row r="14" spans="1:34" s="102" customFormat="1" ht="13.2" customHeight="1" x14ac:dyDescent="0.25">
      <c r="A14" s="64" t="s">
        <v>68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</row>
    <row r="15" spans="1:34" x14ac:dyDescent="0.25">
      <c r="A15" s="103" t="s">
        <v>20</v>
      </c>
      <c r="B15" s="10">
        <v>14</v>
      </c>
      <c r="C15" s="10">
        <v>6</v>
      </c>
      <c r="D15" s="10">
        <v>2</v>
      </c>
      <c r="E15" s="10">
        <v>0</v>
      </c>
      <c r="F15" s="4">
        <f t="shared" si="0"/>
        <v>22</v>
      </c>
      <c r="G15" s="3">
        <f>(B15*$B$5)+(C15*$C$5)+(D15*$D$5)+(E15*$E$5)</f>
        <v>2366.52</v>
      </c>
      <c r="H15" s="2">
        <v>0</v>
      </c>
      <c r="I15" s="2">
        <v>0</v>
      </c>
      <c r="J15" s="94">
        <v>1</v>
      </c>
      <c r="K15" s="1">
        <f>F15*J15</f>
        <v>22</v>
      </c>
      <c r="L15" s="56">
        <f>I15*J15</f>
        <v>0</v>
      </c>
      <c r="M15" s="4">
        <v>7</v>
      </c>
      <c r="N15" s="1">
        <f>F15*J15*M15</f>
        <v>154</v>
      </c>
      <c r="O15" s="2">
        <f>(G15+H15+I15)*J15*M15</f>
        <v>16565.64</v>
      </c>
      <c r="P15" s="102"/>
      <c r="S15" s="45"/>
      <c r="T15" s="45"/>
      <c r="U15" s="45"/>
      <c r="V15" s="45"/>
      <c r="Z15"/>
      <c r="AA15"/>
      <c r="AB15"/>
      <c r="AC15"/>
      <c r="AD15"/>
      <c r="AE15"/>
      <c r="AF15"/>
      <c r="AG15"/>
      <c r="AH15"/>
    </row>
    <row r="16" spans="1:34" x14ac:dyDescent="0.25">
      <c r="A16" s="103" t="s">
        <v>18</v>
      </c>
      <c r="B16" s="10">
        <f>120/5</f>
        <v>24</v>
      </c>
      <c r="C16" s="10">
        <v>5</v>
      </c>
      <c r="D16" s="10">
        <v>0</v>
      </c>
      <c r="E16" s="10">
        <v>0</v>
      </c>
      <c r="F16" s="4">
        <f t="shared" si="0"/>
        <v>29</v>
      </c>
      <c r="G16" s="3">
        <f t="shared" si="1"/>
        <v>2776.79</v>
      </c>
      <c r="H16" s="2">
        <v>0</v>
      </c>
      <c r="I16" s="2">
        <v>42.52</v>
      </c>
      <c r="J16" s="95">
        <v>2</v>
      </c>
      <c r="K16" s="1">
        <f>F16*J16</f>
        <v>58</v>
      </c>
      <c r="L16" s="56">
        <f>I16*J16</f>
        <v>85.04</v>
      </c>
      <c r="M16" s="4">
        <v>7</v>
      </c>
      <c r="N16" s="1">
        <f>F16*J16*M16</f>
        <v>406</v>
      </c>
      <c r="O16" s="2">
        <f>(G16+H16+I16)*J16*M16</f>
        <v>39470.339999999997</v>
      </c>
      <c r="P16" s="102"/>
      <c r="S16" s="45"/>
      <c r="T16" s="45"/>
      <c r="U16" s="45"/>
      <c r="V16" s="45"/>
      <c r="Z16"/>
      <c r="AA16"/>
      <c r="AB16"/>
      <c r="AC16"/>
      <c r="AD16"/>
      <c r="AE16"/>
      <c r="AF16"/>
      <c r="AG16"/>
      <c r="AH16"/>
    </row>
    <row r="17" spans="1:34" ht="39.6" x14ac:dyDescent="0.25">
      <c r="A17" s="103" t="s">
        <v>66</v>
      </c>
      <c r="B17" s="10">
        <f>40/5</f>
        <v>8</v>
      </c>
      <c r="C17" s="10">
        <v>5</v>
      </c>
      <c r="D17" s="10">
        <v>2</v>
      </c>
      <c r="E17" s="10">
        <v>3</v>
      </c>
      <c r="F17" s="4">
        <f t="shared" si="0"/>
        <v>18</v>
      </c>
      <c r="G17" s="3">
        <f t="shared" si="1"/>
        <v>1826.6900000000003</v>
      </c>
      <c r="H17" s="2">
        <v>0</v>
      </c>
      <c r="I17" s="2">
        <v>10.63</v>
      </c>
      <c r="J17" s="95">
        <v>2</v>
      </c>
      <c r="K17" s="1">
        <f>F17*J17</f>
        <v>36</v>
      </c>
      <c r="L17" s="56">
        <f>I17*J17</f>
        <v>21.26</v>
      </c>
      <c r="M17" s="4">
        <v>7</v>
      </c>
      <c r="N17" s="1">
        <f>F17*J17*M17</f>
        <v>252</v>
      </c>
      <c r="O17" s="2">
        <f>(G17+H17+I17)*J17*M17</f>
        <v>25722.480000000007</v>
      </c>
      <c r="P17" s="102"/>
      <c r="S17" s="45"/>
      <c r="T17" s="45"/>
      <c r="U17" s="45"/>
      <c r="V17" s="45"/>
      <c r="Z17"/>
      <c r="AA17"/>
      <c r="AB17"/>
      <c r="AC17"/>
      <c r="AD17"/>
      <c r="AE17"/>
      <c r="AF17"/>
      <c r="AG17"/>
      <c r="AH17"/>
    </row>
    <row r="18" spans="1:34" x14ac:dyDescent="0.25">
      <c r="A18" s="103" t="s">
        <v>19</v>
      </c>
      <c r="B18" s="10">
        <v>7</v>
      </c>
      <c r="C18" s="10">
        <v>3</v>
      </c>
      <c r="D18" s="10">
        <v>1</v>
      </c>
      <c r="E18" s="10">
        <v>1</v>
      </c>
      <c r="F18" s="4">
        <f t="shared" si="0"/>
        <v>12</v>
      </c>
      <c r="G18" s="3">
        <f t="shared" si="1"/>
        <v>1223.6400000000001</v>
      </c>
      <c r="H18" s="2">
        <v>0</v>
      </c>
      <c r="I18" s="2">
        <v>0</v>
      </c>
      <c r="J18" s="95">
        <v>2</v>
      </c>
      <c r="K18" s="1">
        <f>F18*J18</f>
        <v>24</v>
      </c>
      <c r="L18" s="56">
        <f>I18*J18</f>
        <v>0</v>
      </c>
      <c r="M18" s="4">
        <v>7</v>
      </c>
      <c r="N18" s="1">
        <f>F18*J18*M18</f>
        <v>168</v>
      </c>
      <c r="O18" s="2">
        <f>(G18+H18+I18)*J18*M18</f>
        <v>17130.960000000003</v>
      </c>
      <c r="P18" s="102"/>
      <c r="S18" s="45"/>
      <c r="T18" s="45"/>
      <c r="U18" s="45"/>
      <c r="V18" s="45"/>
      <c r="Z18"/>
      <c r="AA18"/>
      <c r="AB18"/>
      <c r="AC18"/>
      <c r="AD18"/>
      <c r="AE18"/>
      <c r="AF18"/>
      <c r="AG18"/>
      <c r="AH18"/>
    </row>
    <row r="19" spans="1:34" ht="39.6" x14ac:dyDescent="0.25">
      <c r="A19" s="103" t="s">
        <v>67</v>
      </c>
      <c r="B19" s="104">
        <f>15</f>
        <v>15</v>
      </c>
      <c r="C19" s="104">
        <v>7</v>
      </c>
      <c r="D19" s="104">
        <v>2</v>
      </c>
      <c r="E19" s="104">
        <v>2</v>
      </c>
      <c r="F19" s="100">
        <f t="shared" ref="F19" si="3">B19+C19+D19+E19</f>
        <v>26</v>
      </c>
      <c r="G19" s="99">
        <f t="shared" ref="G19" si="4">(B19*$B$5)+(C19*$C$5)+(D19*$D$5)+(E19*$E$5)</f>
        <v>2668.2000000000003</v>
      </c>
      <c r="H19" s="98">
        <v>0</v>
      </c>
      <c r="I19" s="98">
        <v>10.63</v>
      </c>
      <c r="J19" s="106">
        <v>4</v>
      </c>
      <c r="K19" s="97">
        <f>F19*J19</f>
        <v>104</v>
      </c>
      <c r="L19" s="56">
        <f>I19*J19</f>
        <v>42.52</v>
      </c>
      <c r="M19" s="100">
        <v>2</v>
      </c>
      <c r="N19" s="97">
        <f>F19*J19*M19</f>
        <v>208</v>
      </c>
      <c r="O19" s="98">
        <f>(G19+H19+I19)*J19*M19</f>
        <v>21430.640000000003</v>
      </c>
      <c r="P19" s="102"/>
      <c r="S19" s="45"/>
      <c r="T19" s="45"/>
      <c r="U19" s="45"/>
      <c r="V19" s="45"/>
      <c r="X19"/>
      <c r="Z19"/>
      <c r="AA19"/>
      <c r="AB19"/>
      <c r="AC19"/>
      <c r="AD19"/>
      <c r="AE19"/>
      <c r="AF19"/>
      <c r="AG19"/>
      <c r="AH19"/>
    </row>
    <row r="20" spans="1:34" s="102" customFormat="1" ht="26.4" x14ac:dyDescent="0.25">
      <c r="A20" s="103" t="s">
        <v>21</v>
      </c>
      <c r="B20" s="10">
        <v>2</v>
      </c>
      <c r="C20" s="10">
        <v>2</v>
      </c>
      <c r="D20" s="10">
        <v>0</v>
      </c>
      <c r="E20" s="10">
        <v>40</v>
      </c>
      <c r="F20" s="4">
        <f t="shared" si="0"/>
        <v>44</v>
      </c>
      <c r="G20" s="3">
        <f t="shared" si="1"/>
        <v>2057.04</v>
      </c>
      <c r="H20" s="2">
        <v>0</v>
      </c>
      <c r="I20" s="2">
        <v>2.25</v>
      </c>
      <c r="J20" s="95">
        <v>2</v>
      </c>
      <c r="K20" s="1">
        <f>F20*J20</f>
        <v>88</v>
      </c>
      <c r="L20" s="56">
        <f>I20*J20</f>
        <v>4.5</v>
      </c>
      <c r="M20" s="4">
        <v>7</v>
      </c>
      <c r="N20" s="1">
        <f>F20*J20*M20</f>
        <v>616</v>
      </c>
      <c r="O20" s="2">
        <f>(G20+H20+I20)*J20*M20</f>
        <v>28830.059999999998</v>
      </c>
      <c r="S20" s="45"/>
      <c r="T20" s="45"/>
      <c r="U20" s="45"/>
      <c r="V20" s="45"/>
      <c r="X20"/>
      <c r="Z20" s="96"/>
      <c r="AA20" s="96"/>
      <c r="AB20" s="96"/>
      <c r="AC20" s="96"/>
      <c r="AD20" s="96"/>
      <c r="AE20" s="96"/>
      <c r="AF20" s="96"/>
      <c r="AG20" s="96"/>
      <c r="AH20" s="96"/>
    </row>
    <row r="21" spans="1:34" ht="39.6" x14ac:dyDescent="0.25">
      <c r="A21" s="103" t="s">
        <v>26</v>
      </c>
      <c r="B21" s="104">
        <v>1</v>
      </c>
      <c r="C21" s="104">
        <v>0</v>
      </c>
      <c r="D21" s="104">
        <v>0</v>
      </c>
      <c r="E21" s="104">
        <v>2</v>
      </c>
      <c r="F21" s="100">
        <f>B21+C21+D21+E21</f>
        <v>3</v>
      </c>
      <c r="G21" s="99">
        <f>(B21*$B$5)+(C21*$C$5)+(D21*$D$5)+(E21*$E$5)</f>
        <v>168.77</v>
      </c>
      <c r="H21" s="98">
        <v>0</v>
      </c>
      <c r="I21" s="98">
        <v>2.25</v>
      </c>
      <c r="J21" s="106">
        <v>2</v>
      </c>
      <c r="K21" s="97">
        <f>F21*J21</f>
        <v>6</v>
      </c>
      <c r="L21" s="56">
        <f>I21*J21</f>
        <v>4.5</v>
      </c>
      <c r="M21" s="100">
        <v>7</v>
      </c>
      <c r="N21" s="97">
        <f>F21*J21*M21</f>
        <v>42</v>
      </c>
      <c r="O21" s="98">
        <f>(G21+H21+I21)*J21*M21</f>
        <v>2394.2800000000002</v>
      </c>
      <c r="P21" s="102"/>
      <c r="Q21"/>
      <c r="R21"/>
      <c r="S21"/>
      <c r="T21"/>
      <c r="U21"/>
      <c r="Z21"/>
      <c r="AA21"/>
      <c r="AB21"/>
      <c r="AC21"/>
      <c r="AD21"/>
      <c r="AE21"/>
      <c r="AF21"/>
      <c r="AG21"/>
      <c r="AH21"/>
    </row>
    <row r="22" spans="1:34" s="102" customForma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9"/>
      <c r="Q22" s="96"/>
      <c r="R22" s="96"/>
      <c r="S22" s="96"/>
      <c r="T22"/>
      <c r="U22" s="96"/>
      <c r="Z22" s="96"/>
      <c r="AA22" s="96"/>
      <c r="AB22" s="96"/>
      <c r="AC22" s="96"/>
      <c r="AD22" s="96"/>
      <c r="AE22" s="96"/>
      <c r="AF22" s="96"/>
      <c r="AG22" s="96"/>
      <c r="AH22" s="96"/>
    </row>
    <row r="23" spans="1:34" ht="30" customHeight="1" x14ac:dyDescent="0.25">
      <c r="A23" s="86" t="s">
        <v>22</v>
      </c>
      <c r="B23" s="87">
        <f>SUM(B8:B21)</f>
        <v>141.19999999999999</v>
      </c>
      <c r="C23" s="87">
        <f>SUM(C8:C21)</f>
        <v>53.5</v>
      </c>
      <c r="D23" s="87">
        <f>SUM(D8:D21)</f>
        <v>13</v>
      </c>
      <c r="E23" s="87">
        <f>SUM(E8:E21)</f>
        <v>56</v>
      </c>
      <c r="F23" s="87">
        <f>SUM(F8:F21)</f>
        <v>263.7</v>
      </c>
      <c r="G23" s="88">
        <f>SUM(G8:G21)</f>
        <v>23988.957000000002</v>
      </c>
      <c r="H23" s="87">
        <f>SUM(H8:H21)</f>
        <v>0</v>
      </c>
      <c r="I23" s="88">
        <f>SUM(I8:I21)</f>
        <v>123.68</v>
      </c>
      <c r="J23" s="87" t="s">
        <v>15</v>
      </c>
      <c r="K23" s="87" t="s">
        <v>15</v>
      </c>
      <c r="L23" s="88">
        <f>SUM(L8:L21)</f>
        <v>315.85448275862069</v>
      </c>
      <c r="M23" s="87" t="s">
        <v>16</v>
      </c>
      <c r="N23" s="87" t="s">
        <v>16</v>
      </c>
      <c r="O23" s="88" t="s">
        <v>16</v>
      </c>
      <c r="Q23"/>
      <c r="R23"/>
      <c r="S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26.4" x14ac:dyDescent="0.25">
      <c r="A24" s="48" t="s">
        <v>25</v>
      </c>
      <c r="B24" s="49" t="s">
        <v>16</v>
      </c>
      <c r="C24" s="49" t="s">
        <v>16</v>
      </c>
      <c r="D24" s="49" t="s">
        <v>16</v>
      </c>
      <c r="E24" s="49" t="s">
        <v>16</v>
      </c>
      <c r="F24" s="49" t="s">
        <v>16</v>
      </c>
      <c r="G24" s="50">
        <f>SUMPRODUCT(G8:G21,J8:J21,M8:M21)</f>
        <v>930681.67500000005</v>
      </c>
      <c r="H24" s="50">
        <v>0</v>
      </c>
      <c r="I24" s="50">
        <f>SUMPRODUCT(I8:I21,J8:J21,M8:M21)</f>
        <v>5475.1399999999994</v>
      </c>
      <c r="J24" s="49" t="s">
        <v>15</v>
      </c>
      <c r="K24" s="49" t="s">
        <v>16</v>
      </c>
      <c r="L24" s="49" t="s">
        <v>16</v>
      </c>
      <c r="M24" s="49">
        <v>29</v>
      </c>
      <c r="N24" s="49">
        <f>SUM(N8:N21)</f>
        <v>9826.5</v>
      </c>
      <c r="O24" s="50">
        <f>SUM(O8:O21)</f>
        <v>936156.81500000018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02" customFormat="1" x14ac:dyDescent="0.25">
      <c r="A25" s="107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</row>
    <row r="26" spans="1:34" x14ac:dyDescent="0.25">
      <c r="N26" s="89"/>
      <c r="O26" s="89"/>
      <c r="Q26"/>
      <c r="R26" s="102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x14ac:dyDescent="0.25">
      <c r="N27" s="89"/>
      <c r="Q27"/>
      <c r="R27" s="102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x14ac:dyDescent="0.25">
      <c r="Q28"/>
      <c r="R28" s="102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x14ac:dyDescent="0.25">
      <c r="N29" s="89"/>
      <c r="Q29"/>
      <c r="R29"/>
      <c r="S29" s="102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9" customFormat="1" x14ac:dyDescent="0.25">
      <c r="A30" s="10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x14ac:dyDescent="0.25"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x14ac:dyDescent="0.25">
      <c r="I32" s="101"/>
      <c r="J32" s="101"/>
      <c r="K32" s="101"/>
      <c r="L32" s="101"/>
      <c r="M32" s="101"/>
      <c r="N32" s="101"/>
      <c r="O32" s="101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9:34" x14ac:dyDescent="0.25">
      <c r="I33" s="101"/>
      <c r="J33" s="101"/>
      <c r="K33" s="101"/>
      <c r="L33" s="101"/>
      <c r="M33" s="101"/>
      <c r="N33" s="101"/>
      <c r="O33" s="101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9:34" x14ac:dyDescent="0.25">
      <c r="I34" s="101"/>
      <c r="J34" s="101"/>
      <c r="K34" s="101"/>
      <c r="L34" s="101"/>
      <c r="M34" s="101"/>
      <c r="N34" s="101"/>
      <c r="O34" s="101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9:34" x14ac:dyDescent="0.25">
      <c r="I35" s="101"/>
      <c r="J35" s="101"/>
      <c r="K35" s="101"/>
      <c r="L35" s="101"/>
      <c r="M35" s="101"/>
      <c r="N35" s="101"/>
      <c r="O35" s="101"/>
    </row>
    <row r="36" spans="9:34" x14ac:dyDescent="0.25">
      <c r="I36" s="101"/>
      <c r="J36" s="101"/>
      <c r="K36" s="101"/>
      <c r="L36" s="101"/>
      <c r="M36" s="101"/>
      <c r="N36" s="101"/>
      <c r="O36" s="101"/>
    </row>
    <row r="37" spans="9:34" x14ac:dyDescent="0.25">
      <c r="I37" s="101"/>
      <c r="J37" s="101"/>
      <c r="K37" s="101"/>
      <c r="L37" s="101"/>
      <c r="M37" s="101"/>
      <c r="N37" s="101"/>
      <c r="O37" s="101"/>
    </row>
    <row r="38" spans="9:34" x14ac:dyDescent="0.25">
      <c r="I38" s="101"/>
      <c r="J38" s="101"/>
      <c r="K38" s="101"/>
      <c r="L38" s="101"/>
      <c r="M38" s="101"/>
      <c r="N38" s="101"/>
      <c r="O38" s="101"/>
    </row>
    <row r="39" spans="9:34" x14ac:dyDescent="0.25">
      <c r="I39" s="101"/>
      <c r="J39" s="101"/>
      <c r="K39" s="101"/>
      <c r="L39" s="101"/>
      <c r="M39" s="101"/>
      <c r="N39" s="101"/>
      <c r="O39" s="101"/>
    </row>
    <row r="40" spans="9:34" x14ac:dyDescent="0.25">
      <c r="I40" s="101"/>
      <c r="J40" s="101"/>
      <c r="K40" s="101"/>
      <c r="L40" s="101"/>
      <c r="M40" s="101"/>
      <c r="N40" s="101"/>
      <c r="O40" s="101"/>
    </row>
    <row r="56" spans="12:13" x14ac:dyDescent="0.25">
      <c r="L56" s="8">
        <f>40-29</f>
        <v>11</v>
      </c>
      <c r="M56" s="8">
        <f>11/40</f>
        <v>0.27500000000000002</v>
      </c>
    </row>
    <row r="57" spans="12:13" x14ac:dyDescent="0.25">
      <c r="L57" s="8">
        <f>29/40</f>
        <v>0.72499999999999998</v>
      </c>
    </row>
  </sheetData>
  <mergeCells count="18">
    <mergeCell ref="A7:O7"/>
    <mergeCell ref="A22:O22"/>
    <mergeCell ref="O4:O5"/>
    <mergeCell ref="F4:F5"/>
    <mergeCell ref="G4:G5"/>
    <mergeCell ref="H4:H5"/>
    <mergeCell ref="A4:A5"/>
    <mergeCell ref="A14:O14"/>
    <mergeCell ref="A1:O1"/>
    <mergeCell ref="M3:O3"/>
    <mergeCell ref="K3:L3"/>
    <mergeCell ref="I4:I5"/>
    <mergeCell ref="J4:J5"/>
    <mergeCell ref="K4:K5"/>
    <mergeCell ref="B3:J3"/>
    <mergeCell ref="L4:L5"/>
    <mergeCell ref="M4:M5"/>
    <mergeCell ref="N4:N5"/>
  </mergeCells>
  <phoneticPr fontId="0" type="noConversion"/>
  <printOptions horizontalCentered="1" verticalCentered="1"/>
  <pageMargins left="0.75" right="0.75" top="1" bottom="1" header="0.5" footer="0.5"/>
  <pageSetup scale="53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N36"/>
  <sheetViews>
    <sheetView workbookViewId="0">
      <selection activeCell="M15" sqref="M15"/>
    </sheetView>
  </sheetViews>
  <sheetFormatPr defaultColWidth="9.109375" defaultRowHeight="13.2" x14ac:dyDescent="0.25"/>
  <cols>
    <col min="1" max="1" width="13.33203125" style="15" customWidth="1"/>
    <col min="2" max="3" width="7.5546875" style="15" customWidth="1"/>
    <col min="4" max="4" width="8.6640625" style="15" customWidth="1"/>
    <col min="5" max="5" width="9.6640625" style="15" customWidth="1"/>
    <col min="6" max="6" width="7.6640625" style="15" customWidth="1"/>
    <col min="7" max="7" width="7.109375" style="15" customWidth="1"/>
    <col min="8" max="8" width="8.33203125" style="15" customWidth="1"/>
    <col min="9" max="256" width="10.5546875" style="15" customWidth="1"/>
    <col min="257" max="16384" width="9.109375" style="15"/>
  </cols>
  <sheetData>
    <row r="2" spans="1:14" x14ac:dyDescent="0.25">
      <c r="A2" s="75" t="s">
        <v>56</v>
      </c>
      <c r="B2" s="76"/>
      <c r="C2" s="76"/>
      <c r="D2" s="76"/>
      <c r="E2" s="76"/>
      <c r="F2" s="76"/>
      <c r="G2" s="76"/>
      <c r="H2" s="76"/>
      <c r="I2" s="77"/>
    </row>
    <row r="3" spans="1:14" x14ac:dyDescent="0.25">
      <c r="A3" s="78" t="s">
        <v>51</v>
      </c>
      <c r="B3" s="79"/>
      <c r="C3" s="79"/>
      <c r="D3" s="79"/>
      <c r="E3" s="79"/>
      <c r="F3" s="79"/>
      <c r="G3" s="79"/>
      <c r="H3" s="79"/>
      <c r="I3" s="80"/>
    </row>
    <row r="4" spans="1:14" x14ac:dyDescent="0.25">
      <c r="A4" s="81" t="s">
        <v>28</v>
      </c>
      <c r="B4" s="82" t="s">
        <v>29</v>
      </c>
      <c r="C4" s="82"/>
      <c r="D4" s="82"/>
      <c r="E4" s="82"/>
      <c r="F4" s="82"/>
      <c r="G4" s="82"/>
      <c r="H4" s="82"/>
      <c r="I4" s="82"/>
    </row>
    <row r="5" spans="1:14" ht="31.2" x14ac:dyDescent="0.25">
      <c r="A5" s="82"/>
      <c r="B5" s="51" t="s">
        <v>30</v>
      </c>
      <c r="C5" s="51" t="s">
        <v>31</v>
      </c>
      <c r="D5" s="51" t="s">
        <v>32</v>
      </c>
      <c r="E5" s="51" t="s">
        <v>33</v>
      </c>
      <c r="F5" s="51" t="s">
        <v>34</v>
      </c>
      <c r="G5" s="51" t="s">
        <v>35</v>
      </c>
      <c r="H5" s="51" t="s">
        <v>36</v>
      </c>
      <c r="I5" s="51" t="s">
        <v>37</v>
      </c>
      <c r="J5" s="16"/>
      <c r="K5" s="16"/>
      <c r="L5" s="16"/>
      <c r="M5" s="16"/>
      <c r="N5" s="16"/>
    </row>
    <row r="6" spans="1:14" x14ac:dyDescent="0.25">
      <c r="A6" s="17"/>
      <c r="B6" s="18"/>
      <c r="C6" s="19"/>
      <c r="D6" s="19"/>
      <c r="E6" s="19"/>
      <c r="F6" s="19"/>
      <c r="G6" s="19"/>
      <c r="H6" s="19"/>
      <c r="I6" s="20"/>
      <c r="J6" s="16"/>
      <c r="K6" s="16"/>
      <c r="L6" s="16"/>
      <c r="M6" s="16"/>
      <c r="N6" s="16"/>
    </row>
    <row r="7" spans="1:14" ht="15" customHeight="1" x14ac:dyDescent="0.25">
      <c r="A7" s="21" t="s">
        <v>57</v>
      </c>
      <c r="B7" s="18" t="s">
        <v>44</v>
      </c>
      <c r="C7" s="18">
        <v>52.17</v>
      </c>
      <c r="D7" s="18">
        <f>C7+(C7*1.6)</f>
        <v>135.642</v>
      </c>
      <c r="E7" s="19">
        <v>1</v>
      </c>
      <c r="F7" s="19">
        <f t="shared" ref="F7:F8" si="0">80*26</f>
        <v>2080</v>
      </c>
      <c r="G7" s="22">
        <v>0.03</v>
      </c>
      <c r="H7" s="17">
        <f>E7*(F7*G7)</f>
        <v>62.4</v>
      </c>
      <c r="I7" s="20">
        <f>D7*E7*(F7*G7)</f>
        <v>8464.0607999999993</v>
      </c>
      <c r="J7" s="16"/>
      <c r="L7" s="16"/>
      <c r="M7" s="16"/>
      <c r="N7" s="16"/>
    </row>
    <row r="8" spans="1:14" ht="15" customHeight="1" x14ac:dyDescent="0.25">
      <c r="A8" s="21" t="s">
        <v>4</v>
      </c>
      <c r="B8" s="18" t="s">
        <v>58</v>
      </c>
      <c r="C8" s="18">
        <v>44.15</v>
      </c>
      <c r="D8" s="18">
        <f t="shared" ref="D8:D13" si="1">C8+(C8*1.6)</f>
        <v>114.78999999999999</v>
      </c>
      <c r="E8" s="19">
        <v>1</v>
      </c>
      <c r="F8" s="19">
        <f t="shared" si="0"/>
        <v>2080</v>
      </c>
      <c r="G8" s="22">
        <v>7.0000000000000007E-2</v>
      </c>
      <c r="H8" s="17">
        <f>E8*(F8*G8)</f>
        <v>145.60000000000002</v>
      </c>
      <c r="I8" s="20">
        <f>D8*E8*(F8*G8)</f>
        <v>16713.424000000003</v>
      </c>
      <c r="J8" s="16"/>
      <c r="L8" s="16"/>
      <c r="M8" s="16"/>
      <c r="N8" s="16"/>
    </row>
    <row r="9" spans="1:14" x14ac:dyDescent="0.25">
      <c r="A9" s="21" t="s">
        <v>52</v>
      </c>
      <c r="B9" s="18" t="s">
        <v>58</v>
      </c>
      <c r="C9" s="18">
        <v>44.15</v>
      </c>
      <c r="D9" s="18">
        <f t="shared" si="1"/>
        <v>114.78999999999999</v>
      </c>
      <c r="E9" s="19">
        <v>1</v>
      </c>
      <c r="F9" s="19">
        <f>80*26</f>
        <v>2080</v>
      </c>
      <c r="G9" s="23">
        <v>5.0000000000000001E-3</v>
      </c>
      <c r="H9" s="17">
        <f t="shared" ref="H9:H13" si="2">E9*(F9*G9)</f>
        <v>10.4</v>
      </c>
      <c r="I9" s="20">
        <f t="shared" ref="I9:I13" si="3">D9*E9*(F9*G9)</f>
        <v>1193.816</v>
      </c>
      <c r="J9" s="16"/>
      <c r="K9" s="16"/>
      <c r="L9" s="16"/>
      <c r="M9" s="16"/>
      <c r="N9" s="16"/>
    </row>
    <row r="10" spans="1:14" x14ac:dyDescent="0.25">
      <c r="A10" s="21" t="s">
        <v>38</v>
      </c>
      <c r="B10" s="18" t="s">
        <v>58</v>
      </c>
      <c r="C10" s="18">
        <v>44.15</v>
      </c>
      <c r="D10" s="18">
        <f t="shared" si="1"/>
        <v>114.78999999999999</v>
      </c>
      <c r="E10" s="19">
        <v>1</v>
      </c>
      <c r="F10" s="19">
        <f t="shared" ref="F10:F13" si="4">80*26</f>
        <v>2080</v>
      </c>
      <c r="G10" s="23">
        <v>0.01</v>
      </c>
      <c r="H10" s="17">
        <f t="shared" si="2"/>
        <v>20.8</v>
      </c>
      <c r="I10" s="20">
        <f t="shared" si="3"/>
        <v>2387.6320000000001</v>
      </c>
      <c r="J10" s="16"/>
      <c r="K10" s="16"/>
      <c r="L10" s="24"/>
      <c r="M10" s="16"/>
      <c r="N10" s="16"/>
    </row>
    <row r="11" spans="1:14" x14ac:dyDescent="0.25">
      <c r="A11" s="21" t="s">
        <v>39</v>
      </c>
      <c r="B11" s="18" t="s">
        <v>40</v>
      </c>
      <c r="C11" s="18">
        <v>61.37</v>
      </c>
      <c r="D11" s="18">
        <f t="shared" si="1"/>
        <v>159.56200000000001</v>
      </c>
      <c r="E11" s="19">
        <v>1</v>
      </c>
      <c r="F11" s="19">
        <f t="shared" si="4"/>
        <v>2080</v>
      </c>
      <c r="G11" s="23">
        <v>0.03</v>
      </c>
      <c r="H11" s="17">
        <f t="shared" si="2"/>
        <v>62.4</v>
      </c>
      <c r="I11" s="20">
        <f t="shared" si="3"/>
        <v>9956.6688000000013</v>
      </c>
      <c r="J11" s="16"/>
      <c r="K11" s="16"/>
      <c r="L11" s="16"/>
      <c r="M11" s="16"/>
      <c r="N11" s="16"/>
    </row>
    <row r="12" spans="1:14" x14ac:dyDescent="0.25">
      <c r="A12" s="21" t="s">
        <v>41</v>
      </c>
      <c r="B12" s="18" t="s">
        <v>42</v>
      </c>
      <c r="C12" s="18">
        <v>96.01</v>
      </c>
      <c r="D12" s="18">
        <f t="shared" si="1"/>
        <v>249.62600000000003</v>
      </c>
      <c r="E12" s="19">
        <v>1</v>
      </c>
      <c r="F12" s="19">
        <f t="shared" si="4"/>
        <v>2080</v>
      </c>
      <c r="G12" s="23">
        <v>5.0000000000000001E-3</v>
      </c>
      <c r="H12" s="17">
        <f t="shared" si="2"/>
        <v>10.4</v>
      </c>
      <c r="I12" s="20">
        <f t="shared" si="3"/>
        <v>2596.1104000000005</v>
      </c>
      <c r="J12" s="16"/>
      <c r="K12" s="16"/>
      <c r="L12" s="16"/>
      <c r="M12" s="16"/>
      <c r="N12" s="16"/>
    </row>
    <row r="13" spans="1:14" x14ac:dyDescent="0.25">
      <c r="A13" s="21" t="s">
        <v>43</v>
      </c>
      <c r="B13" s="18" t="s">
        <v>53</v>
      </c>
      <c r="C13" s="18">
        <v>37.130000000000003</v>
      </c>
      <c r="D13" s="18">
        <f t="shared" si="1"/>
        <v>96.538000000000011</v>
      </c>
      <c r="E13" s="19">
        <v>1</v>
      </c>
      <c r="F13" s="19">
        <f t="shared" si="4"/>
        <v>2080</v>
      </c>
      <c r="G13" s="23">
        <v>5.0000000000000001E-3</v>
      </c>
      <c r="H13" s="17">
        <f t="shared" si="2"/>
        <v>10.4</v>
      </c>
      <c r="I13" s="20">
        <f t="shared" si="3"/>
        <v>1003.9952000000002</v>
      </c>
      <c r="J13" s="115"/>
      <c r="K13" s="115"/>
      <c r="L13" s="25"/>
      <c r="M13" s="16"/>
      <c r="N13" s="16"/>
    </row>
    <row r="14" spans="1:14" ht="15" customHeight="1" x14ac:dyDescent="0.25">
      <c r="A14" s="21" t="s">
        <v>45</v>
      </c>
      <c r="B14" s="18" t="s">
        <v>16</v>
      </c>
      <c r="C14" s="18">
        <v>29.17</v>
      </c>
      <c r="D14" s="18"/>
      <c r="E14" s="29" t="s">
        <v>59</v>
      </c>
      <c r="F14" s="29" t="s">
        <v>59</v>
      </c>
      <c r="G14" s="29" t="s">
        <v>59</v>
      </c>
      <c r="H14" s="17">
        <v>268.75</v>
      </c>
      <c r="I14" s="20">
        <f>C14*H14</f>
        <v>7839.4375000000009</v>
      </c>
      <c r="J14" s="116"/>
      <c r="K14" s="115"/>
      <c r="L14" s="16"/>
      <c r="M14" s="16"/>
      <c r="N14" s="16"/>
    </row>
    <row r="15" spans="1:14" x14ac:dyDescent="0.25">
      <c r="A15" s="52" t="s">
        <v>46</v>
      </c>
      <c r="B15" s="83"/>
      <c r="C15" s="84"/>
      <c r="D15" s="85"/>
      <c r="E15" s="52">
        <f>SUM(E6:E14)</f>
        <v>7</v>
      </c>
      <c r="F15" s="52" t="s">
        <v>16</v>
      </c>
      <c r="G15" s="52" t="s">
        <v>16</v>
      </c>
      <c r="H15" s="53">
        <f>SUM(H6:H14)</f>
        <v>591.15</v>
      </c>
      <c r="I15" s="54">
        <f>SUM(I6:I14)</f>
        <v>50155.144699999997</v>
      </c>
      <c r="J15" s="115"/>
      <c r="K15" s="115"/>
      <c r="L15" s="16"/>
      <c r="M15" s="16"/>
      <c r="N15" s="16"/>
    </row>
    <row r="16" spans="1:14" x14ac:dyDescent="0.25">
      <c r="J16" s="115"/>
      <c r="K16" s="115"/>
      <c r="L16" s="16"/>
      <c r="M16" s="16"/>
      <c r="N16" s="16"/>
    </row>
    <row r="17" spans="1:14" x14ac:dyDescent="0.25">
      <c r="A17" s="72" t="s">
        <v>23</v>
      </c>
      <c r="B17" s="73"/>
      <c r="C17" s="73"/>
      <c r="D17" s="73"/>
      <c r="E17" s="73"/>
      <c r="F17" s="73"/>
      <c r="G17" s="73"/>
      <c r="H17" s="73"/>
      <c r="I17" s="74"/>
      <c r="J17" s="16"/>
      <c r="K17" s="16"/>
      <c r="L17" s="16"/>
      <c r="M17" s="16"/>
      <c r="N17" s="16"/>
    </row>
    <row r="18" spans="1:14" x14ac:dyDescent="0.25">
      <c r="A18" s="21" t="s">
        <v>45</v>
      </c>
      <c r="B18" s="18" t="s">
        <v>16</v>
      </c>
      <c r="C18" s="18">
        <v>29.17</v>
      </c>
      <c r="D18" s="18"/>
      <c r="E18" s="29" t="s">
        <v>59</v>
      </c>
      <c r="F18" s="29" t="s">
        <v>59</v>
      </c>
      <c r="G18" s="29" t="s">
        <v>59</v>
      </c>
      <c r="H18" s="17">
        <v>268.75</v>
      </c>
      <c r="I18" s="20">
        <f>C18*H18</f>
        <v>7839.4375000000009</v>
      </c>
      <c r="J18" s="16"/>
      <c r="K18" s="16"/>
      <c r="L18" s="16"/>
      <c r="M18" s="16"/>
      <c r="N18" s="16"/>
    </row>
    <row r="19" spans="1:14" x14ac:dyDescent="0.25">
      <c r="A19" s="21" t="s">
        <v>47</v>
      </c>
      <c r="B19" s="30"/>
      <c r="C19" s="31"/>
      <c r="D19" s="31"/>
      <c r="E19" s="31"/>
      <c r="F19" s="31"/>
      <c r="G19" s="31"/>
      <c r="H19" s="32"/>
      <c r="I19" s="26">
        <v>5000</v>
      </c>
      <c r="J19" s="16"/>
      <c r="K19" s="16"/>
      <c r="L19" s="16"/>
      <c r="M19" s="16"/>
      <c r="N19" s="16"/>
    </row>
    <row r="20" spans="1:14" x14ac:dyDescent="0.25">
      <c r="A20" s="21" t="s">
        <v>48</v>
      </c>
      <c r="B20" s="30"/>
      <c r="C20" s="31"/>
      <c r="D20" s="31"/>
      <c r="E20" s="31"/>
      <c r="F20" s="31"/>
      <c r="G20" s="31"/>
      <c r="H20" s="32"/>
      <c r="I20" s="27">
        <v>2000</v>
      </c>
      <c r="J20" s="16"/>
      <c r="K20" s="16"/>
      <c r="L20" s="16"/>
      <c r="M20" s="16"/>
      <c r="N20" s="16"/>
    </row>
    <row r="21" spans="1:14" ht="21" x14ac:dyDescent="0.25">
      <c r="A21" s="21" t="s">
        <v>60</v>
      </c>
      <c r="B21" s="33"/>
      <c r="C21" s="34"/>
      <c r="D21" s="34"/>
      <c r="E21" s="34"/>
      <c r="F21" s="34"/>
      <c r="G21" s="34"/>
      <c r="H21" s="35"/>
      <c r="I21" s="27">
        <v>0</v>
      </c>
      <c r="J21" s="16"/>
      <c r="K21" s="16"/>
      <c r="L21" s="16"/>
      <c r="M21" s="16"/>
      <c r="N21" s="16"/>
    </row>
    <row r="22" spans="1:14" ht="21" x14ac:dyDescent="0.25">
      <c r="A22" s="21" t="s">
        <v>61</v>
      </c>
      <c r="B22" s="33"/>
      <c r="C22" s="34"/>
      <c r="D22" s="34"/>
      <c r="E22" s="34"/>
      <c r="F22" s="34"/>
      <c r="G22" s="34"/>
      <c r="H22" s="35"/>
      <c r="I22" s="27">
        <v>2000</v>
      </c>
      <c r="J22" s="16"/>
      <c r="K22" s="16"/>
      <c r="L22" s="16"/>
      <c r="M22" s="16"/>
      <c r="N22" s="16"/>
    </row>
    <row r="23" spans="1:14" ht="15" x14ac:dyDescent="0.25">
      <c r="A23" s="36"/>
      <c r="B23" s="36"/>
      <c r="C23" s="36"/>
      <c r="D23" s="37"/>
      <c r="E23" s="37"/>
      <c r="F23" s="37"/>
      <c r="G23" s="37"/>
      <c r="H23" s="38" t="s">
        <v>49</v>
      </c>
      <c r="I23" s="39">
        <f>SUM(I18:I22)</f>
        <v>16839.4375</v>
      </c>
      <c r="J23" s="16"/>
      <c r="K23" s="16"/>
      <c r="L23" s="16"/>
      <c r="M23" s="16"/>
      <c r="N23" s="16"/>
    </row>
    <row r="24" spans="1:14" x14ac:dyDescent="0.25">
      <c r="A24" s="40"/>
      <c r="B24" s="40"/>
      <c r="C24" s="40"/>
      <c r="D24" s="40"/>
      <c r="E24" s="40"/>
      <c r="F24" s="40"/>
      <c r="G24" s="40"/>
      <c r="H24" s="37"/>
      <c r="I24" s="41"/>
      <c r="J24" s="16"/>
      <c r="K24" s="16"/>
      <c r="L24" s="16"/>
      <c r="M24" s="16"/>
      <c r="N24" s="16"/>
    </row>
    <row r="25" spans="1:14" x14ac:dyDescent="0.25">
      <c r="A25" s="40"/>
      <c r="B25" s="42"/>
      <c r="C25" s="43"/>
      <c r="D25" s="40"/>
      <c r="E25" s="40"/>
      <c r="F25" s="44"/>
      <c r="G25" s="40"/>
      <c r="H25" s="38" t="s">
        <v>50</v>
      </c>
      <c r="I25" s="55">
        <f>I15+I23</f>
        <v>66994.582200000004</v>
      </c>
      <c r="J25" s="16"/>
      <c r="K25" s="16"/>
      <c r="L25" s="16"/>
      <c r="M25" s="16"/>
      <c r="N25" s="16"/>
    </row>
    <row r="26" spans="1:14" x14ac:dyDescent="0.25">
      <c r="A26" s="117"/>
      <c r="B26" s="117"/>
      <c r="C26" s="117"/>
      <c r="D26" s="117"/>
      <c r="E26" s="117"/>
      <c r="F26" s="117"/>
      <c r="G26" s="117"/>
      <c r="H26" s="118"/>
      <c r="I26" s="118"/>
      <c r="J26" s="16"/>
      <c r="K26" s="16"/>
      <c r="L26" s="16"/>
      <c r="M26" s="16"/>
      <c r="N26" s="16"/>
    </row>
    <row r="27" spans="1:14" x14ac:dyDescent="0.25">
      <c r="A27" s="117"/>
      <c r="B27" s="119"/>
      <c r="C27" s="120"/>
      <c r="D27" s="117"/>
      <c r="E27" s="117"/>
      <c r="F27" s="117"/>
      <c r="G27" s="117"/>
      <c r="H27" s="118"/>
      <c r="I27" s="118"/>
    </row>
    <row r="28" spans="1:14" x14ac:dyDescent="0.25">
      <c r="A28" s="117"/>
      <c r="B28" s="117"/>
      <c r="C28" s="117"/>
      <c r="D28" s="117"/>
      <c r="E28" s="117"/>
      <c r="F28" s="117"/>
      <c r="G28" s="117"/>
      <c r="H28" s="118"/>
      <c r="I28" s="118"/>
    </row>
    <row r="29" spans="1:14" x14ac:dyDescent="0.25">
      <c r="A29" s="28"/>
      <c r="B29" s="28"/>
      <c r="C29" s="28"/>
      <c r="D29" s="28"/>
      <c r="E29" s="28"/>
      <c r="F29" s="28"/>
      <c r="G29" s="28"/>
    </row>
    <row r="30" spans="1:14" x14ac:dyDescent="0.25">
      <c r="A30" s="28"/>
      <c r="B30" s="28"/>
      <c r="C30" s="28"/>
      <c r="D30" s="28"/>
      <c r="E30" s="28"/>
      <c r="F30" s="28"/>
      <c r="G30" s="28"/>
    </row>
    <row r="31" spans="1:14" x14ac:dyDescent="0.25">
      <c r="A31" s="28"/>
      <c r="B31" s="28"/>
      <c r="C31" s="28"/>
      <c r="D31" s="28"/>
      <c r="E31" s="28"/>
      <c r="F31" s="28"/>
      <c r="G31" s="28"/>
    </row>
    <row r="32" spans="1:14" x14ac:dyDescent="0.25">
      <c r="A32" s="28"/>
      <c r="B32" s="28"/>
      <c r="C32" s="28"/>
      <c r="D32" s="28"/>
      <c r="E32" s="28"/>
      <c r="F32" s="28"/>
      <c r="G32" s="28"/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28"/>
      <c r="B34" s="28"/>
      <c r="C34" s="28"/>
      <c r="D34" s="28"/>
      <c r="E34" s="28"/>
      <c r="F34" s="28"/>
      <c r="G34" s="28"/>
    </row>
    <row r="35" spans="1:7" x14ac:dyDescent="0.25">
      <c r="A35" s="28"/>
      <c r="B35" s="28"/>
      <c r="C35" s="28"/>
      <c r="D35" s="28"/>
      <c r="E35" s="28"/>
      <c r="F35" s="28"/>
      <c r="G35" s="28"/>
    </row>
    <row r="36" spans="1:7" x14ac:dyDescent="0.25">
      <c r="A36" s="28"/>
      <c r="B36" s="28"/>
      <c r="C36" s="28"/>
      <c r="D36" s="28"/>
      <c r="E36" s="28"/>
      <c r="F36" s="28"/>
      <c r="G36" s="28"/>
    </row>
  </sheetData>
  <mergeCells count="6">
    <mergeCell ref="A17:I17"/>
    <mergeCell ref="A2:I2"/>
    <mergeCell ref="A3:I3"/>
    <mergeCell ref="A4:A5"/>
    <mergeCell ref="B4:I4"/>
    <mergeCell ref="B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Respondent Burden</vt:lpstr>
      <vt:lpstr>Table 2 Agency Burden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ctsuser</dc:creator>
  <cp:lastModifiedBy>NREYES</cp:lastModifiedBy>
  <cp:lastPrinted>2013-08-11T23:22:03Z</cp:lastPrinted>
  <dcterms:created xsi:type="dcterms:W3CDTF">2010-05-26T18:45:23Z</dcterms:created>
  <dcterms:modified xsi:type="dcterms:W3CDTF">2017-08-21T03:33:57Z</dcterms:modified>
</cp:coreProperties>
</file>