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00" windowHeight="6930"/>
  </bookViews>
  <sheets>
    <sheet name="XXXV AVNR Burden Table" sheetId="1" r:id="rId1"/>
  </sheets>
  <calcPr calcId="145621"/>
  <customWorkbookViews>
    <customWorkbookView name="Figueroa, Holly - FNS - Personal View" guid="{E6366F8F-7AC2-4F49-8C1B-B423D54B84F5}" mergeInterval="0" personalView="1" maximized="1" windowWidth="1920" windowHeight="99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1" l="1"/>
  <c r="M17" i="1"/>
  <c r="M16" i="1"/>
  <c r="H14" i="1" l="1"/>
  <c r="K32" i="1" l="1"/>
  <c r="J31" i="1"/>
  <c r="P31" i="1" s="1"/>
  <c r="R31" i="1" s="1"/>
  <c r="M10" i="1" l="1"/>
  <c r="O10" i="1" s="1"/>
  <c r="J10" i="1"/>
  <c r="P10" i="1" l="1"/>
  <c r="R10" i="1" s="1"/>
  <c r="J12" i="1"/>
  <c r="O12" i="1"/>
  <c r="O23" i="1"/>
  <c r="O22" i="1"/>
  <c r="J23" i="1"/>
  <c r="J22" i="1"/>
  <c r="O8" i="1"/>
  <c r="J8" i="1"/>
  <c r="P8" i="1" s="1"/>
  <c r="R8" i="1" s="1"/>
  <c r="O27" i="1"/>
  <c r="J27" i="1"/>
  <c r="O7" i="1"/>
  <c r="J7" i="1"/>
  <c r="P7" i="1" s="1"/>
  <c r="R7" i="1" s="1"/>
  <c r="O21" i="1"/>
  <c r="J21" i="1"/>
  <c r="H18" i="1"/>
  <c r="J18" i="1" s="1"/>
  <c r="O18" i="1"/>
  <c r="P23" i="1" l="1"/>
  <c r="R23" i="1" s="1"/>
  <c r="P21" i="1"/>
  <c r="R21" i="1" s="1"/>
  <c r="P27" i="1"/>
  <c r="R27" i="1" s="1"/>
  <c r="P22" i="1"/>
  <c r="R22" i="1" s="1"/>
  <c r="P18" i="1"/>
  <c r="R18" i="1" s="1"/>
  <c r="P12" i="1"/>
  <c r="R12" i="1" s="1"/>
  <c r="J29" i="1"/>
  <c r="P29" i="1" s="1"/>
  <c r="R29" i="1" s="1"/>
  <c r="O5" i="1"/>
  <c r="O6" i="1"/>
  <c r="J5" i="1"/>
  <c r="J6" i="1"/>
  <c r="O30" i="1"/>
  <c r="J30" i="1"/>
  <c r="J28" i="1"/>
  <c r="P28" i="1" s="1"/>
  <c r="R28" i="1" s="1"/>
  <c r="O26" i="1"/>
  <c r="J26" i="1"/>
  <c r="O25" i="1"/>
  <c r="J25" i="1"/>
  <c r="J24" i="1"/>
  <c r="P24" i="1" s="1"/>
  <c r="R24" i="1" s="1"/>
  <c r="O20" i="1"/>
  <c r="J20" i="1"/>
  <c r="O19" i="1"/>
  <c r="J19" i="1"/>
  <c r="P19" i="1" s="1"/>
  <c r="R19" i="1" s="1"/>
  <c r="O17" i="1"/>
  <c r="H17" i="1"/>
  <c r="J17" i="1" s="1"/>
  <c r="O16" i="1"/>
  <c r="H16" i="1"/>
  <c r="J16" i="1" s="1"/>
  <c r="M15" i="1"/>
  <c r="O15" i="1" s="1"/>
  <c r="H15" i="1"/>
  <c r="J15" i="1" s="1"/>
  <c r="M14" i="1"/>
  <c r="F13" i="1"/>
  <c r="E13" i="1"/>
  <c r="O11" i="1"/>
  <c r="H11" i="1"/>
  <c r="J11" i="1" s="1"/>
  <c r="H9" i="1"/>
  <c r="J9" i="1" s="1"/>
  <c r="O4" i="1"/>
  <c r="H4" i="1"/>
  <c r="J14" i="1" l="1"/>
  <c r="J32" i="1" s="1"/>
  <c r="H32" i="1"/>
  <c r="O14" i="1"/>
  <c r="O32" i="1" s="1"/>
  <c r="M32" i="1"/>
  <c r="L32" i="1" s="1"/>
  <c r="O9" i="1"/>
  <c r="O13" i="1" s="1"/>
  <c r="M13" i="1"/>
  <c r="L13" i="1" s="1"/>
  <c r="P20" i="1"/>
  <c r="R20" i="1" s="1"/>
  <c r="H13" i="1"/>
  <c r="G13" i="1" s="1"/>
  <c r="P5" i="1"/>
  <c r="R5" i="1" s="1"/>
  <c r="P11" i="1"/>
  <c r="P25" i="1"/>
  <c r="R25" i="1" s="1"/>
  <c r="P30" i="1"/>
  <c r="R30" i="1" s="1"/>
  <c r="P15" i="1"/>
  <c r="R15" i="1" s="1"/>
  <c r="P26" i="1"/>
  <c r="R26" i="1" s="1"/>
  <c r="P6" i="1"/>
  <c r="R6" i="1" s="1"/>
  <c r="K33" i="1"/>
  <c r="F33" i="1"/>
  <c r="P17" i="1"/>
  <c r="R17" i="1" s="1"/>
  <c r="P16" i="1"/>
  <c r="R16" i="1" s="1"/>
  <c r="E33" i="1"/>
  <c r="J13" i="1"/>
  <c r="P14" i="1" l="1"/>
  <c r="R14" i="1"/>
  <c r="R32" i="1" s="1"/>
  <c r="P32" i="1"/>
  <c r="P9" i="1"/>
  <c r="R9" i="1" s="1"/>
  <c r="R11" i="1"/>
  <c r="N32" i="1"/>
  <c r="N13" i="1"/>
  <c r="O33" i="1"/>
  <c r="M33" i="1"/>
  <c r="L33" i="1" s="1"/>
  <c r="P4" i="1"/>
  <c r="P13" i="1" l="1"/>
  <c r="N33" i="1"/>
  <c r="J33" i="1"/>
  <c r="I13" i="1"/>
  <c r="P33" i="1"/>
  <c r="R4" i="1"/>
  <c r="R13" i="1" l="1"/>
  <c r="R33" i="1" s="1"/>
  <c r="I32" i="1"/>
  <c r="G32" i="1"/>
  <c r="H33" i="1"/>
  <c r="G33" i="1" s="1"/>
  <c r="I33" i="1" l="1"/>
</calcChain>
</file>

<file path=xl/comments1.xml><?xml version="1.0" encoding="utf-8"?>
<comments xmlns="http://schemas.openxmlformats.org/spreadsheetml/2006/main">
  <authors>
    <author>Figueroa, Holly - FNS</author>
  </authors>
  <commentList>
    <comment ref="E22" authorId="0">
      <text>
        <r>
          <rPr>
            <b/>
            <sz val="9"/>
            <color indexed="81"/>
            <rFont val="Tahoma"/>
            <charset val="1"/>
          </rPr>
          <t>Figueroa, Holly - FNS:</t>
        </r>
        <r>
          <rPr>
            <sz val="9"/>
            <color indexed="81"/>
            <rFont val="Tahoma"/>
            <charset val="1"/>
          </rPr>
          <t xml:space="preserve">
We estimate that 65% of SFAs (13 total) will submit the verification data requests electronically. Those SFAs will never receive the Verification Data Request Pre-visit Telephone Protocol or Confirmation Email instruments. These two instruments will only be provided to the other 35% of SFAs (7 total) that need on-site assistance completing the requests. The burden to complete the data request is included with the estimates for Appendices 10 (Verification Data Request) and 18 (Verification Data Request Template).</t>
        </r>
      </text>
    </comment>
  </commentList>
</comments>
</file>

<file path=xl/sharedStrings.xml><?xml version="1.0" encoding="utf-8"?>
<sst xmlns="http://schemas.openxmlformats.org/spreadsheetml/2006/main" count="102" uniqueCount="70">
  <si>
    <t>RESPONDENTS</t>
  </si>
  <si>
    <t>NON-RESPONDENTS</t>
  </si>
  <si>
    <t>Affected public</t>
  </si>
  <si>
    <t>Data collection activity</t>
  </si>
  <si>
    <t>Respondents type</t>
  </si>
  <si>
    <t>Sample size</t>
  </si>
  <si>
    <t>Estimated number of respondents</t>
  </si>
  <si>
    <t>Frequency of response</t>
  </si>
  <si>
    <t>Total annual responses</t>
  </si>
  <si>
    <t>Average burden hours per response</t>
  </si>
  <si>
    <t>Total annual burden estimate (hours)</t>
  </si>
  <si>
    <t>Estimated number of non-respondents</t>
  </si>
  <si>
    <t>Grand total annual burden estimate (hours)</t>
  </si>
  <si>
    <t>Total annualized cost of respondent burden</t>
  </si>
  <si>
    <t>Individuals/ households</t>
  </si>
  <si>
    <t>Household survey pretest</t>
  </si>
  <si>
    <t>Parent/guardian</t>
  </si>
  <si>
    <t>Subtotal individuals/households</t>
  </si>
  <si>
    <t>-</t>
  </si>
  <si>
    <t>State/local government</t>
  </si>
  <si>
    <t>Verification data request</t>
  </si>
  <si>
    <t>Reapplication data request</t>
  </si>
  <si>
    <t>District interview</t>
  </si>
  <si>
    <t>Local government (SFAs)</t>
  </si>
  <si>
    <t>Verification data request advance email</t>
  </si>
  <si>
    <t>Reapplication data request advance email</t>
  </si>
  <si>
    <t>For households: $7.25/hour Federal minimum wage</t>
  </si>
  <si>
    <t>Household survey advance letter (English/Spanish)</t>
  </si>
  <si>
    <t>Household survey brochure (English/Spanish)</t>
  </si>
  <si>
    <t>State recruitment letter</t>
  </si>
  <si>
    <t>District interview invitation email</t>
  </si>
  <si>
    <t>District recruitment letter</t>
  </si>
  <si>
    <t>District frequently asked questions</t>
  </si>
  <si>
    <t>Verification data request thank you email</t>
  </si>
  <si>
    <t>Reapplication data request thank you email</t>
  </si>
  <si>
    <t xml:space="preserve">Appendix </t>
  </si>
  <si>
    <t>Household survey thank you letter (English/Spanish)</t>
  </si>
  <si>
    <t>District recruitment call script</t>
  </si>
  <si>
    <t>Verification data request template</t>
  </si>
  <si>
    <t>Reapplication data request template</t>
  </si>
  <si>
    <t>Household survey call script (English/Spanish)</t>
  </si>
  <si>
    <t>Household survey freqently asked questions (English/Spanish)</t>
  </si>
  <si>
    <t>Verification data request pre-visit telephone protocol</t>
  </si>
  <si>
    <t>Verification data request confirmation email</t>
  </si>
  <si>
    <t>Household survey door hanger (English/Spanish)</t>
  </si>
  <si>
    <t>12 a/b</t>
  </si>
  <si>
    <t>20 a/b</t>
  </si>
  <si>
    <t>21 a/b</t>
  </si>
  <si>
    <t>22 a/b</t>
  </si>
  <si>
    <t>33 a/b</t>
  </si>
  <si>
    <t>40 a/b</t>
  </si>
  <si>
    <t>29 a/b</t>
  </si>
  <si>
    <t>Respondent payment log</t>
  </si>
  <si>
    <t>Subtotal state and local government</t>
  </si>
  <si>
    <t>Supporting Statement for OMB Clearance for the Study of Non-Response to the School Meals Application Verification Process - Appendix 32 - Burden Table</t>
  </si>
  <si>
    <t>Police letter</t>
  </si>
  <si>
    <t>Local government (police)</t>
  </si>
  <si>
    <t>For local police: NAICS 999300: Local Government (33-3050)</t>
  </si>
  <si>
    <t>41 a/b</t>
  </si>
  <si>
    <t>For SFA Directors: NAICS 611000: Educational Services (11-9039)</t>
  </si>
  <si>
    <t>For State government staff: NAICS 999200: State Government (11-9030)</t>
  </si>
  <si>
    <t>State government
(CN Directors)</t>
  </si>
  <si>
    <t>—</t>
  </si>
  <si>
    <t>District data collection pretest</t>
  </si>
  <si>
    <t>Hourly wage rate*</t>
  </si>
  <si>
    <t>Household survey (English/Spanish)**</t>
  </si>
  <si>
    <t>* Hourly rates for State, and SFA staff based on May 2016 National Industry-Specific Occupational Employment and Wage Estimates (U.S. Department of Labor, Bureau of Labor Statistics)</t>
  </si>
  <si>
    <t>** The total burden estimate for households includes 45 minutes for the household survey, and two hours to gather income documentation.</t>
  </si>
  <si>
    <t>Grand total***</t>
  </si>
  <si>
    <t>***Totals may not add up due to rounding.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</si>
</sst>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/>
    <xf numFmtId="0" fontId="2" fillId="0" borderId="2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0" fontId="2" fillId="0" borderId="2" xfId="0" applyFont="1" applyBorder="1"/>
    <xf numFmtId="0" fontId="5" fillId="0" borderId="1" xfId="0" applyFont="1" applyFill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3" fillId="3" borderId="9" xfId="0" applyFont="1" applyFill="1" applyBorder="1" applyAlignment="1">
      <alignment horizontal="left" vertical="top"/>
    </xf>
    <xf numFmtId="0" fontId="3" fillId="4" borderId="9" xfId="0" applyFont="1" applyFill="1" applyBorder="1" applyAlignment="1">
      <alignment horizontal="left" vertical="top"/>
    </xf>
    <xf numFmtId="0" fontId="3" fillId="4" borderId="2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164" fontId="3" fillId="3" borderId="2" xfId="1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right" vertical="center"/>
    </xf>
    <xf numFmtId="44" fontId="3" fillId="3" borderId="1" xfId="2" applyFont="1" applyFill="1" applyBorder="1" applyAlignment="1">
      <alignment horizontal="right" vertical="center"/>
    </xf>
    <xf numFmtId="44" fontId="5" fillId="0" borderId="1" xfId="2" applyFont="1" applyBorder="1" applyAlignment="1">
      <alignment horizontal="right" vertical="center"/>
    </xf>
    <xf numFmtId="4" fontId="4" fillId="4" borderId="1" xfId="0" applyNumberFormat="1" applyFont="1" applyFill="1" applyBorder="1" applyAlignment="1">
      <alignment horizontal="right" vertical="center"/>
    </xf>
    <xf numFmtId="44" fontId="4" fillId="4" borderId="1" xfId="2" applyFont="1" applyFill="1" applyBorder="1" applyAlignment="1">
      <alignment horizontal="right" vertical="center"/>
    </xf>
    <xf numFmtId="44" fontId="5" fillId="0" borderId="6" xfId="0" applyNumberFormat="1" applyFont="1" applyFill="1" applyBorder="1" applyAlignment="1">
      <alignment vertical="center" wrapText="1"/>
    </xf>
    <xf numFmtId="44" fontId="5" fillId="0" borderId="1" xfId="0" applyNumberFormat="1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44" fontId="3" fillId="3" borderId="1" xfId="0" applyNumberFormat="1" applyFont="1" applyFill="1" applyBorder="1" applyAlignment="1">
      <alignment horizontal="right" vertical="center"/>
    </xf>
    <xf numFmtId="0" fontId="3" fillId="3" borderId="8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indent="1"/>
    </xf>
    <xf numFmtId="0" fontId="2" fillId="0" borderId="8" xfId="0" applyFont="1" applyBorder="1" applyAlignment="1">
      <alignment wrapText="1"/>
    </xf>
    <xf numFmtId="0" fontId="3" fillId="4" borderId="8" xfId="0" applyFont="1" applyFill="1" applyBorder="1" applyAlignment="1">
      <alignment vertical="top" wrapText="1"/>
    </xf>
    <xf numFmtId="0" fontId="5" fillId="0" borderId="4" xfId="0" applyFont="1" applyBorder="1" applyAlignment="1">
      <alignment horizontal="center" vertical="center"/>
    </xf>
    <xf numFmtId="0" fontId="2" fillId="0" borderId="1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left" vertical="center" wrapText="1"/>
    </xf>
    <xf numFmtId="44" fontId="5" fillId="0" borderId="6" xfId="2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left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6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164" fontId="3" fillId="3" borderId="2" xfId="1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43" fontId="3" fillId="3" borderId="2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43" fontId="3" fillId="3" borderId="8" xfId="0" applyNumberFormat="1" applyFont="1" applyFill="1" applyBorder="1" applyAlignment="1">
      <alignment horizontal="center" vertical="center"/>
    </xf>
    <xf numFmtId="43" fontId="3" fillId="3" borderId="1" xfId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1" xfId="1" applyNumberFormat="1" applyFont="1" applyBorder="1" applyAlignment="1">
      <alignment horizontal="center" vertical="center"/>
    </xf>
    <xf numFmtId="39" fontId="5" fillId="0" borderId="6" xfId="1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3" fontId="5" fillId="0" borderId="6" xfId="1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2" fontId="2" fillId="0" borderId="6" xfId="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3" fontId="5" fillId="0" borderId="1" xfId="1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5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11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6" xfId="1" applyNumberFormat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3" fontId="5" fillId="0" borderId="2" xfId="1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43" fontId="3" fillId="3" borderId="2" xfId="1" applyNumberFormat="1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3" fontId="3" fillId="3" borderId="2" xfId="1" applyNumberFormat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/>
    </xf>
    <xf numFmtId="2" fontId="3" fillId="4" borderId="4" xfId="0" applyNumberFormat="1" applyFont="1" applyFill="1" applyBorder="1" applyAlignment="1">
      <alignment horizontal="center" vertical="center"/>
    </xf>
    <xf numFmtId="3" fontId="3" fillId="4" borderId="4" xfId="0" applyNumberFormat="1" applyFont="1" applyFill="1" applyBorder="1" applyAlignment="1">
      <alignment horizontal="center" vertical="center"/>
    </xf>
    <xf numFmtId="4" fontId="3" fillId="4" borderId="5" xfId="0" applyNumberFormat="1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" fontId="3" fillId="4" borderId="4" xfId="0" applyNumberFormat="1" applyFont="1" applyFill="1" applyBorder="1" applyAlignment="1">
      <alignment horizontal="center" vertical="center"/>
    </xf>
    <xf numFmtId="43" fontId="4" fillId="4" borderId="1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3" fontId="4" fillId="4" borderId="1" xfId="1" applyFont="1" applyFill="1" applyBorder="1" applyAlignment="1">
      <alignment horizontal="center" vertical="center"/>
    </xf>
    <xf numFmtId="164" fontId="3" fillId="3" borderId="1" xfId="1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3" fillId="3" borderId="2" xfId="1" applyNumberFormat="1" applyFont="1" applyFill="1" applyBorder="1" applyAlignment="1">
      <alignment horizontal="center" vertical="center"/>
    </xf>
    <xf numFmtId="0" fontId="4" fillId="4" borderId="1" xfId="1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5" fillId="0" borderId="6" xfId="1" applyNumberFormat="1" applyFont="1" applyBorder="1" applyAlignment="1">
      <alignment horizontal="center" vertical="center"/>
    </xf>
    <xf numFmtId="3" fontId="5" fillId="0" borderId="7" xfId="1" applyNumberFormat="1" applyFont="1" applyBorder="1" applyAlignment="1">
      <alignment horizontal="center" vertical="center"/>
    </xf>
    <xf numFmtId="3" fontId="5" fillId="0" borderId="3" xfId="1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3" fontId="5" fillId="0" borderId="3" xfId="0" applyNumberFormat="1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0" fillId="0" borderId="0" xfId="0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W43"/>
  <sheetViews>
    <sheetView tabSelected="1" zoomScale="120" zoomScaleNormal="12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N41" sqref="N41"/>
    </sheetView>
  </sheetViews>
  <sheetFormatPr defaultColWidth="9.140625" defaultRowHeight="15" x14ac:dyDescent="0.25"/>
  <cols>
    <col min="1" max="1" width="9.140625" style="1"/>
    <col min="2" max="2" width="24.42578125" style="30" customWidth="1"/>
    <col min="3" max="3" width="7.85546875" style="30" bestFit="1" customWidth="1"/>
    <col min="4" max="4" width="15.42578125" style="1" customWidth="1"/>
    <col min="5" max="17" width="9.140625" style="1"/>
    <col min="18" max="18" width="10.7109375" style="1" bestFit="1" customWidth="1"/>
    <col min="19" max="16384" width="9.140625" style="1"/>
  </cols>
  <sheetData>
    <row r="1" spans="1:49" ht="15.75" thickBot="1" x14ac:dyDescent="0.3">
      <c r="A1" s="127" t="s">
        <v>54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  <c r="AN1" s="30"/>
      <c r="AO1" s="30"/>
      <c r="AP1" s="30"/>
      <c r="AQ1" s="30"/>
      <c r="AR1" s="30"/>
      <c r="AS1" s="30"/>
      <c r="AT1" s="30"/>
      <c r="AU1" s="30"/>
      <c r="AV1" s="30"/>
      <c r="AW1" s="30"/>
    </row>
    <row r="2" spans="1:49" ht="15.75" thickBot="1" x14ac:dyDescent="0.3">
      <c r="A2" s="4"/>
      <c r="B2" s="32"/>
      <c r="C2" s="32"/>
      <c r="D2" s="8"/>
      <c r="E2" s="6"/>
      <c r="F2" s="124" t="s">
        <v>0</v>
      </c>
      <c r="G2" s="125"/>
      <c r="H2" s="125"/>
      <c r="I2" s="125"/>
      <c r="J2" s="126"/>
      <c r="K2" s="124" t="s">
        <v>1</v>
      </c>
      <c r="L2" s="125"/>
      <c r="M2" s="125"/>
      <c r="N2" s="125"/>
      <c r="O2" s="126"/>
      <c r="P2" s="125"/>
      <c r="Q2" s="125"/>
      <c r="R2" s="126"/>
    </row>
    <row r="3" spans="1:49" ht="61.5" thickBot="1" x14ac:dyDescent="0.3">
      <c r="A3" s="9" t="s">
        <v>2</v>
      </c>
      <c r="B3" s="27" t="s">
        <v>3</v>
      </c>
      <c r="C3" s="27" t="s">
        <v>35</v>
      </c>
      <c r="D3" s="26" t="s">
        <v>4</v>
      </c>
      <c r="E3" s="5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3" t="s">
        <v>10</v>
      </c>
      <c r="K3" s="7" t="s">
        <v>11</v>
      </c>
      <c r="L3" s="7" t="s">
        <v>7</v>
      </c>
      <c r="M3" s="7" t="s">
        <v>8</v>
      </c>
      <c r="N3" s="7" t="s">
        <v>9</v>
      </c>
      <c r="O3" s="7" t="s">
        <v>10</v>
      </c>
      <c r="P3" s="7" t="s">
        <v>12</v>
      </c>
      <c r="Q3" s="7" t="s">
        <v>64</v>
      </c>
      <c r="R3" s="7" t="s">
        <v>13</v>
      </c>
    </row>
    <row r="4" spans="1:49" ht="15.75" customHeight="1" thickBot="1" x14ac:dyDescent="0.3">
      <c r="A4" s="128" t="s">
        <v>14</v>
      </c>
      <c r="B4" s="38" t="s">
        <v>15</v>
      </c>
      <c r="C4" s="112" t="s">
        <v>62</v>
      </c>
      <c r="D4" s="109" t="s">
        <v>16</v>
      </c>
      <c r="E4" s="49">
        <v>25</v>
      </c>
      <c r="F4" s="45">
        <v>6</v>
      </c>
      <c r="G4" s="46">
        <v>1</v>
      </c>
      <c r="H4" s="47">
        <f>F4*G4</f>
        <v>6</v>
      </c>
      <c r="I4" s="46">
        <v>2.75</v>
      </c>
      <c r="J4" s="61">
        <v>17</v>
      </c>
      <c r="K4" s="48">
        <v>19</v>
      </c>
      <c r="L4" s="62">
        <v>1</v>
      </c>
      <c r="M4" s="63">
        <v>19</v>
      </c>
      <c r="N4" s="64">
        <v>0.03</v>
      </c>
      <c r="O4" s="64">
        <f>M4*N4</f>
        <v>0.56999999999999995</v>
      </c>
      <c r="P4" s="65">
        <f>J4+O4</f>
        <v>17.57</v>
      </c>
      <c r="Q4" s="23">
        <v>7.25</v>
      </c>
      <c r="R4" s="37">
        <f>P4*Q4</f>
        <v>127.38250000000001</v>
      </c>
    </row>
    <row r="5" spans="1:49" ht="25.5" thickBot="1" x14ac:dyDescent="0.3">
      <c r="A5" s="129"/>
      <c r="B5" s="38" t="s">
        <v>27</v>
      </c>
      <c r="C5" s="110" t="s">
        <v>46</v>
      </c>
      <c r="D5" s="109" t="s">
        <v>16</v>
      </c>
      <c r="E5" s="131">
        <v>2056</v>
      </c>
      <c r="F5" s="134">
        <v>1480</v>
      </c>
      <c r="G5" s="66">
        <v>1</v>
      </c>
      <c r="H5" s="49">
        <v>1480</v>
      </c>
      <c r="I5" s="67">
        <v>0.1</v>
      </c>
      <c r="J5" s="61">
        <f t="shared" ref="J5:J12" si="0">H5*I5</f>
        <v>148</v>
      </c>
      <c r="K5" s="48">
        <v>576</v>
      </c>
      <c r="L5" s="62">
        <v>1</v>
      </c>
      <c r="M5" s="63">
        <v>576</v>
      </c>
      <c r="N5" s="64">
        <v>0.1</v>
      </c>
      <c r="O5" s="64">
        <f t="shared" ref="O5:O12" si="1">M5*N5</f>
        <v>57.6</v>
      </c>
      <c r="P5" s="65">
        <f t="shared" ref="P5:P12" si="2">J5+O5</f>
        <v>205.6</v>
      </c>
      <c r="Q5" s="23">
        <v>7.25</v>
      </c>
      <c r="R5" s="37">
        <f t="shared" ref="R5:R8" si="3">P5*Q5</f>
        <v>1490.6</v>
      </c>
    </row>
    <row r="6" spans="1:49" ht="25.5" thickBot="1" x14ac:dyDescent="0.3">
      <c r="A6" s="129"/>
      <c r="B6" s="38" t="s">
        <v>28</v>
      </c>
      <c r="C6" s="110" t="s">
        <v>47</v>
      </c>
      <c r="D6" s="109" t="s">
        <v>16</v>
      </c>
      <c r="E6" s="132"/>
      <c r="F6" s="135"/>
      <c r="G6" s="66">
        <v>1</v>
      </c>
      <c r="H6" s="49">
        <v>1480</v>
      </c>
      <c r="I6" s="67">
        <v>0.1</v>
      </c>
      <c r="J6" s="61">
        <f t="shared" si="0"/>
        <v>148</v>
      </c>
      <c r="K6" s="48">
        <v>576</v>
      </c>
      <c r="L6" s="62">
        <v>1</v>
      </c>
      <c r="M6" s="63">
        <v>576</v>
      </c>
      <c r="N6" s="64">
        <v>0.1</v>
      </c>
      <c r="O6" s="64">
        <f t="shared" si="1"/>
        <v>57.6</v>
      </c>
      <c r="P6" s="65">
        <f t="shared" si="2"/>
        <v>205.6</v>
      </c>
      <c r="Q6" s="23">
        <v>7.25</v>
      </c>
      <c r="R6" s="37">
        <f t="shared" si="3"/>
        <v>1490.6</v>
      </c>
    </row>
    <row r="7" spans="1:49" ht="25.5" thickBot="1" x14ac:dyDescent="0.3">
      <c r="A7" s="129"/>
      <c r="B7" s="38" t="s">
        <v>41</v>
      </c>
      <c r="C7" s="110" t="s">
        <v>48</v>
      </c>
      <c r="D7" s="109" t="s">
        <v>16</v>
      </c>
      <c r="E7" s="132"/>
      <c r="F7" s="135"/>
      <c r="G7" s="66">
        <v>1</v>
      </c>
      <c r="H7" s="49">
        <v>1480</v>
      </c>
      <c r="I7" s="67">
        <v>0.1</v>
      </c>
      <c r="J7" s="61">
        <f t="shared" si="0"/>
        <v>148</v>
      </c>
      <c r="K7" s="48">
        <v>576</v>
      </c>
      <c r="L7" s="62">
        <v>1</v>
      </c>
      <c r="M7" s="63">
        <v>576</v>
      </c>
      <c r="N7" s="64">
        <v>0.1</v>
      </c>
      <c r="O7" s="64">
        <f t="shared" si="1"/>
        <v>57.6</v>
      </c>
      <c r="P7" s="65">
        <f t="shared" si="2"/>
        <v>205.6</v>
      </c>
      <c r="Q7" s="23">
        <v>7.25</v>
      </c>
      <c r="R7" s="37">
        <f t="shared" si="3"/>
        <v>1490.6</v>
      </c>
    </row>
    <row r="8" spans="1:49" ht="25.5" thickBot="1" x14ac:dyDescent="0.3">
      <c r="A8" s="129"/>
      <c r="B8" s="38" t="s">
        <v>40</v>
      </c>
      <c r="C8" s="110" t="s">
        <v>51</v>
      </c>
      <c r="D8" s="109" t="s">
        <v>16</v>
      </c>
      <c r="E8" s="132"/>
      <c r="F8" s="135"/>
      <c r="G8" s="66">
        <v>1</v>
      </c>
      <c r="H8" s="49">
        <v>1480</v>
      </c>
      <c r="I8" s="67">
        <v>0.25</v>
      </c>
      <c r="J8" s="61">
        <f t="shared" si="0"/>
        <v>370</v>
      </c>
      <c r="K8" s="48">
        <v>576</v>
      </c>
      <c r="L8" s="62">
        <v>1</v>
      </c>
      <c r="M8" s="63">
        <v>576</v>
      </c>
      <c r="N8" s="64">
        <v>0.1</v>
      </c>
      <c r="O8" s="64">
        <f t="shared" si="1"/>
        <v>57.6</v>
      </c>
      <c r="P8" s="65">
        <f t="shared" si="2"/>
        <v>427.6</v>
      </c>
      <c r="Q8" s="23">
        <v>7.25</v>
      </c>
      <c r="R8" s="37">
        <f t="shared" si="3"/>
        <v>3100.1000000000004</v>
      </c>
    </row>
    <row r="9" spans="1:49" ht="24.75" thickBot="1" x14ac:dyDescent="0.3">
      <c r="A9" s="129"/>
      <c r="B9" s="35" t="s">
        <v>65</v>
      </c>
      <c r="C9" s="50" t="s">
        <v>45</v>
      </c>
      <c r="D9" s="109" t="s">
        <v>16</v>
      </c>
      <c r="E9" s="132"/>
      <c r="F9" s="135"/>
      <c r="G9" s="68">
        <v>1</v>
      </c>
      <c r="H9" s="49">
        <f>F5*G9</f>
        <v>1480</v>
      </c>
      <c r="I9" s="64">
        <v>2.75</v>
      </c>
      <c r="J9" s="61">
        <f t="shared" si="0"/>
        <v>4070</v>
      </c>
      <c r="K9" s="48">
        <v>0</v>
      </c>
      <c r="L9" s="68">
        <v>0</v>
      </c>
      <c r="M9" s="63">
        <v>0</v>
      </c>
      <c r="N9" s="68">
        <v>0</v>
      </c>
      <c r="O9" s="64">
        <f t="shared" si="1"/>
        <v>0</v>
      </c>
      <c r="P9" s="65">
        <f t="shared" si="2"/>
        <v>4070</v>
      </c>
      <c r="Q9" s="23">
        <v>7.25</v>
      </c>
      <c r="R9" s="37">
        <f t="shared" ref="R9:R12" si="4">P9*Q9</f>
        <v>29507.5</v>
      </c>
    </row>
    <row r="10" spans="1:49" ht="24.75" thickBot="1" x14ac:dyDescent="0.3">
      <c r="A10" s="129"/>
      <c r="B10" s="35" t="s">
        <v>44</v>
      </c>
      <c r="C10" s="50" t="s">
        <v>50</v>
      </c>
      <c r="D10" s="109" t="s">
        <v>16</v>
      </c>
      <c r="E10" s="132"/>
      <c r="F10" s="135"/>
      <c r="G10" s="68">
        <v>1</v>
      </c>
      <c r="H10" s="49">
        <v>1480</v>
      </c>
      <c r="I10" s="64">
        <v>0.05</v>
      </c>
      <c r="J10" s="61">
        <f t="shared" si="0"/>
        <v>74</v>
      </c>
      <c r="K10" s="48">
        <v>576</v>
      </c>
      <c r="L10" s="68">
        <v>1</v>
      </c>
      <c r="M10" s="63">
        <f>K5*L10</f>
        <v>576</v>
      </c>
      <c r="N10" s="68">
        <v>0.05</v>
      </c>
      <c r="O10" s="64">
        <f t="shared" si="1"/>
        <v>28.8</v>
      </c>
      <c r="P10" s="65">
        <f t="shared" si="2"/>
        <v>102.8</v>
      </c>
      <c r="Q10" s="23">
        <v>7.25</v>
      </c>
      <c r="R10" s="37">
        <f t="shared" si="4"/>
        <v>745.3</v>
      </c>
    </row>
    <row r="11" spans="1:49" ht="24.75" thickBot="1" x14ac:dyDescent="0.3">
      <c r="A11" s="129"/>
      <c r="B11" s="36" t="s">
        <v>36</v>
      </c>
      <c r="C11" s="66" t="s">
        <v>49</v>
      </c>
      <c r="D11" s="109" t="s">
        <v>16</v>
      </c>
      <c r="E11" s="132"/>
      <c r="F11" s="135"/>
      <c r="G11" s="68">
        <v>1</v>
      </c>
      <c r="H11" s="49">
        <f>F5*G11</f>
        <v>1480</v>
      </c>
      <c r="I11" s="64">
        <v>0.05</v>
      </c>
      <c r="J11" s="61">
        <f t="shared" si="0"/>
        <v>74</v>
      </c>
      <c r="K11" s="48">
        <v>0</v>
      </c>
      <c r="L11" s="68">
        <v>0</v>
      </c>
      <c r="M11" s="63">
        <v>0</v>
      </c>
      <c r="N11" s="64">
        <v>0</v>
      </c>
      <c r="O11" s="64">
        <f t="shared" si="1"/>
        <v>0</v>
      </c>
      <c r="P11" s="65">
        <f t="shared" si="2"/>
        <v>74</v>
      </c>
      <c r="Q11" s="23">
        <v>7.25</v>
      </c>
      <c r="R11" s="37">
        <f t="shared" si="4"/>
        <v>536.5</v>
      </c>
    </row>
    <row r="12" spans="1:49" ht="15.75" thickBot="1" x14ac:dyDescent="0.3">
      <c r="A12" s="130"/>
      <c r="B12" s="35" t="s">
        <v>52</v>
      </c>
      <c r="C12" s="111">
        <v>37</v>
      </c>
      <c r="D12" s="117" t="s">
        <v>16</v>
      </c>
      <c r="E12" s="133"/>
      <c r="F12" s="136"/>
      <c r="G12" s="69">
        <v>1</v>
      </c>
      <c r="H12" s="70">
        <v>1480</v>
      </c>
      <c r="I12" s="71">
        <v>0.05</v>
      </c>
      <c r="J12" s="61">
        <f t="shared" si="0"/>
        <v>74</v>
      </c>
      <c r="K12" s="48">
        <v>0</v>
      </c>
      <c r="L12" s="69">
        <v>0</v>
      </c>
      <c r="M12" s="72">
        <v>0</v>
      </c>
      <c r="N12" s="71">
        <v>0</v>
      </c>
      <c r="O12" s="64">
        <f t="shared" si="1"/>
        <v>0</v>
      </c>
      <c r="P12" s="65">
        <f t="shared" si="2"/>
        <v>74</v>
      </c>
      <c r="Q12" s="23">
        <v>7.25</v>
      </c>
      <c r="R12" s="37">
        <f t="shared" si="4"/>
        <v>536.5</v>
      </c>
    </row>
    <row r="13" spans="1:49" ht="15.75" thickBot="1" x14ac:dyDescent="0.3">
      <c r="A13" s="10" t="s">
        <v>17</v>
      </c>
      <c r="B13" s="29"/>
      <c r="C13" s="29"/>
      <c r="D13" s="13"/>
      <c r="E13" s="17">
        <f>SUM(E4:E6)</f>
        <v>2081</v>
      </c>
      <c r="F13" s="17">
        <f>SUM(F4:F6)</f>
        <v>1486</v>
      </c>
      <c r="G13" s="52">
        <f>H13/F13</f>
        <v>7.9717362045760431</v>
      </c>
      <c r="H13" s="51">
        <f>SUM(H4:H12)</f>
        <v>11846</v>
      </c>
      <c r="I13" s="53">
        <f>J13/H13</f>
        <v>0.43246665541110924</v>
      </c>
      <c r="J13" s="54">
        <f>SUM(J4:J12)</f>
        <v>5123</v>
      </c>
      <c r="K13" s="107">
        <v>595</v>
      </c>
      <c r="L13" s="55">
        <f>M13/K13</f>
        <v>4.8722689075630248</v>
      </c>
      <c r="M13" s="51">
        <f>SUM(M4:M12)</f>
        <v>2899</v>
      </c>
      <c r="N13" s="56">
        <f>O13/M13</f>
        <v>8.9606760952052431E-2</v>
      </c>
      <c r="O13" s="54">
        <f>SUM(O4:O12)</f>
        <v>259.77</v>
      </c>
      <c r="P13" s="57">
        <f>SUM(P4:P12)</f>
        <v>5382.77</v>
      </c>
      <c r="Q13" s="18" t="s">
        <v>18</v>
      </c>
      <c r="R13" s="19">
        <f>SUM(R4:R12)</f>
        <v>39025.082500000004</v>
      </c>
    </row>
    <row r="14" spans="1:49" ht="48.75" thickBot="1" x14ac:dyDescent="0.3">
      <c r="A14" s="25" t="s">
        <v>61</v>
      </c>
      <c r="B14" s="15" t="s">
        <v>29</v>
      </c>
      <c r="C14" s="112">
        <v>39</v>
      </c>
      <c r="D14" s="115" t="s">
        <v>19</v>
      </c>
      <c r="E14" s="39">
        <v>13</v>
      </c>
      <c r="F14" s="39">
        <v>13</v>
      </c>
      <c r="G14" s="73">
        <v>1</v>
      </c>
      <c r="H14" s="74">
        <f>F14*G14</f>
        <v>13</v>
      </c>
      <c r="I14" s="75">
        <v>0.5</v>
      </c>
      <c r="J14" s="76">
        <f>(H14*I14)</f>
        <v>6.5</v>
      </c>
      <c r="K14" s="77">
        <v>0</v>
      </c>
      <c r="L14" s="78">
        <v>0</v>
      </c>
      <c r="M14" s="60">
        <f t="shared" ref="M14" si="5">K14*L14</f>
        <v>0</v>
      </c>
      <c r="N14" s="79">
        <v>0</v>
      </c>
      <c r="O14" s="79">
        <f t="shared" ref="O14:O30" si="6">M14*N14</f>
        <v>0</v>
      </c>
      <c r="P14" s="80">
        <f t="shared" ref="P14:P31" si="7">J14+O14</f>
        <v>6.5</v>
      </c>
      <c r="Q14" s="24">
        <v>43.82</v>
      </c>
      <c r="R14" s="20">
        <f t="shared" ref="R14:R31" si="8">P14*Q14</f>
        <v>284.83</v>
      </c>
    </row>
    <row r="15" spans="1:49" ht="24.75" thickBot="1" x14ac:dyDescent="0.3">
      <c r="A15" s="128" t="s">
        <v>23</v>
      </c>
      <c r="B15" s="15" t="s">
        <v>63</v>
      </c>
      <c r="C15" s="112" t="s">
        <v>62</v>
      </c>
      <c r="D15" s="115" t="s">
        <v>19</v>
      </c>
      <c r="E15" s="34">
        <v>5</v>
      </c>
      <c r="F15" s="34">
        <v>3</v>
      </c>
      <c r="G15" s="73">
        <v>1</v>
      </c>
      <c r="H15" s="74">
        <f>F15*G15</f>
        <v>3</v>
      </c>
      <c r="I15" s="81">
        <v>1.5</v>
      </c>
      <c r="J15" s="76">
        <f>(H15*I15)</f>
        <v>4.5</v>
      </c>
      <c r="K15" s="60">
        <v>2</v>
      </c>
      <c r="L15" s="78">
        <v>1</v>
      </c>
      <c r="M15" s="60">
        <f>K15*L15</f>
        <v>2</v>
      </c>
      <c r="N15" s="79">
        <v>0.08</v>
      </c>
      <c r="O15" s="79">
        <f>M15*N15</f>
        <v>0.16</v>
      </c>
      <c r="P15" s="80">
        <f>J15+O15</f>
        <v>4.66</v>
      </c>
      <c r="Q15" s="24">
        <v>39.340000000000003</v>
      </c>
      <c r="R15" s="20">
        <f t="shared" si="8"/>
        <v>183.32440000000003</v>
      </c>
    </row>
    <row r="16" spans="1:49" ht="24.75" thickBot="1" x14ac:dyDescent="0.3">
      <c r="A16" s="129"/>
      <c r="B16" s="15" t="s">
        <v>31</v>
      </c>
      <c r="C16" s="112">
        <v>14</v>
      </c>
      <c r="D16" s="115" t="s">
        <v>19</v>
      </c>
      <c r="E16" s="120">
        <v>25</v>
      </c>
      <c r="F16" s="120">
        <v>20</v>
      </c>
      <c r="G16" s="78">
        <v>1</v>
      </c>
      <c r="H16" s="74">
        <f t="shared" ref="H16" si="9">F16*G16</f>
        <v>20</v>
      </c>
      <c r="I16" s="75">
        <v>0.15</v>
      </c>
      <c r="J16" s="76">
        <f t="shared" ref="J16:J31" si="10">(H16*I16)</f>
        <v>3</v>
      </c>
      <c r="K16" s="121">
        <v>5</v>
      </c>
      <c r="L16" s="78">
        <v>1</v>
      </c>
      <c r="M16" s="74">
        <f t="shared" ref="M16" si="11">K16*L16</f>
        <v>5</v>
      </c>
      <c r="N16" s="75">
        <v>0.15</v>
      </c>
      <c r="O16" s="79">
        <f t="shared" si="6"/>
        <v>0.75</v>
      </c>
      <c r="P16" s="80">
        <f t="shared" si="7"/>
        <v>3.75</v>
      </c>
      <c r="Q16" s="24">
        <v>39.340000000000003</v>
      </c>
      <c r="R16" s="20">
        <f t="shared" si="8"/>
        <v>147.52500000000001</v>
      </c>
    </row>
    <row r="17" spans="1:18" ht="24.75" thickBot="1" x14ac:dyDescent="0.3">
      <c r="A17" s="129"/>
      <c r="B17" s="15" t="s">
        <v>32</v>
      </c>
      <c r="C17" s="112">
        <v>15</v>
      </c>
      <c r="D17" s="115" t="s">
        <v>19</v>
      </c>
      <c r="E17" s="118"/>
      <c r="F17" s="118"/>
      <c r="G17" s="78">
        <v>1</v>
      </c>
      <c r="H17" s="74">
        <f>F16*G17</f>
        <v>20</v>
      </c>
      <c r="I17" s="81">
        <v>0.1</v>
      </c>
      <c r="J17" s="76">
        <f t="shared" si="10"/>
        <v>2</v>
      </c>
      <c r="K17" s="122"/>
      <c r="L17" s="78">
        <v>1</v>
      </c>
      <c r="M17" s="74">
        <f>K16*L17</f>
        <v>5</v>
      </c>
      <c r="N17" s="81">
        <v>0.1</v>
      </c>
      <c r="O17" s="79">
        <f t="shared" si="6"/>
        <v>0.5</v>
      </c>
      <c r="P17" s="80">
        <f t="shared" si="7"/>
        <v>2.5</v>
      </c>
      <c r="Q17" s="24">
        <v>39.340000000000003</v>
      </c>
      <c r="R17" s="20">
        <f t="shared" si="8"/>
        <v>98.350000000000009</v>
      </c>
    </row>
    <row r="18" spans="1:18" ht="24.75" thickBot="1" x14ac:dyDescent="0.3">
      <c r="A18" s="129"/>
      <c r="B18" s="15" t="s">
        <v>37</v>
      </c>
      <c r="C18" s="112">
        <v>16</v>
      </c>
      <c r="D18" s="115" t="s">
        <v>19</v>
      </c>
      <c r="E18" s="119"/>
      <c r="F18" s="119"/>
      <c r="G18" s="78">
        <v>1</v>
      </c>
      <c r="H18" s="74">
        <f>F16*G18</f>
        <v>20</v>
      </c>
      <c r="I18" s="82">
        <v>0.5</v>
      </c>
      <c r="J18" s="76">
        <f t="shared" si="10"/>
        <v>10</v>
      </c>
      <c r="K18" s="123"/>
      <c r="L18" s="78">
        <v>1</v>
      </c>
      <c r="M18" s="74">
        <f>K16*L18</f>
        <v>5</v>
      </c>
      <c r="N18" s="82">
        <v>0.5</v>
      </c>
      <c r="O18" s="79">
        <f t="shared" si="6"/>
        <v>2.5</v>
      </c>
      <c r="P18" s="80">
        <f t="shared" si="7"/>
        <v>12.5</v>
      </c>
      <c r="Q18" s="24">
        <v>39.340000000000003</v>
      </c>
      <c r="R18" s="20">
        <f t="shared" si="8"/>
        <v>491.75000000000006</v>
      </c>
    </row>
    <row r="19" spans="1:18" ht="24.75" thickBot="1" x14ac:dyDescent="0.3">
      <c r="A19" s="129"/>
      <c r="B19" s="14" t="s">
        <v>24</v>
      </c>
      <c r="C19" s="113">
        <v>17</v>
      </c>
      <c r="D19" s="115" t="s">
        <v>19</v>
      </c>
      <c r="E19" s="120">
        <v>20</v>
      </c>
      <c r="F19" s="120">
        <v>20</v>
      </c>
      <c r="G19" s="60">
        <v>1</v>
      </c>
      <c r="H19" s="74">
        <v>20</v>
      </c>
      <c r="I19" s="83">
        <v>0.05</v>
      </c>
      <c r="J19" s="84">
        <f t="shared" si="10"/>
        <v>1</v>
      </c>
      <c r="K19" s="121">
        <v>0</v>
      </c>
      <c r="L19" s="85">
        <v>0</v>
      </c>
      <c r="M19" s="60">
        <v>0</v>
      </c>
      <c r="N19" s="79">
        <v>0</v>
      </c>
      <c r="O19" s="79">
        <f t="shared" si="6"/>
        <v>0</v>
      </c>
      <c r="P19" s="80">
        <f t="shared" si="7"/>
        <v>1</v>
      </c>
      <c r="Q19" s="24">
        <v>39.340000000000003</v>
      </c>
      <c r="R19" s="20">
        <f t="shared" si="8"/>
        <v>39.340000000000003</v>
      </c>
    </row>
    <row r="20" spans="1:18" ht="24.75" thickBot="1" x14ac:dyDescent="0.3">
      <c r="A20" s="129"/>
      <c r="B20" s="14" t="s">
        <v>20</v>
      </c>
      <c r="C20" s="113">
        <v>10</v>
      </c>
      <c r="D20" s="115" t="s">
        <v>19</v>
      </c>
      <c r="E20" s="118"/>
      <c r="F20" s="118"/>
      <c r="G20" s="60">
        <v>1</v>
      </c>
      <c r="H20" s="74">
        <v>20</v>
      </c>
      <c r="I20" s="83">
        <v>0.5</v>
      </c>
      <c r="J20" s="84">
        <f t="shared" si="10"/>
        <v>10</v>
      </c>
      <c r="K20" s="122"/>
      <c r="L20" s="85">
        <v>0</v>
      </c>
      <c r="M20" s="60">
        <v>0</v>
      </c>
      <c r="N20" s="79">
        <v>0</v>
      </c>
      <c r="O20" s="79">
        <f t="shared" si="6"/>
        <v>0</v>
      </c>
      <c r="P20" s="80">
        <f t="shared" si="7"/>
        <v>10</v>
      </c>
      <c r="Q20" s="24">
        <v>39.340000000000003</v>
      </c>
      <c r="R20" s="20">
        <f t="shared" si="8"/>
        <v>393.40000000000003</v>
      </c>
    </row>
    <row r="21" spans="1:18" ht="24.75" thickBot="1" x14ac:dyDescent="0.3">
      <c r="A21" s="129"/>
      <c r="B21" s="14" t="s">
        <v>38</v>
      </c>
      <c r="C21" s="113">
        <v>18</v>
      </c>
      <c r="D21" s="115" t="s">
        <v>19</v>
      </c>
      <c r="E21" s="119"/>
      <c r="F21" s="119"/>
      <c r="G21" s="60">
        <v>1</v>
      </c>
      <c r="H21" s="74">
        <v>20</v>
      </c>
      <c r="I21" s="83">
        <v>3.5</v>
      </c>
      <c r="J21" s="84">
        <f t="shared" si="10"/>
        <v>70</v>
      </c>
      <c r="K21" s="122"/>
      <c r="L21" s="85">
        <v>0</v>
      </c>
      <c r="M21" s="60">
        <v>0</v>
      </c>
      <c r="N21" s="83">
        <v>0</v>
      </c>
      <c r="O21" s="79">
        <f t="shared" si="6"/>
        <v>0</v>
      </c>
      <c r="P21" s="80">
        <f t="shared" si="7"/>
        <v>70</v>
      </c>
      <c r="Q21" s="24">
        <v>39.340000000000003</v>
      </c>
      <c r="R21" s="20">
        <f t="shared" si="8"/>
        <v>2753.8</v>
      </c>
    </row>
    <row r="22" spans="1:18" ht="24.75" thickBot="1" x14ac:dyDescent="0.3">
      <c r="A22" s="129"/>
      <c r="B22" s="14" t="s">
        <v>42</v>
      </c>
      <c r="C22" s="113">
        <v>35</v>
      </c>
      <c r="D22" s="115" t="s">
        <v>19</v>
      </c>
      <c r="E22" s="120">
        <v>7</v>
      </c>
      <c r="F22" s="120">
        <v>7</v>
      </c>
      <c r="G22" s="60">
        <v>1</v>
      </c>
      <c r="H22" s="74">
        <v>7</v>
      </c>
      <c r="I22" s="83">
        <v>0.25</v>
      </c>
      <c r="J22" s="84">
        <f t="shared" si="10"/>
        <v>1.75</v>
      </c>
      <c r="K22" s="122"/>
      <c r="L22" s="85">
        <v>0</v>
      </c>
      <c r="M22" s="60">
        <v>0</v>
      </c>
      <c r="N22" s="83">
        <v>0</v>
      </c>
      <c r="O22" s="79">
        <f t="shared" si="6"/>
        <v>0</v>
      </c>
      <c r="P22" s="80">
        <f t="shared" si="7"/>
        <v>1.75</v>
      </c>
      <c r="Q22" s="24">
        <v>39.340000000000003</v>
      </c>
      <c r="R22" s="20">
        <f t="shared" si="8"/>
        <v>68.844999999999999</v>
      </c>
    </row>
    <row r="23" spans="1:18" ht="24.75" thickBot="1" x14ac:dyDescent="0.3">
      <c r="A23" s="129"/>
      <c r="B23" s="14" t="s">
        <v>43</v>
      </c>
      <c r="C23" s="113">
        <v>36</v>
      </c>
      <c r="D23" s="115" t="s">
        <v>19</v>
      </c>
      <c r="E23" s="119"/>
      <c r="F23" s="118"/>
      <c r="G23" s="60">
        <v>1</v>
      </c>
      <c r="H23" s="74">
        <v>7</v>
      </c>
      <c r="I23" s="83">
        <v>0.1</v>
      </c>
      <c r="J23" s="84">
        <f t="shared" si="10"/>
        <v>0.70000000000000007</v>
      </c>
      <c r="K23" s="122"/>
      <c r="L23" s="85">
        <v>0</v>
      </c>
      <c r="M23" s="60">
        <v>0</v>
      </c>
      <c r="N23" s="83">
        <v>0</v>
      </c>
      <c r="O23" s="79">
        <f t="shared" si="6"/>
        <v>0</v>
      </c>
      <c r="P23" s="80">
        <f t="shared" si="7"/>
        <v>0.70000000000000007</v>
      </c>
      <c r="Q23" s="24">
        <v>39.340000000000003</v>
      </c>
      <c r="R23" s="20">
        <f t="shared" si="8"/>
        <v>27.538000000000004</v>
      </c>
    </row>
    <row r="24" spans="1:18" ht="24.75" thickBot="1" x14ac:dyDescent="0.3">
      <c r="A24" s="129"/>
      <c r="B24" s="14" t="s">
        <v>33</v>
      </c>
      <c r="C24" s="113">
        <v>34</v>
      </c>
      <c r="D24" s="115" t="s">
        <v>19</v>
      </c>
      <c r="E24" s="118">
        <v>20</v>
      </c>
      <c r="F24" s="120">
        <v>20</v>
      </c>
      <c r="G24" s="60">
        <v>1</v>
      </c>
      <c r="H24" s="74">
        <v>20</v>
      </c>
      <c r="I24" s="83">
        <v>0.05</v>
      </c>
      <c r="J24" s="84">
        <f t="shared" si="10"/>
        <v>1</v>
      </c>
      <c r="K24" s="122"/>
      <c r="L24" s="85">
        <v>0</v>
      </c>
      <c r="M24" s="60">
        <v>0</v>
      </c>
      <c r="N24" s="83">
        <v>0</v>
      </c>
      <c r="O24" s="79">
        <v>0</v>
      </c>
      <c r="P24" s="80">
        <f t="shared" si="7"/>
        <v>1</v>
      </c>
      <c r="Q24" s="24">
        <v>39.340000000000003</v>
      </c>
      <c r="R24" s="20">
        <f t="shared" si="8"/>
        <v>39.340000000000003</v>
      </c>
    </row>
    <row r="25" spans="1:18" ht="24.75" thickBot="1" x14ac:dyDescent="0.3">
      <c r="A25" s="129"/>
      <c r="B25" s="14" t="s">
        <v>25</v>
      </c>
      <c r="C25" s="113">
        <v>23</v>
      </c>
      <c r="D25" s="115" t="s">
        <v>19</v>
      </c>
      <c r="E25" s="118"/>
      <c r="F25" s="118"/>
      <c r="G25" s="60">
        <v>1</v>
      </c>
      <c r="H25" s="74">
        <v>20</v>
      </c>
      <c r="I25" s="83">
        <v>0.05</v>
      </c>
      <c r="J25" s="84">
        <f t="shared" si="10"/>
        <v>1</v>
      </c>
      <c r="K25" s="122"/>
      <c r="L25" s="85">
        <v>0</v>
      </c>
      <c r="M25" s="60">
        <v>0</v>
      </c>
      <c r="N25" s="83">
        <v>0</v>
      </c>
      <c r="O25" s="79">
        <f t="shared" si="6"/>
        <v>0</v>
      </c>
      <c r="P25" s="80">
        <f t="shared" si="7"/>
        <v>1</v>
      </c>
      <c r="Q25" s="24">
        <v>39.340000000000003</v>
      </c>
      <c r="R25" s="20">
        <f t="shared" si="8"/>
        <v>39.340000000000003</v>
      </c>
    </row>
    <row r="26" spans="1:18" ht="24.75" thickBot="1" x14ac:dyDescent="0.3">
      <c r="A26" s="129"/>
      <c r="B26" s="14" t="s">
        <v>21</v>
      </c>
      <c r="C26" s="113">
        <v>13</v>
      </c>
      <c r="D26" s="115" t="s">
        <v>19</v>
      </c>
      <c r="E26" s="118"/>
      <c r="F26" s="118"/>
      <c r="G26" s="60">
        <v>1</v>
      </c>
      <c r="H26" s="74">
        <v>20</v>
      </c>
      <c r="I26" s="83">
        <v>0.25</v>
      </c>
      <c r="J26" s="84">
        <f t="shared" si="10"/>
        <v>5</v>
      </c>
      <c r="K26" s="122"/>
      <c r="L26" s="85">
        <v>0</v>
      </c>
      <c r="M26" s="60">
        <v>0</v>
      </c>
      <c r="N26" s="83">
        <v>0</v>
      </c>
      <c r="O26" s="79">
        <f t="shared" si="6"/>
        <v>0</v>
      </c>
      <c r="P26" s="80">
        <f t="shared" si="7"/>
        <v>5</v>
      </c>
      <c r="Q26" s="24">
        <v>39.340000000000003</v>
      </c>
      <c r="R26" s="20">
        <f t="shared" si="8"/>
        <v>196.70000000000002</v>
      </c>
    </row>
    <row r="27" spans="1:18" ht="24.75" thickBot="1" x14ac:dyDescent="0.3">
      <c r="A27" s="129"/>
      <c r="B27" s="14" t="s">
        <v>39</v>
      </c>
      <c r="C27" s="113">
        <v>24</v>
      </c>
      <c r="D27" s="115" t="s">
        <v>19</v>
      </c>
      <c r="E27" s="118"/>
      <c r="F27" s="118"/>
      <c r="G27" s="60">
        <v>1</v>
      </c>
      <c r="H27" s="74">
        <v>20</v>
      </c>
      <c r="I27" s="83">
        <v>1</v>
      </c>
      <c r="J27" s="84">
        <f t="shared" si="10"/>
        <v>20</v>
      </c>
      <c r="K27" s="122"/>
      <c r="L27" s="85">
        <v>0</v>
      </c>
      <c r="M27" s="60">
        <v>0</v>
      </c>
      <c r="N27" s="83">
        <v>0</v>
      </c>
      <c r="O27" s="79">
        <f t="shared" si="6"/>
        <v>0</v>
      </c>
      <c r="P27" s="80">
        <f t="shared" si="7"/>
        <v>20</v>
      </c>
      <c r="Q27" s="24">
        <v>39.340000000000003</v>
      </c>
      <c r="R27" s="20">
        <f t="shared" si="8"/>
        <v>786.80000000000007</v>
      </c>
    </row>
    <row r="28" spans="1:18" ht="24.75" thickBot="1" x14ac:dyDescent="0.3">
      <c r="A28" s="129"/>
      <c r="B28" s="14" t="s">
        <v>34</v>
      </c>
      <c r="C28" s="113">
        <v>38</v>
      </c>
      <c r="D28" s="115" t="s">
        <v>19</v>
      </c>
      <c r="E28" s="118"/>
      <c r="F28" s="118"/>
      <c r="G28" s="60">
        <v>1</v>
      </c>
      <c r="H28" s="74">
        <v>20</v>
      </c>
      <c r="I28" s="83">
        <v>0.05</v>
      </c>
      <c r="J28" s="84">
        <f t="shared" si="10"/>
        <v>1</v>
      </c>
      <c r="K28" s="122"/>
      <c r="L28" s="85">
        <v>0</v>
      </c>
      <c r="M28" s="60">
        <v>0</v>
      </c>
      <c r="N28" s="83">
        <v>0</v>
      </c>
      <c r="O28" s="79">
        <v>0</v>
      </c>
      <c r="P28" s="80">
        <f t="shared" si="7"/>
        <v>1</v>
      </c>
      <c r="Q28" s="24">
        <v>39.340000000000003</v>
      </c>
      <c r="R28" s="20">
        <f t="shared" si="8"/>
        <v>39.340000000000003</v>
      </c>
    </row>
    <row r="29" spans="1:18" ht="24.75" thickBot="1" x14ac:dyDescent="0.3">
      <c r="A29" s="129"/>
      <c r="B29" s="14" t="s">
        <v>30</v>
      </c>
      <c r="C29" s="113">
        <v>19</v>
      </c>
      <c r="D29" s="115" t="s">
        <v>19</v>
      </c>
      <c r="E29" s="118"/>
      <c r="F29" s="118"/>
      <c r="G29" s="60">
        <v>1</v>
      </c>
      <c r="H29" s="74">
        <v>20</v>
      </c>
      <c r="I29" s="83">
        <v>0.1</v>
      </c>
      <c r="J29" s="84">
        <f t="shared" si="10"/>
        <v>2</v>
      </c>
      <c r="K29" s="122"/>
      <c r="L29" s="85">
        <v>0</v>
      </c>
      <c r="M29" s="60">
        <v>0</v>
      </c>
      <c r="N29" s="83">
        <v>0</v>
      </c>
      <c r="O29" s="79">
        <v>0</v>
      </c>
      <c r="P29" s="80">
        <f t="shared" si="7"/>
        <v>2</v>
      </c>
      <c r="Q29" s="24">
        <v>39.340000000000003</v>
      </c>
      <c r="R29" s="20">
        <f t="shared" si="8"/>
        <v>78.680000000000007</v>
      </c>
    </row>
    <row r="30" spans="1:18" ht="24.75" thickBot="1" x14ac:dyDescent="0.3">
      <c r="A30" s="129"/>
      <c r="B30" s="16" t="s">
        <v>22</v>
      </c>
      <c r="C30" s="114">
        <v>11</v>
      </c>
      <c r="D30" s="116" t="s">
        <v>19</v>
      </c>
      <c r="E30" s="119"/>
      <c r="F30" s="119"/>
      <c r="G30" s="59">
        <v>1</v>
      </c>
      <c r="H30" s="86">
        <v>20</v>
      </c>
      <c r="I30" s="83">
        <v>0.33</v>
      </c>
      <c r="J30" s="84">
        <f t="shared" si="10"/>
        <v>6.6000000000000005</v>
      </c>
      <c r="K30" s="123"/>
      <c r="L30" s="85">
        <v>0</v>
      </c>
      <c r="M30" s="60">
        <v>0</v>
      </c>
      <c r="N30" s="83">
        <v>0</v>
      </c>
      <c r="O30" s="79">
        <f t="shared" si="6"/>
        <v>0</v>
      </c>
      <c r="P30" s="80">
        <f t="shared" si="7"/>
        <v>6.6000000000000005</v>
      </c>
      <c r="Q30" s="24">
        <v>39.340000000000003</v>
      </c>
      <c r="R30" s="20">
        <f t="shared" si="8"/>
        <v>259.64400000000006</v>
      </c>
    </row>
    <row r="31" spans="1:18" ht="36.75" thickBot="1" x14ac:dyDescent="0.3">
      <c r="A31" s="44" t="s">
        <v>56</v>
      </c>
      <c r="B31" s="14" t="s">
        <v>55</v>
      </c>
      <c r="C31" s="111" t="s">
        <v>58</v>
      </c>
      <c r="D31" s="44" t="s">
        <v>19</v>
      </c>
      <c r="E31" s="40">
        <v>20</v>
      </c>
      <c r="F31" s="40">
        <v>20</v>
      </c>
      <c r="G31" s="87">
        <v>1</v>
      </c>
      <c r="H31" s="88">
        <v>20</v>
      </c>
      <c r="I31" s="89">
        <v>0.1</v>
      </c>
      <c r="J31" s="84">
        <f t="shared" si="10"/>
        <v>2</v>
      </c>
      <c r="K31" s="60">
        <v>0</v>
      </c>
      <c r="L31" s="90">
        <v>0</v>
      </c>
      <c r="M31" s="60">
        <v>0</v>
      </c>
      <c r="N31" s="91">
        <v>0</v>
      </c>
      <c r="O31" s="79">
        <v>0</v>
      </c>
      <c r="P31" s="80">
        <f t="shared" si="7"/>
        <v>2</v>
      </c>
      <c r="Q31" s="24">
        <v>30.15</v>
      </c>
      <c r="R31" s="20">
        <f t="shared" si="8"/>
        <v>60.3</v>
      </c>
    </row>
    <row r="32" spans="1:18" ht="15.75" thickBot="1" x14ac:dyDescent="0.3">
      <c r="A32" s="41" t="s">
        <v>53</v>
      </c>
      <c r="B32" s="42"/>
      <c r="C32" s="42"/>
      <c r="D32" s="43"/>
      <c r="E32" s="105">
        <v>63</v>
      </c>
      <c r="F32" s="51">
        <v>56</v>
      </c>
      <c r="G32" s="92">
        <f>H32/F32</f>
        <v>5.5357142857142856</v>
      </c>
      <c r="H32" s="93">
        <f>SUM(H14:H31)</f>
        <v>310</v>
      </c>
      <c r="I32" s="94">
        <f>J32/H32</f>
        <v>0.47758064516129028</v>
      </c>
      <c r="J32" s="54">
        <f>SUM(J14:J31)</f>
        <v>148.04999999999998</v>
      </c>
      <c r="K32" s="95">
        <f>SUM(K14:K31)</f>
        <v>7</v>
      </c>
      <c r="L32" s="94">
        <f>M32/K32</f>
        <v>2.4285714285714284</v>
      </c>
      <c r="M32" s="96">
        <f>SUM(M14:M31)</f>
        <v>17</v>
      </c>
      <c r="N32" s="58">
        <f>O32/M32</f>
        <v>0.23</v>
      </c>
      <c r="O32" s="54">
        <f>SUM(O14:O31)</f>
        <v>3.91</v>
      </c>
      <c r="P32" s="57">
        <f>SUM(P14:P31)</f>
        <v>151.96</v>
      </c>
      <c r="Q32" s="28" t="s">
        <v>18</v>
      </c>
      <c r="R32" s="19">
        <f>SUM(R14:R31)</f>
        <v>5988.8464000000013</v>
      </c>
    </row>
    <row r="33" spans="1:18" ht="15.75" thickBot="1" x14ac:dyDescent="0.3">
      <c r="A33" s="11" t="s">
        <v>68</v>
      </c>
      <c r="B33" s="33"/>
      <c r="C33" s="33"/>
      <c r="D33" s="12"/>
      <c r="E33" s="106">
        <f>SUM(E13+E32)</f>
        <v>2144</v>
      </c>
      <c r="F33" s="106">
        <f>SUM(F13+F32)</f>
        <v>1542</v>
      </c>
      <c r="G33" s="97">
        <f>H33/F33</f>
        <v>7.8832684824902728</v>
      </c>
      <c r="H33" s="98">
        <f>SUM(H13+H32)</f>
        <v>12156</v>
      </c>
      <c r="I33" s="97">
        <f>J33/H33</f>
        <v>0.43361714379730176</v>
      </c>
      <c r="J33" s="99">
        <f>SUM(J13+J32)</f>
        <v>5271.05</v>
      </c>
      <c r="K33" s="108">
        <f>SUM(K13+K32)</f>
        <v>602</v>
      </c>
      <c r="L33" s="101">
        <f>M33/K33</f>
        <v>4.8438538205980066</v>
      </c>
      <c r="M33" s="100">
        <f>SUM(M13+M32)</f>
        <v>2916</v>
      </c>
      <c r="N33" s="102">
        <f>O33/M33</f>
        <v>9.0425240054869682E-2</v>
      </c>
      <c r="O33" s="103">
        <f>SUM(O13+O32)</f>
        <v>263.68</v>
      </c>
      <c r="P33" s="104">
        <f>SUM(P13+P32)</f>
        <v>5534.7300000000005</v>
      </c>
      <c r="Q33" s="21" t="s">
        <v>18</v>
      </c>
      <c r="R33" s="22">
        <f>SUM(R13+R32)</f>
        <v>45013.928900000006</v>
      </c>
    </row>
    <row r="35" spans="1:18" x14ac:dyDescent="0.25">
      <c r="A35" s="1" t="s">
        <v>66</v>
      </c>
    </row>
    <row r="36" spans="1:18" x14ac:dyDescent="0.25">
      <c r="A36" s="31" t="s">
        <v>60</v>
      </c>
    </row>
    <row r="37" spans="1:18" x14ac:dyDescent="0.25">
      <c r="A37" s="31" t="s">
        <v>59</v>
      </c>
    </row>
    <row r="38" spans="1:18" x14ac:dyDescent="0.25">
      <c r="A38" s="31" t="s">
        <v>57</v>
      </c>
    </row>
    <row r="39" spans="1:18" x14ac:dyDescent="0.25">
      <c r="A39" s="31" t="s">
        <v>26</v>
      </c>
    </row>
    <row r="41" spans="1:18" x14ac:dyDescent="0.25">
      <c r="A41" s="31" t="s">
        <v>67</v>
      </c>
    </row>
    <row r="42" spans="1:18" x14ac:dyDescent="0.25">
      <c r="A42" s="31"/>
    </row>
    <row r="43" spans="1:18" x14ac:dyDescent="0.25">
      <c r="A43" s="137" t="s">
        <v>69</v>
      </c>
      <c r="B43" s="137"/>
      <c r="C43" s="137"/>
      <c r="D43" s="137"/>
      <c r="E43" s="137"/>
      <c r="F43" s="137"/>
      <c r="G43" s="137"/>
      <c r="H43" s="137"/>
    </row>
  </sheetData>
  <customSheetViews>
    <customSheetView guid="{E6366F8F-7AC2-4F49-8C1B-B423D54B84F5}" scale="120" fitToPage="1">
      <pane xSplit="2" ySplit="3" topLeftCell="C7" activePane="bottomRight" state="frozen"/>
      <selection pane="bottomRight" activeCell="A14" sqref="A14:XFD14"/>
      <pageMargins left="0.7" right="0.7" top="0.75" bottom="0.75" header="0.3" footer="0.3"/>
      <pageSetup paperSize="5" scale="84" fitToHeight="0" orientation="landscape" r:id="rId1"/>
    </customSheetView>
  </customSheetViews>
  <mergeCells count="19">
    <mergeCell ref="A43:H43"/>
    <mergeCell ref="A1:R1"/>
    <mergeCell ref="P2:R2"/>
    <mergeCell ref="E16:E18"/>
    <mergeCell ref="F16:F18"/>
    <mergeCell ref="A4:A12"/>
    <mergeCell ref="E5:E12"/>
    <mergeCell ref="F5:F12"/>
    <mergeCell ref="A15:A30"/>
    <mergeCell ref="K16:K18"/>
    <mergeCell ref="E19:E21"/>
    <mergeCell ref="F19:F21"/>
    <mergeCell ref="E22:E23"/>
    <mergeCell ref="E24:E30"/>
    <mergeCell ref="F24:F30"/>
    <mergeCell ref="F22:F23"/>
    <mergeCell ref="K19:K30"/>
    <mergeCell ref="F2:J2"/>
    <mergeCell ref="K2:O2"/>
  </mergeCells>
  <pageMargins left="0.7" right="0.7" top="0.75" bottom="0.75" header="0.3" footer="0.3"/>
  <pageSetup scale="53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XXXV AVNR Burden Table</vt:lpstr>
    </vt:vector>
  </TitlesOfParts>
  <Company>Mathematica,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Bryce Onaran</dc:creator>
  <cp:lastModifiedBy>CS</cp:lastModifiedBy>
  <cp:lastPrinted>2017-09-06T19:54:45Z</cp:lastPrinted>
  <dcterms:created xsi:type="dcterms:W3CDTF">2017-03-20T20:55:27Z</dcterms:created>
  <dcterms:modified xsi:type="dcterms:W3CDTF">2017-09-06T19:56:25Z</dcterms:modified>
</cp:coreProperties>
</file>