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igliori\Box\01. mmigliori Workspace\Information Collections\0596-0081 Disposal of Mineral Materials\2017 ROCIS\"/>
    </mc:Choice>
  </mc:AlternateContent>
  <bookViews>
    <workbookView xWindow="15750" yWindow="-210" windowWidth="11355" windowHeight="13260"/>
  </bookViews>
  <sheets>
    <sheet name="Employee" sheetId="4" r:id="rId1"/>
  </sheets>
  <definedNames>
    <definedName name="_ftn1" localSheetId="0">Employee!$B$12</definedName>
    <definedName name="_ftnref1" localSheetId="0">Employee!$C$2</definedName>
  </definedNames>
  <calcPr calcId="152511" fullPrecision="0"/>
</workbook>
</file>

<file path=xl/calcChain.xml><?xml version="1.0" encoding="utf-8"?>
<calcChain xmlns="http://schemas.openxmlformats.org/spreadsheetml/2006/main">
  <c r="G7" i="4" l="1"/>
  <c r="E19" i="4" l="1"/>
  <c r="E20" i="4" l="1"/>
  <c r="F4" i="4" s="1"/>
  <c r="G4" i="4" s="1"/>
  <c r="F3" i="4"/>
  <c r="G3" i="4" s="1"/>
  <c r="F5" i="4" l="1"/>
  <c r="G5" i="4" s="1"/>
  <c r="E21" i="4"/>
  <c r="G6" i="4"/>
  <c r="F8" i="4"/>
  <c r="G8" i="4" s="1"/>
  <c r="F9" i="4" l="1"/>
  <c r="G9" i="4" l="1"/>
  <c r="H9" i="4" s="1"/>
  <c r="I10" i="4" s="1"/>
</calcChain>
</file>

<file path=xl/comments1.xml><?xml version="1.0" encoding="utf-8"?>
<comments xmlns="http://schemas.openxmlformats.org/spreadsheetml/2006/main">
  <authors>
    <author>Shoemaker, Sarah - FS</author>
  </authors>
  <commentList>
    <comment ref="G6" authorId="0" shapeId="0">
      <text>
        <r>
          <rPr>
            <b/>
            <sz val="9"/>
            <color indexed="81"/>
            <rFont val="Tahoma"/>
            <charset val="1"/>
          </rPr>
          <t>Shoemaker, Sarah - FS:</t>
        </r>
        <r>
          <rPr>
            <sz val="9"/>
            <color indexed="81"/>
            <rFont val="Tahoma"/>
            <charset val="1"/>
          </rPr>
          <t xml:space="preserve">
$0.47/mile and ave 50 miles per application</t>
        </r>
      </text>
    </comment>
  </commentList>
</comments>
</file>

<file path=xl/sharedStrings.xml><?xml version="1.0" encoding="utf-8"?>
<sst xmlns="http://schemas.openxmlformats.org/spreadsheetml/2006/main" count="29" uniqueCount="29">
  <si>
    <t>Totals</t>
  </si>
  <si>
    <t>District Ranger (GS 13 step 6)</t>
  </si>
  <si>
    <t>Vehicle</t>
  </si>
  <si>
    <t>Specialist (Archaeologist /Biologist/others) (GS-9 step 6)</t>
  </si>
  <si>
    <t>Geologist/Minerals Administrator (GS-9 step 6)</t>
  </si>
  <si>
    <t>Information Assistant (GS-5 step 6)</t>
  </si>
  <si>
    <t>Total Costs</t>
  </si>
  <si>
    <t>Estimated Cost to the Federal Government (salaries)</t>
  </si>
  <si>
    <t>Total Burden Hours</t>
  </si>
  <si>
    <t>Estimated Average cost per Hour salaries[1]</t>
  </si>
  <si>
    <t>Federal Employee</t>
  </si>
  <si>
    <t>2017 Cost to the Government</t>
  </si>
  <si>
    <t>[1] General Schedule hourly pay estimates come from OPM website (http://www.opm.gov/policy-data-oversight/pay-leave/salaries-wages/2017/locality-pay-area-definitions/)</t>
  </si>
  <si>
    <t>National Mineral Materials Program Manager</t>
  </si>
  <si>
    <t>For this calculation, the total number of contracts does not include the estimated 1% of Free Use contracts that are to Federal Agencies.</t>
  </si>
  <si>
    <t>Total</t>
  </si>
  <si>
    <t>Estimate of Burden Hours per Application   [3, 4]</t>
  </si>
  <si>
    <t>Cost per Application [5]</t>
  </si>
  <si>
    <t>Estimated Number of Forms Processed [2]</t>
  </si>
  <si>
    <t xml:space="preserve">[3] It is estimated that an information assistant at the front desk can process the smaller simple contracts (existing pits/no excavations).   It takes 15 minutes for the information assistant to process an application. An estimated 95% of contracts fall into this category.   </t>
  </si>
  <si>
    <t>[4] For the remaining applications, large or complex operations,  a geologist or minerals administrator processes the applications. Estimates are that about 5 percent of all applications are in this category.  It can take from 1 day to several weeks to process these applications depending upon the complexity of the site and information needs.  The estimated  average is that each of these applications requires approximately 24 hours for a minerals administrator or geologist to process and includes about 24 hours of specialists (e.g. archaeologists and biologists).   Vehicle includes $.47/mile from R-1 fleet report for 4x4 SUV; estimated 50 miles per these applications.  An hour for a GS13 District Ranger is estimated for each of these applications.</t>
  </si>
  <si>
    <t>[5] Cost per application is calculated by dividing the total costs (cell H9) by the total number of applications (2617)</t>
  </si>
  <si>
    <t>[2] Numbers are based on the amount of time and personnel are required to process a simple contract (see [3]) vs a complicated contract (see [4]).  Estimates are 95% of contracts and 5% of contracts, respectively.</t>
  </si>
  <si>
    <t>Average Contracts (for use in calculating Burden Hours per application)</t>
  </si>
  <si>
    <t>[6] Total average contracts, less Federal respondents, for years 2014-2016.  From "Contracts" tab.</t>
  </si>
  <si>
    <r>
      <rPr>
        <b/>
        <sz val="11"/>
        <color theme="1"/>
        <rFont val="Calibri"/>
        <family val="2"/>
        <scheme val="minor"/>
      </rPr>
      <t>Total</t>
    </r>
    <r>
      <rPr>
        <sz val="11"/>
        <color theme="1"/>
        <rFont val="Calibri"/>
        <family val="2"/>
        <scheme val="minor"/>
      </rPr>
      <t>[6]</t>
    </r>
  </si>
  <si>
    <t>95% simple [3]</t>
  </si>
  <si>
    <t>5% complex [4]</t>
  </si>
  <si>
    <t xml:space="preserve">2014-2016 Average number of contracts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</si>
</sst>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quot;$&quot;#,##0.00"/>
    <numFmt numFmtId="165" formatCode="&quot;$&quot;#,##0"/>
    <numFmt numFmtId="166" formatCode="0.0"/>
  </numFmts>
  <fonts count="6" x14ac:knownFonts="1">
    <font>
      <sz val="11"/>
      <color theme="1"/>
      <name val="Calibri"/>
      <family val="2"/>
      <scheme val="minor"/>
    </font>
    <font>
      <b/>
      <sz val="11"/>
      <color theme="1"/>
      <name val="Calibri"/>
      <family val="2"/>
      <scheme val="minor"/>
    </font>
    <font>
      <sz val="11"/>
      <color theme="1"/>
      <name val="Tahoma"/>
      <family val="2"/>
    </font>
    <font>
      <sz val="9"/>
      <color indexed="81"/>
      <name val="Tahoma"/>
      <charset val="1"/>
    </font>
    <font>
      <b/>
      <sz val="9"/>
      <color indexed="81"/>
      <name val="Tahoma"/>
      <charset val="1"/>
    </font>
    <font>
      <sz val="11"/>
      <color theme="1"/>
      <name val="Calibri"/>
      <family val="2"/>
    </font>
  </fonts>
  <fills count="2">
    <fill>
      <patternFill patternType="none"/>
    </fill>
    <fill>
      <patternFill patternType="gray125"/>
    </fill>
  </fills>
  <borders count="1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51">
    <xf numFmtId="0" fontId="0" fillId="0" borderId="0" xfId="0"/>
    <xf numFmtId="1" fontId="0" fillId="0" borderId="0" xfId="0" applyNumberFormat="1"/>
    <xf numFmtId="0" fontId="0" fillId="0" borderId="0" xfId="0" applyBorder="1"/>
    <xf numFmtId="1" fontId="0" fillId="0" borderId="0" xfId="0" applyNumberFormat="1" applyBorder="1"/>
    <xf numFmtId="1" fontId="0" fillId="0" borderId="1" xfId="0" applyNumberFormat="1" applyBorder="1"/>
    <xf numFmtId="0" fontId="0" fillId="0" borderId="1" xfId="0" applyBorder="1"/>
    <xf numFmtId="165" fontId="0" fillId="0" borderId="0" xfId="0" applyNumberFormat="1"/>
    <xf numFmtId="9" fontId="0" fillId="0" borderId="4" xfId="0" applyNumberFormat="1" applyBorder="1"/>
    <xf numFmtId="9" fontId="0" fillId="0" borderId="6" xfId="0" applyNumberFormat="1" applyBorder="1"/>
    <xf numFmtId="0" fontId="0" fillId="0" borderId="7" xfId="0" applyBorder="1"/>
    <xf numFmtId="0" fontId="0" fillId="0" borderId="8" xfId="0" applyBorder="1"/>
    <xf numFmtId="1" fontId="0" fillId="0" borderId="8" xfId="0" applyNumberFormat="1" applyBorder="1"/>
    <xf numFmtId="0" fontId="0" fillId="0" borderId="9" xfId="0" applyBorder="1"/>
    <xf numFmtId="0" fontId="0" fillId="0" borderId="10" xfId="0" applyBorder="1" applyAlignment="1">
      <alignment wrapText="1"/>
    </xf>
    <xf numFmtId="0" fontId="0" fillId="0" borderId="11" xfId="0" applyBorder="1" applyAlignment="1">
      <alignment wrapText="1"/>
    </xf>
    <xf numFmtId="1" fontId="0" fillId="0" borderId="11" xfId="0" applyNumberFormat="1" applyBorder="1" applyAlignment="1">
      <alignment wrapText="1"/>
    </xf>
    <xf numFmtId="0" fontId="0" fillId="0" borderId="5" xfId="0" applyBorder="1" applyAlignment="1">
      <alignment wrapText="1"/>
    </xf>
    <xf numFmtId="8" fontId="0" fillId="0" borderId="0" xfId="0" applyNumberFormat="1" applyBorder="1"/>
    <xf numFmtId="6" fontId="0" fillId="0" borderId="0" xfId="0" applyNumberFormat="1" applyBorder="1"/>
    <xf numFmtId="0" fontId="0" fillId="0" borderId="12" xfId="0" applyBorder="1" applyAlignment="1">
      <alignment wrapText="1"/>
    </xf>
    <xf numFmtId="8" fontId="0" fillId="0" borderId="1" xfId="0" applyNumberFormat="1" applyBorder="1"/>
    <xf numFmtId="6" fontId="0" fillId="0" borderId="1" xfId="0" applyNumberFormat="1" applyBorder="1"/>
    <xf numFmtId="0" fontId="0" fillId="0" borderId="0" xfId="0" applyFill="1" applyBorder="1"/>
    <xf numFmtId="0" fontId="0" fillId="0" borderId="0" xfId="0" applyFill="1" applyBorder="1" applyAlignment="1">
      <alignment wrapText="1"/>
    </xf>
    <xf numFmtId="164" fontId="0" fillId="0" borderId="0" xfId="0" applyNumberFormat="1"/>
    <xf numFmtId="166" fontId="0" fillId="0" borderId="0" xfId="0" applyNumberFormat="1" applyBorder="1"/>
    <xf numFmtId="0" fontId="2" fillId="0" borderId="0" xfId="0" applyFont="1" applyAlignment="1">
      <alignment horizontal="justify" vertical="center" wrapText="1"/>
    </xf>
    <xf numFmtId="0" fontId="0" fillId="0" borderId="5" xfId="0" applyBorder="1" applyAlignment="1">
      <alignment vertical="top" wrapText="1"/>
    </xf>
    <xf numFmtId="0" fontId="0" fillId="0" borderId="0" xfId="0" applyAlignment="1">
      <alignment vertical="top" wrapText="1"/>
    </xf>
    <xf numFmtId="6" fontId="1" fillId="0" borderId="0" xfId="0" applyNumberFormat="1" applyFont="1" applyBorder="1"/>
    <xf numFmtId="164" fontId="0" fillId="0" borderId="8" xfId="0" applyNumberFormat="1" applyBorder="1"/>
    <xf numFmtId="0" fontId="0" fillId="0" borderId="14" xfId="0" applyBorder="1"/>
    <xf numFmtId="0" fontId="0" fillId="0" borderId="16" xfId="0" applyBorder="1"/>
    <xf numFmtId="164" fontId="0" fillId="0" borderId="15" xfId="0" applyNumberFormat="1" applyFill="1" applyBorder="1"/>
    <xf numFmtId="0" fontId="0" fillId="0" borderId="0" xfId="0" applyFill="1"/>
    <xf numFmtId="0" fontId="0" fillId="0" borderId="2" xfId="0" applyFill="1" applyBorder="1"/>
    <xf numFmtId="0" fontId="0" fillId="0" borderId="3" xfId="0" applyFill="1" applyBorder="1"/>
    <xf numFmtId="1" fontId="0" fillId="0" borderId="3" xfId="0" applyNumberFormat="1" applyFill="1" applyBorder="1"/>
    <xf numFmtId="0" fontId="0" fillId="0" borderId="5" xfId="0" applyFill="1" applyBorder="1"/>
    <xf numFmtId="1" fontId="0" fillId="0" borderId="1" xfId="0" applyNumberFormat="1" applyFill="1" applyBorder="1"/>
    <xf numFmtId="0" fontId="0" fillId="0" borderId="7" xfId="0" applyFill="1" applyBorder="1"/>
    <xf numFmtId="0" fontId="0" fillId="0" borderId="8" xfId="0" applyFill="1" applyBorder="1"/>
    <xf numFmtId="1" fontId="0" fillId="0" borderId="8" xfId="0" applyNumberFormat="1" applyFill="1" applyBorder="1"/>
    <xf numFmtId="1" fontId="1" fillId="0" borderId="3" xfId="0" applyNumberFormat="1" applyFont="1" applyFill="1" applyBorder="1"/>
    <xf numFmtId="0" fontId="0" fillId="0" borderId="0" xfId="0" applyBorder="1" applyAlignment="1">
      <alignment vertical="top" wrapText="1"/>
    </xf>
    <xf numFmtId="0" fontId="0" fillId="0" borderId="13" xfId="0" applyFont="1" applyFill="1" applyBorder="1" applyAlignment="1">
      <alignment wrapText="1"/>
    </xf>
    <xf numFmtId="0" fontId="0" fillId="0" borderId="0" xfId="0" applyAlignment="1">
      <alignment wrapText="1"/>
    </xf>
    <xf numFmtId="0" fontId="0" fillId="0" borderId="5" xfId="0" applyBorder="1" applyAlignment="1">
      <alignment vertical="top" wrapText="1"/>
    </xf>
    <xf numFmtId="0" fontId="0" fillId="0" borderId="0" xfId="0" applyBorder="1" applyAlignment="1">
      <alignment vertical="top" wrapText="1"/>
    </xf>
    <xf numFmtId="0" fontId="5" fillId="0" borderId="0" xfId="0" applyFont="1" applyAlignment="1">
      <alignment horizontal="justify" vertical="center" wrapText="1"/>
    </xf>
    <xf numFmtId="0" fontId="0"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5"/>
  <sheetViews>
    <sheetView tabSelected="1" workbookViewId="0">
      <selection activeCell="D20" sqref="D20"/>
    </sheetView>
  </sheetViews>
  <sheetFormatPr defaultRowHeight="15" x14ac:dyDescent="0.25"/>
  <cols>
    <col min="2" max="2" width="31.28515625" customWidth="1"/>
    <col min="3" max="3" width="12.28515625" customWidth="1"/>
    <col min="4" max="4" width="14" customWidth="1"/>
    <col min="5" max="5" width="13.7109375" style="1" customWidth="1"/>
    <col min="6" max="6" width="14.140625" customWidth="1"/>
    <col min="7" max="7" width="13.140625" customWidth="1"/>
    <col min="8" max="8" width="14.85546875" customWidth="1"/>
    <col min="9" max="9" width="16.28515625" style="6" customWidth="1"/>
    <col min="10" max="10" width="17.85546875" bestFit="1" customWidth="1"/>
    <col min="11" max="11" width="11.7109375" bestFit="1" customWidth="1"/>
  </cols>
  <sheetData>
    <row r="1" spans="2:10" ht="15.75" thickBot="1" x14ac:dyDescent="0.3">
      <c r="B1" t="s">
        <v>11</v>
      </c>
    </row>
    <row r="2" spans="2:10" ht="75" x14ac:dyDescent="0.25">
      <c r="B2" s="13" t="s">
        <v>10</v>
      </c>
      <c r="C2" s="14" t="s">
        <v>9</v>
      </c>
      <c r="D2" s="15" t="s">
        <v>18</v>
      </c>
      <c r="E2" s="14" t="s">
        <v>16</v>
      </c>
      <c r="F2" s="14" t="s">
        <v>8</v>
      </c>
      <c r="G2" s="14" t="s">
        <v>7</v>
      </c>
      <c r="H2" s="14" t="s">
        <v>6</v>
      </c>
      <c r="I2" s="45" t="s">
        <v>17</v>
      </c>
      <c r="J2" s="23"/>
    </row>
    <row r="3" spans="2:10" ht="30" x14ac:dyDescent="0.25">
      <c r="B3" s="16" t="s">
        <v>5</v>
      </c>
      <c r="C3" s="17">
        <v>18.36</v>
      </c>
      <c r="D3" s="3">
        <v>2486</v>
      </c>
      <c r="E3" s="2">
        <v>0.25</v>
      </c>
      <c r="F3" s="25">
        <f>ROUND(D3*E3, 1)</f>
        <v>621.5</v>
      </c>
      <c r="G3" s="18">
        <f>ROUND(C3*F3,0)</f>
        <v>11411</v>
      </c>
      <c r="H3" s="2"/>
      <c r="I3" s="31"/>
    </row>
    <row r="4" spans="2:10" ht="30" x14ac:dyDescent="0.25">
      <c r="B4" s="16" t="s">
        <v>4</v>
      </c>
      <c r="C4" s="17">
        <v>27.82</v>
      </c>
      <c r="D4" s="3">
        <v>131</v>
      </c>
      <c r="E4" s="2">
        <v>24</v>
      </c>
      <c r="F4" s="3">
        <f>D4*E4</f>
        <v>3144</v>
      </c>
      <c r="G4" s="18">
        <f>ROUND(C4*F4, 0)</f>
        <v>87466</v>
      </c>
      <c r="H4" s="2"/>
      <c r="I4" s="31"/>
    </row>
    <row r="5" spans="2:10" ht="30" x14ac:dyDescent="0.25">
      <c r="B5" s="16" t="s">
        <v>3</v>
      </c>
      <c r="C5" s="17">
        <v>27.82</v>
      </c>
      <c r="D5" s="3">
        <v>131</v>
      </c>
      <c r="E5" s="2">
        <v>24</v>
      </c>
      <c r="F5" s="3">
        <f>D5*E5</f>
        <v>3144</v>
      </c>
      <c r="G5" s="18">
        <f>ROUND(C5*F5, 0)</f>
        <v>87466</v>
      </c>
      <c r="H5" s="2"/>
      <c r="I5" s="31"/>
    </row>
    <row r="6" spans="2:10" x14ac:dyDescent="0.25">
      <c r="B6" s="16" t="s">
        <v>2</v>
      </c>
      <c r="C6" s="17"/>
      <c r="D6" s="3">
        <v>131</v>
      </c>
      <c r="E6" s="2"/>
      <c r="F6" s="3"/>
      <c r="G6" s="18">
        <f>ROUND((0.47*50*D6), 0)</f>
        <v>3079</v>
      </c>
      <c r="H6" s="2"/>
      <c r="I6" s="31"/>
    </row>
    <row r="7" spans="2:10" ht="30" x14ac:dyDescent="0.25">
      <c r="B7" s="16" t="s">
        <v>13</v>
      </c>
      <c r="C7" s="17">
        <v>47.97</v>
      </c>
      <c r="D7" s="3"/>
      <c r="E7" s="22">
        <v>24</v>
      </c>
      <c r="F7" s="3">
        <v>24</v>
      </c>
      <c r="G7" s="18">
        <f>ROUNDDOWN(C7*F7, 1)</f>
        <v>1151</v>
      </c>
      <c r="H7" s="2"/>
      <c r="I7" s="31"/>
    </row>
    <row r="8" spans="2:10" x14ac:dyDescent="0.25">
      <c r="B8" s="19" t="s">
        <v>1</v>
      </c>
      <c r="C8" s="20">
        <v>47.97</v>
      </c>
      <c r="D8" s="4">
        <v>131</v>
      </c>
      <c r="E8" s="5">
        <v>1</v>
      </c>
      <c r="F8" s="4">
        <f>ROUND(D8*E8, 0)</f>
        <v>131</v>
      </c>
      <c r="G8" s="21">
        <f>ROUND(C8*F8, 0)</f>
        <v>6284</v>
      </c>
      <c r="H8" s="5"/>
      <c r="I8" s="32"/>
    </row>
    <row r="9" spans="2:10" x14ac:dyDescent="0.25">
      <c r="B9" s="16" t="s">
        <v>0</v>
      </c>
      <c r="C9" s="17"/>
      <c r="D9" s="3"/>
      <c r="E9" s="2"/>
      <c r="F9" s="25">
        <f>SUM(F3:F8)</f>
        <v>7064.5</v>
      </c>
      <c r="G9" s="18">
        <f>SUM(G3:G8)</f>
        <v>196857</v>
      </c>
      <c r="H9" s="29">
        <f>G9</f>
        <v>196857</v>
      </c>
      <c r="I9" s="31"/>
    </row>
    <row r="10" spans="2:10" ht="15.75" thickBot="1" x14ac:dyDescent="0.3">
      <c r="B10" s="9"/>
      <c r="C10" s="10"/>
      <c r="D10" s="11"/>
      <c r="E10" s="10"/>
      <c r="F10" s="10"/>
      <c r="G10" s="10"/>
      <c r="H10" s="30"/>
      <c r="I10" s="33">
        <f>ROUNDDOWN(H9/D19, 2)</f>
        <v>75.22</v>
      </c>
      <c r="J10" s="24"/>
    </row>
    <row r="12" spans="2:10" x14ac:dyDescent="0.25">
      <c r="B12" t="s">
        <v>12</v>
      </c>
    </row>
    <row r="13" spans="2:10" ht="27" customHeight="1" x14ac:dyDescent="0.25">
      <c r="B13" s="46" t="s">
        <v>22</v>
      </c>
      <c r="C13" s="46"/>
      <c r="D13" s="46"/>
      <c r="E13" s="46"/>
      <c r="F13" s="46"/>
      <c r="G13" s="46"/>
      <c r="H13" s="46"/>
      <c r="I13" s="46"/>
      <c r="J13" s="46"/>
    </row>
    <row r="14" spans="2:10" ht="30.75" customHeight="1" x14ac:dyDescent="0.25">
      <c r="B14" s="49" t="s">
        <v>19</v>
      </c>
      <c r="C14" s="49"/>
      <c r="D14" s="49"/>
      <c r="E14" s="49"/>
      <c r="F14" s="49"/>
      <c r="G14" s="49"/>
      <c r="H14" s="49"/>
      <c r="I14" s="49"/>
      <c r="J14" s="49"/>
    </row>
    <row r="15" spans="2:10" ht="75.75" customHeight="1" x14ac:dyDescent="0.25">
      <c r="B15" s="50" t="s">
        <v>20</v>
      </c>
      <c r="C15" s="50"/>
      <c r="D15" s="50"/>
      <c r="E15" s="50"/>
      <c r="F15" s="50"/>
      <c r="G15" s="50"/>
      <c r="H15" s="50"/>
      <c r="I15" s="50"/>
      <c r="J15" s="50"/>
    </row>
    <row r="16" spans="2:10" ht="19.5" customHeight="1" x14ac:dyDescent="0.25">
      <c r="B16" s="50" t="s">
        <v>21</v>
      </c>
      <c r="C16" s="50"/>
      <c r="D16" s="50"/>
      <c r="E16" s="50"/>
      <c r="F16" s="50"/>
      <c r="G16" s="50"/>
      <c r="H16" s="50"/>
      <c r="I16" s="50"/>
      <c r="J16" s="50"/>
    </row>
    <row r="17" spans="2:11" ht="19.5" customHeight="1" x14ac:dyDescent="0.25">
      <c r="B17" s="26"/>
      <c r="C17" s="26"/>
      <c r="D17" s="26"/>
      <c r="E17" s="26"/>
      <c r="F17" s="26"/>
      <c r="G17" s="26"/>
      <c r="H17" s="26"/>
      <c r="I17" s="26"/>
    </row>
    <row r="18" spans="2:11" ht="15.75" thickBot="1" x14ac:dyDescent="0.3">
      <c r="B18" t="s">
        <v>23</v>
      </c>
    </row>
    <row r="19" spans="2:11" ht="15" customHeight="1" x14ac:dyDescent="0.25">
      <c r="B19" s="35"/>
      <c r="C19" s="36" t="s">
        <v>25</v>
      </c>
      <c r="D19" s="43">
        <v>2617</v>
      </c>
      <c r="E19" s="37">
        <f>ROUND(D19*0.95, 0)</f>
        <v>2486</v>
      </c>
      <c r="F19" s="7" t="s">
        <v>26</v>
      </c>
      <c r="G19" s="47" t="s">
        <v>14</v>
      </c>
      <c r="H19" s="48"/>
      <c r="I19" s="48"/>
      <c r="J19" s="48"/>
      <c r="K19" s="28"/>
    </row>
    <row r="20" spans="2:11" x14ac:dyDescent="0.25">
      <c r="B20" s="38" t="s">
        <v>28</v>
      </c>
      <c r="C20" s="22"/>
      <c r="D20" s="22"/>
      <c r="E20" s="39">
        <f>ROUND(D19*0.05, 0)</f>
        <v>131</v>
      </c>
      <c r="F20" s="8" t="s">
        <v>27</v>
      </c>
      <c r="G20" s="47"/>
      <c r="H20" s="48"/>
      <c r="I20" s="48"/>
      <c r="J20" s="48"/>
      <c r="K20" s="28"/>
    </row>
    <row r="21" spans="2:11" ht="15.75" thickBot="1" x14ac:dyDescent="0.3">
      <c r="B21" s="40"/>
      <c r="C21" s="41"/>
      <c r="D21" s="41"/>
      <c r="E21" s="42">
        <f>SUM(E19:E20)</f>
        <v>2617</v>
      </c>
      <c r="F21" s="12" t="s">
        <v>15</v>
      </c>
      <c r="G21" s="27"/>
      <c r="H21" s="44"/>
      <c r="I21" s="44"/>
      <c r="J21" s="28"/>
      <c r="K21" s="28"/>
    </row>
    <row r="23" spans="2:11" x14ac:dyDescent="0.25">
      <c r="B23" t="s">
        <v>24</v>
      </c>
    </row>
    <row r="25" spans="2:11" x14ac:dyDescent="0.25">
      <c r="C25" s="34"/>
    </row>
  </sheetData>
  <mergeCells count="5">
    <mergeCell ref="B13:J13"/>
    <mergeCell ref="G19:J20"/>
    <mergeCell ref="B14:J14"/>
    <mergeCell ref="B15:J15"/>
    <mergeCell ref="B16:J1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Employee</vt:lpstr>
      <vt:lpstr>Employee!_ftn1</vt:lpstr>
      <vt:lpstr>Employee!_ftnref1</vt:lpstr>
    </vt:vector>
  </TitlesOfParts>
  <Company>Forest 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rtesoro</dc:creator>
  <cp:lastModifiedBy>Migliori, Michael - FS</cp:lastModifiedBy>
  <dcterms:created xsi:type="dcterms:W3CDTF">2013-06-19T14:24:42Z</dcterms:created>
  <dcterms:modified xsi:type="dcterms:W3CDTF">2017-10-19T15:17:12Z</dcterms:modified>
</cp:coreProperties>
</file>