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ristina.Sandberg\Documents\0584-0613 CACFP ADCC Food Safety Needs\Final 12.3.18\"/>
    </mc:Choice>
  </mc:AlternateContent>
  <bookViews>
    <workbookView xWindow="0" yWindow="0" windowWidth="20460" windowHeight="7290"/>
  </bookViews>
  <sheets>
    <sheet name="CACFP ADCC Burden" sheetId="2" r:id="rId1"/>
    <sheet name="ESRI_MAPINFO_SHEET" sheetId="3" state="very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0" i="2" l="1"/>
  <c r="E31" i="2" s="1"/>
  <c r="K7" i="2" l="1"/>
  <c r="F24" i="2" l="1"/>
  <c r="F23" i="2"/>
  <c r="F20" i="2"/>
  <c r="F18" i="2"/>
  <c r="F15" i="2"/>
  <c r="F14" i="2"/>
  <c r="F10" i="2"/>
  <c r="F9" i="2"/>
  <c r="F8" i="2"/>
  <c r="K28" i="2" l="1"/>
  <c r="M28" i="2" s="1"/>
  <c r="O28" i="2" s="1"/>
  <c r="H28" i="2"/>
  <c r="J28" i="2" s="1"/>
  <c r="P28" i="2" l="1"/>
  <c r="O29" i="2"/>
  <c r="J29" i="2"/>
  <c r="P29" i="2" s="1"/>
  <c r="F6" i="2"/>
  <c r="H6" i="2" s="1"/>
  <c r="J6" i="2" s="1"/>
  <c r="K10" i="2"/>
  <c r="M10" i="2" s="1"/>
  <c r="O10" i="2" s="1"/>
  <c r="H10" i="2"/>
  <c r="J10" i="2" s="1"/>
  <c r="K6" i="2" l="1"/>
  <c r="M6" i="2" s="1"/>
  <c r="O6" i="2" s="1"/>
  <c r="P6" i="2" s="1"/>
  <c r="P10" i="2"/>
  <c r="K14" i="2" l="1"/>
  <c r="M14" i="2" s="1"/>
  <c r="O14" i="2" s="1"/>
  <c r="F5" i="2"/>
  <c r="H20" i="2" l="1"/>
  <c r="J20" i="2" s="1"/>
  <c r="E16" i="2"/>
  <c r="F16" i="2" s="1"/>
  <c r="H14" i="2"/>
  <c r="J14" i="2" s="1"/>
  <c r="P14" i="2" s="1"/>
  <c r="H12" i="2"/>
  <c r="J12" i="2" s="1"/>
  <c r="K12" i="2"/>
  <c r="M12" i="2" s="1"/>
  <c r="O12" i="2" s="1"/>
  <c r="K20" i="2" l="1"/>
  <c r="M20" i="2" s="1"/>
  <c r="O20" i="2" s="1"/>
  <c r="P20" i="2" s="1"/>
  <c r="P12" i="2"/>
  <c r="K11" i="2"/>
  <c r="H11" i="2"/>
  <c r="K13" i="2"/>
  <c r="M13" i="2" s="1"/>
  <c r="H13" i="2"/>
  <c r="J13" i="2" s="1"/>
  <c r="K9" i="2"/>
  <c r="M9" i="2" s="1"/>
  <c r="O9" i="2" s="1"/>
  <c r="H9" i="2"/>
  <c r="J9" i="2" s="1"/>
  <c r="J11" i="2" l="1"/>
  <c r="M11" i="2"/>
  <c r="O13" i="2"/>
  <c r="P13" i="2" s="1"/>
  <c r="P9" i="2"/>
  <c r="O11" i="2" l="1"/>
  <c r="K15" i="2"/>
  <c r="K8" i="2"/>
  <c r="H5" i="2"/>
  <c r="H7" i="2" s="1"/>
  <c r="G7" i="2" s="1"/>
  <c r="K5" i="2"/>
  <c r="H15" i="2"/>
  <c r="H8" i="2"/>
  <c r="J8" i="2" l="1"/>
  <c r="J15" i="2"/>
  <c r="P11" i="2"/>
  <c r="M5" i="2"/>
  <c r="M7" i="2" s="1"/>
  <c r="J5" i="2"/>
  <c r="M8" i="2"/>
  <c r="M15" i="2"/>
  <c r="O8" i="2" l="1"/>
  <c r="P8" i="2" s="1"/>
  <c r="O15" i="2"/>
  <c r="J7" i="2"/>
  <c r="O7" i="2"/>
  <c r="O5" i="2"/>
  <c r="P5" i="2" s="1"/>
  <c r="H16" i="2"/>
  <c r="K16" i="2"/>
  <c r="I7" i="2" l="1"/>
  <c r="P15" i="2"/>
  <c r="M16" i="2"/>
  <c r="E17" i="2"/>
  <c r="F17" i="2" s="1"/>
  <c r="E19" i="2" l="1"/>
  <c r="F19" i="2" s="1"/>
  <c r="F27" i="2" s="1"/>
  <c r="J16" i="2"/>
  <c r="H17" i="2"/>
  <c r="E22" i="2"/>
  <c r="F22" i="2" s="1"/>
  <c r="O16" i="2"/>
  <c r="H27" i="2" l="1"/>
  <c r="J27" i="2" s="1"/>
  <c r="K27" i="2"/>
  <c r="M27" i="2" s="1"/>
  <c r="O27" i="2" s="1"/>
  <c r="J17" i="2"/>
  <c r="P16" i="2"/>
  <c r="K17" i="2"/>
  <c r="M17" i="2" s="1"/>
  <c r="K22" i="2"/>
  <c r="P27" i="2" l="1"/>
  <c r="K18" i="2"/>
  <c r="O17" i="2"/>
  <c r="P17" i="2" s="1"/>
  <c r="H19" i="2"/>
  <c r="M22" i="2"/>
  <c r="O22" i="2" s="1"/>
  <c r="H22" i="2"/>
  <c r="M18" i="2" l="1"/>
  <c r="O18" i="2" s="1"/>
  <c r="E21" i="2"/>
  <c r="F21" i="2" s="1"/>
  <c r="F26" i="2" s="1"/>
  <c r="F30" i="2" s="1"/>
  <c r="F31" i="2" s="1"/>
  <c r="H18" i="2"/>
  <c r="J19" i="2"/>
  <c r="K19" i="2"/>
  <c r="J22" i="2"/>
  <c r="M19" i="2" l="1"/>
  <c r="O19" i="2" s="1"/>
  <c r="P19" i="2" s="1"/>
  <c r="K26" i="2"/>
  <c r="H26" i="2"/>
  <c r="J18" i="2"/>
  <c r="K23" i="2"/>
  <c r="M23" i="2" s="1"/>
  <c r="O23" i="2" s="1"/>
  <c r="H23" i="2"/>
  <c r="P22" i="2"/>
  <c r="P18" i="2" l="1"/>
  <c r="M26" i="2"/>
  <c r="J26" i="2"/>
  <c r="K21" i="2"/>
  <c r="M21" i="2" s="1"/>
  <c r="O21" i="2" s="1"/>
  <c r="J23" i="2"/>
  <c r="O26" i="2" l="1"/>
  <c r="H24" i="2"/>
  <c r="J24" i="2" s="1"/>
  <c r="K24" i="2"/>
  <c r="M24" i="2" s="1"/>
  <c r="H21" i="2"/>
  <c r="P23" i="2"/>
  <c r="P26" i="2" l="1"/>
  <c r="J21" i="2"/>
  <c r="E25" i="2"/>
  <c r="F25" i="2" s="1"/>
  <c r="O24" i="2"/>
  <c r="P21" i="2" l="1"/>
  <c r="H25" i="2"/>
  <c r="K25" i="2"/>
  <c r="P24" i="2"/>
  <c r="H30" i="2" l="1"/>
  <c r="H31" i="2" s="1"/>
  <c r="K30" i="2"/>
  <c r="K31" i="2" s="1"/>
  <c r="M25" i="2"/>
  <c r="J25" i="2"/>
  <c r="J30" i="2" s="1"/>
  <c r="J31" i="2" s="1"/>
  <c r="M30" i="2" l="1"/>
  <c r="M31" i="2" s="1"/>
  <c r="L31" i="2" s="1"/>
  <c r="O25" i="2"/>
  <c r="P25" i="2" s="1"/>
  <c r="P30" i="2" s="1"/>
  <c r="O31" i="2"/>
  <c r="N31" i="2" s="1"/>
  <c r="I30" i="2"/>
  <c r="I31" i="2"/>
  <c r="G31" i="2"/>
  <c r="O30" i="2" l="1"/>
  <c r="N30" i="2" s="1"/>
  <c r="P7" i="2"/>
  <c r="P31" i="2" s="1"/>
</calcChain>
</file>

<file path=xl/sharedStrings.xml><?xml version="1.0" encoding="utf-8"?>
<sst xmlns="http://schemas.openxmlformats.org/spreadsheetml/2006/main" count="79" uniqueCount="70">
  <si>
    <t>Estimates of Respondent Burden</t>
  </si>
  <si>
    <t>Affected Public</t>
  </si>
  <si>
    <t>Respondent Type</t>
  </si>
  <si>
    <t>Data Collection Activity</t>
  </si>
  <si>
    <t>Original Sample Size</t>
  </si>
  <si>
    <t>Responsive</t>
  </si>
  <si>
    <t>Non-Responsive</t>
  </si>
  <si>
    <t>Estimated Total Annual Hour Burden</t>
  </si>
  <si>
    <t>Appendix</t>
  </si>
  <si>
    <t>Estimated Number of Respondents</t>
  </si>
  <si>
    <t>Frequency of Response</t>
  </si>
  <si>
    <t>Estimated Total Annual Responses</t>
  </si>
  <si>
    <t>Hours Per Response</t>
  </si>
  <si>
    <t>Estimated Annual Burden (Hours)</t>
  </si>
  <si>
    <t>Estimated Number of Non-Respondents</t>
  </si>
  <si>
    <t>Estimated Total Annual Non-Responses</t>
  </si>
  <si>
    <t>Hours Per Non-Response</t>
  </si>
  <si>
    <t>State Agencies</t>
  </si>
  <si>
    <t>Survey Reminder Email 1 (Web Survey with Link)</t>
  </si>
  <si>
    <t>Survey Reminder Email 2 (Web Survey with Link)</t>
  </si>
  <si>
    <t>Total</t>
  </si>
  <si>
    <t>Survey Reminder Email 4 (Web Survey with Link)</t>
  </si>
  <si>
    <t>A.2</t>
  </si>
  <si>
    <t>A.3</t>
  </si>
  <si>
    <t>A.6</t>
  </si>
  <si>
    <t>A.7</t>
  </si>
  <si>
    <t>A.10</t>
  </si>
  <si>
    <t>A.11</t>
  </si>
  <si>
    <t>A.12</t>
  </si>
  <si>
    <t>A.13</t>
  </si>
  <si>
    <t>A.4</t>
  </si>
  <si>
    <t>A.5</t>
  </si>
  <si>
    <t>Survey Reminder Email 3 (Web Survey with Link)</t>
  </si>
  <si>
    <t xml:space="preserve">Total  Burden </t>
  </si>
  <si>
    <t>A.9</t>
  </si>
  <si>
    <t>A.8</t>
  </si>
  <si>
    <t>ADCC Program Directors</t>
  </si>
  <si>
    <t xml:space="preserve">Pretest - Recruitment Email </t>
  </si>
  <si>
    <t>Pretest - Recruitment Phone Calls</t>
  </si>
  <si>
    <t>Pretest - Survey Testing (Hard Copy)</t>
  </si>
  <si>
    <t>Initial Survey Recruitment Email (Web Survey with Link)</t>
  </si>
  <si>
    <t>Initial Hard Copy Survey Recruitment (Hard Copy Survey)</t>
  </si>
  <si>
    <t xml:space="preserve">Post-Survey Response Clarification Email </t>
  </si>
  <si>
    <t xml:space="preserve">Email Notification about the study </t>
  </si>
  <si>
    <t xml:space="preserve">Email Notification about the study for Pretest Recruitment </t>
  </si>
  <si>
    <t xml:space="preserve">Post-Survey Response Clarification Phone Call  </t>
  </si>
  <si>
    <t>Telephone Reminder 1 (Web Survey)</t>
  </si>
  <si>
    <t>Telephone Reminder 2 (Web Survey)</t>
  </si>
  <si>
    <t>Note: For the nine ADCC program operators selected for pretesting, four are sponsored ADCCs and five are independent.</t>
  </si>
  <si>
    <t>A.1 in A.18</t>
  </si>
  <si>
    <t>A.2 in A.18</t>
  </si>
  <si>
    <t>A.3 in A.18</t>
  </si>
  <si>
    <t>A.4 in A.18</t>
  </si>
  <si>
    <t>Appendix A.1 - Respondent Burden Table</t>
  </si>
  <si>
    <t>A.19</t>
  </si>
  <si>
    <t>Business or other for-profit and non-profit institutions</t>
  </si>
  <si>
    <t>Survey (completed by phone)</t>
  </si>
  <si>
    <t>State, local or tribal Government</t>
  </si>
  <si>
    <t>Survey (completed by web)</t>
  </si>
  <si>
    <t>Survey (completed by paper hard copy)</t>
  </si>
  <si>
    <t>A.16, A.17</t>
  </si>
  <si>
    <t>A.15</t>
  </si>
  <si>
    <t>Hard Copy Survey Reminders (for those who never clicked the link)</t>
  </si>
  <si>
    <t>Hard Copy Survey Reminders (for those who received an initial hard copy)</t>
  </si>
  <si>
    <t>Frequently Asked Questions (FAQs)</t>
  </si>
  <si>
    <t xml:space="preserve">Email Notification from Regional Offices to CACFP State Agencies </t>
  </si>
  <si>
    <t>ADCC Sponsoring Organization Point of Contact</t>
  </si>
  <si>
    <t>Note: For the total in the column labeled "Estimated Number of Non-Respondents," only those who will never respond are included in the total.</t>
  </si>
  <si>
    <t>Subtotal: State, local, or tribal Government</t>
  </si>
  <si>
    <t>Subtotal: Business or other for-profit and non-profit institutions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</si>
</sst>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FBE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4" borderId="8" xfId="0" applyFont="1" applyFill="1" applyBorder="1" applyAlignment="1">
      <alignment horizontal="center"/>
    </xf>
    <xf numFmtId="2" fontId="2" fillId="4" borderId="10" xfId="0" applyNumberFormat="1" applyFont="1" applyFill="1" applyBorder="1"/>
    <xf numFmtId="2" fontId="2" fillId="4" borderId="8" xfId="0" applyNumberFormat="1" applyFont="1" applyFill="1" applyBorder="1"/>
    <xf numFmtId="1" fontId="2" fillId="4" borderId="8" xfId="0" applyNumberFormat="1" applyFont="1" applyFill="1" applyBorder="1"/>
    <xf numFmtId="0" fontId="1" fillId="2" borderId="14" xfId="0" applyFont="1" applyFill="1" applyBorder="1" applyAlignment="1">
      <alignment horizontal="center" textRotation="90" wrapText="1"/>
    </xf>
    <xf numFmtId="0" fontId="1" fillId="2" borderId="15" xfId="0" applyFont="1" applyFill="1" applyBorder="1" applyAlignment="1">
      <alignment horizontal="center" textRotation="90" wrapText="1"/>
    </xf>
    <xf numFmtId="0" fontId="1" fillId="2" borderId="16" xfId="0" applyFont="1" applyFill="1" applyBorder="1" applyAlignment="1">
      <alignment horizontal="center" textRotation="90" wrapText="1"/>
    </xf>
    <xf numFmtId="0" fontId="1" fillId="2" borderId="17" xfId="0" applyFont="1" applyFill="1" applyBorder="1" applyAlignment="1">
      <alignment horizontal="center" textRotation="90" wrapText="1"/>
    </xf>
    <xf numFmtId="0" fontId="1" fillId="2" borderId="18" xfId="0" applyFont="1" applyFill="1" applyBorder="1" applyAlignment="1">
      <alignment horizontal="center" textRotation="90" wrapText="1"/>
    </xf>
    <xf numFmtId="0" fontId="2" fillId="4" borderId="19" xfId="0" applyFont="1" applyFill="1" applyBorder="1"/>
    <xf numFmtId="0" fontId="2" fillId="4" borderId="20" xfId="0" applyFont="1" applyFill="1" applyBorder="1"/>
    <xf numFmtId="0" fontId="2" fillId="0" borderId="2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3" borderId="0" xfId="0" applyFont="1" applyFill="1"/>
    <xf numFmtId="0" fontId="1" fillId="4" borderId="4" xfId="0" applyFont="1" applyFill="1" applyBorder="1" applyAlignment="1">
      <alignment wrapText="1"/>
    </xf>
    <xf numFmtId="0" fontId="1" fillId="0" borderId="2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3" fontId="2" fillId="3" borderId="0" xfId="0" applyNumberFormat="1" applyFont="1" applyFill="1"/>
    <xf numFmtId="0" fontId="2" fillId="4" borderId="24" xfId="0" applyFont="1" applyFill="1" applyBorder="1" applyAlignment="1">
      <alignment horizontal="center"/>
    </xf>
    <xf numFmtId="1" fontId="2" fillId="4" borderId="24" xfId="0" applyNumberFormat="1" applyFont="1" applyFill="1" applyBorder="1"/>
    <xf numFmtId="2" fontId="2" fillId="4" borderId="24" xfId="0" applyNumberFormat="1" applyFont="1" applyFill="1" applyBorder="1"/>
    <xf numFmtId="2" fontId="2" fillId="4" borderId="25" xfId="0" applyNumberFormat="1" applyFont="1" applyFill="1" applyBorder="1"/>
    <xf numFmtId="0" fontId="2" fillId="4" borderId="1" xfId="0" applyFont="1" applyFill="1" applyBorder="1"/>
    <xf numFmtId="0" fontId="1" fillId="4" borderId="9" xfId="0" applyFont="1" applyFill="1" applyBorder="1" applyAlignment="1">
      <alignment wrapText="1"/>
    </xf>
    <xf numFmtId="0" fontId="2" fillId="4" borderId="15" xfId="0" applyFont="1" applyFill="1" applyBorder="1" applyAlignment="1">
      <alignment horizontal="center"/>
    </xf>
    <xf numFmtId="1" fontId="2" fillId="4" borderId="15" xfId="0" applyNumberFormat="1" applyFont="1" applyFill="1" applyBorder="1"/>
    <xf numFmtId="2" fontId="2" fillId="4" borderId="15" xfId="0" applyNumberFormat="1" applyFont="1" applyFill="1" applyBorder="1"/>
    <xf numFmtId="1" fontId="2" fillId="4" borderId="19" xfId="0" applyNumberFormat="1" applyFont="1" applyFill="1" applyBorder="1"/>
    <xf numFmtId="1" fontId="2" fillId="4" borderId="23" xfId="0" applyNumberFormat="1" applyFont="1" applyFill="1" applyBorder="1"/>
    <xf numFmtId="1" fontId="2" fillId="4" borderId="20" xfId="0" applyNumberFormat="1" applyFont="1" applyFill="1" applyBorder="1"/>
    <xf numFmtId="1" fontId="2" fillId="4" borderId="22" xfId="0" applyNumberFormat="1" applyFont="1" applyFill="1" applyBorder="1"/>
    <xf numFmtId="0" fontId="1" fillId="4" borderId="5" xfId="0" applyFont="1" applyFill="1" applyBorder="1" applyAlignment="1">
      <alignment wrapText="1"/>
    </xf>
    <xf numFmtId="2" fontId="2" fillId="4" borderId="19" xfId="0" applyNumberFormat="1" applyFont="1" applyFill="1" applyBorder="1"/>
    <xf numFmtId="2" fontId="2" fillId="4" borderId="20" xfId="0" applyNumberFormat="1" applyFont="1" applyFill="1" applyBorder="1"/>
    <xf numFmtId="0" fontId="2" fillId="4" borderId="3" xfId="0" applyFont="1" applyFill="1" applyBorder="1"/>
    <xf numFmtId="0" fontId="1" fillId="4" borderId="30" xfId="0" applyFont="1" applyFill="1" applyBorder="1" applyAlignment="1">
      <alignment wrapText="1"/>
    </xf>
    <xf numFmtId="3" fontId="1" fillId="0" borderId="6" xfId="0" applyNumberFormat="1" applyFont="1" applyBorder="1" applyAlignment="1">
      <alignment vertical="center" wrapText="1"/>
    </xf>
    <xf numFmtId="1" fontId="2" fillId="4" borderId="31" xfId="0" applyNumberFormat="1" applyFont="1" applyFill="1" applyBorder="1"/>
    <xf numFmtId="2" fontId="2" fillId="4" borderId="32" xfId="0" applyNumberFormat="1" applyFont="1" applyFill="1" applyBorder="1"/>
    <xf numFmtId="1" fontId="2" fillId="4" borderId="33" xfId="0" applyNumberFormat="1" applyFont="1" applyFill="1" applyBorder="1"/>
    <xf numFmtId="2" fontId="2" fillId="4" borderId="34" xfId="0" applyNumberFormat="1" applyFont="1" applyFill="1" applyBorder="1"/>
    <xf numFmtId="1" fontId="2" fillId="4" borderId="17" xfId="0" applyNumberFormat="1" applyFont="1" applyFill="1" applyBorder="1"/>
    <xf numFmtId="2" fontId="2" fillId="4" borderId="16" xfId="0" applyNumberFormat="1" applyFont="1" applyFill="1" applyBorder="1"/>
    <xf numFmtId="0" fontId="1" fillId="5" borderId="29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/>
    <xf numFmtId="0" fontId="1" fillId="5" borderId="29" xfId="0" applyFont="1" applyFill="1" applyBorder="1" applyAlignment="1">
      <alignment wrapText="1"/>
    </xf>
    <xf numFmtId="0" fontId="2" fillId="5" borderId="8" xfId="0" applyFont="1" applyFill="1" applyBorder="1" applyAlignment="1">
      <alignment horizontal="center"/>
    </xf>
    <xf numFmtId="1" fontId="2" fillId="5" borderId="8" xfId="0" applyNumberFormat="1" applyFont="1" applyFill="1" applyBorder="1"/>
    <xf numFmtId="2" fontId="2" fillId="5" borderId="8" xfId="0" applyNumberFormat="1" applyFont="1" applyFill="1" applyBorder="1"/>
    <xf numFmtId="1" fontId="2" fillId="5" borderId="22" xfId="0" applyNumberFormat="1" applyFont="1" applyFill="1" applyBorder="1"/>
    <xf numFmtId="2" fontId="2" fillId="5" borderId="10" xfId="0" applyNumberFormat="1" applyFont="1" applyFill="1" applyBorder="1"/>
    <xf numFmtId="2" fontId="2" fillId="5" borderId="20" xfId="0" applyNumberFormat="1" applyFont="1" applyFill="1" applyBorder="1"/>
    <xf numFmtId="0" fontId="1" fillId="5" borderId="35" xfId="0" applyFont="1" applyFill="1" applyBorder="1" applyAlignment="1">
      <alignment horizontal="center" vertical="center" wrapText="1"/>
    </xf>
    <xf numFmtId="0" fontId="2" fillId="5" borderId="36" xfId="0" applyFont="1" applyFill="1" applyBorder="1"/>
    <xf numFmtId="0" fontId="2" fillId="5" borderId="15" xfId="0" applyFont="1" applyFill="1" applyBorder="1" applyAlignment="1">
      <alignment horizontal="center"/>
    </xf>
    <xf numFmtId="1" fontId="2" fillId="5" borderId="15" xfId="0" applyNumberFormat="1" applyFont="1" applyFill="1" applyBorder="1"/>
    <xf numFmtId="2" fontId="2" fillId="5" borderId="15" xfId="0" applyNumberFormat="1" applyFont="1" applyFill="1" applyBorder="1"/>
    <xf numFmtId="2" fontId="2" fillId="5" borderId="16" xfId="0" applyNumberFormat="1" applyFont="1" applyFill="1" applyBorder="1"/>
    <xf numFmtId="1" fontId="2" fillId="5" borderId="37" xfId="0" applyNumberFormat="1" applyFont="1" applyFill="1" applyBorder="1"/>
    <xf numFmtId="0" fontId="2" fillId="5" borderId="38" xfId="0" applyFont="1" applyFill="1" applyBorder="1" applyAlignment="1">
      <alignment horizontal="center"/>
    </xf>
    <xf numFmtId="2" fontId="2" fillId="5" borderId="36" xfId="0" applyNumberFormat="1" applyFont="1" applyFill="1" applyBorder="1"/>
    <xf numFmtId="0" fontId="1" fillId="5" borderId="2" xfId="0" applyFont="1" applyFill="1" applyBorder="1" applyAlignment="1">
      <alignment horizontal="left" vertical="center"/>
    </xf>
    <xf numFmtId="3" fontId="1" fillId="3" borderId="7" xfId="0" applyNumberFormat="1" applyFont="1" applyFill="1" applyBorder="1"/>
    <xf numFmtId="2" fontId="1" fillId="3" borderId="12" xfId="0" applyNumberFormat="1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vertical="center" wrapText="1"/>
    </xf>
    <xf numFmtId="2" fontId="1" fillId="3" borderId="12" xfId="0" applyNumberFormat="1" applyFont="1" applyFill="1" applyBorder="1" applyAlignment="1">
      <alignment horizontal="right" vertical="center" wrapText="1"/>
    </xf>
    <xf numFmtId="4" fontId="1" fillId="3" borderId="13" xfId="0" applyNumberFormat="1" applyFont="1" applyFill="1" applyBorder="1" applyAlignment="1">
      <alignment horizontal="right" vertical="center" wrapText="1"/>
    </xf>
    <xf numFmtId="4" fontId="1" fillId="3" borderId="7" xfId="0" applyNumberFormat="1" applyFont="1" applyFill="1" applyBorder="1" applyAlignment="1">
      <alignment horizontal="right" vertical="center" wrapText="1"/>
    </xf>
    <xf numFmtId="4" fontId="1" fillId="3" borderId="11" xfId="0" applyNumberFormat="1" applyFont="1" applyFill="1" applyBorder="1" applyAlignment="1">
      <alignment horizontal="right" vertical="center" wrapText="1"/>
    </xf>
    <xf numFmtId="1" fontId="2" fillId="5" borderId="20" xfId="0" applyNumberFormat="1" applyFont="1" applyFill="1" applyBorder="1"/>
    <xf numFmtId="1" fontId="2" fillId="5" borderId="33" xfId="0" applyNumberFormat="1" applyFont="1" applyFill="1" applyBorder="1"/>
    <xf numFmtId="1" fontId="2" fillId="5" borderId="3" xfId="0" applyNumberFormat="1" applyFont="1" applyFill="1" applyBorder="1"/>
    <xf numFmtId="1" fontId="2" fillId="5" borderId="14" xfId="0" applyNumberFormat="1" applyFont="1" applyFill="1" applyBorder="1"/>
    <xf numFmtId="0" fontId="1" fillId="0" borderId="2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tabSelected="1" zoomScale="115" zoomScaleNormal="115" workbookViewId="0">
      <selection activeCell="A37" sqref="A37:XFD47"/>
    </sheetView>
  </sheetViews>
  <sheetFormatPr defaultColWidth="9.140625" defaultRowHeight="12.75" x14ac:dyDescent="0.2"/>
  <cols>
    <col min="1" max="1" width="20.28515625" style="2" customWidth="1"/>
    <col min="2" max="2" width="17.42578125" style="1" customWidth="1"/>
    <col min="3" max="3" width="60.85546875" style="1" customWidth="1"/>
    <col min="4" max="4" width="10.28515625" style="23" bestFit="1" customWidth="1"/>
    <col min="5" max="5" width="8" style="1" customWidth="1"/>
    <col min="6" max="6" width="5.42578125" style="1" bestFit="1" customWidth="1"/>
    <col min="7" max="7" width="4.42578125" style="1" bestFit="1" customWidth="1"/>
    <col min="8" max="8" width="5.42578125" style="1" bestFit="1" customWidth="1"/>
    <col min="9" max="9" width="4.42578125" style="1" bestFit="1" customWidth="1"/>
    <col min="10" max="10" width="6.42578125" style="1" bestFit="1" customWidth="1"/>
    <col min="11" max="11" width="5.5703125" style="1" customWidth="1"/>
    <col min="12" max="12" width="5.42578125" style="1" bestFit="1" customWidth="1"/>
    <col min="13" max="13" width="5.5703125" style="1" customWidth="1"/>
    <col min="14" max="14" width="5.28515625" style="1" customWidth="1"/>
    <col min="15" max="15" width="5.42578125" style="1" bestFit="1" customWidth="1"/>
    <col min="16" max="16" width="9.85546875" style="1" customWidth="1"/>
    <col min="17" max="17" width="9.140625" style="19"/>
    <col min="18" max="16384" width="9.140625" style="1"/>
  </cols>
  <sheetData>
    <row r="1" spans="1:26" x14ac:dyDescent="0.2">
      <c r="A1" s="23" t="s">
        <v>53</v>
      </c>
    </row>
    <row r="2" spans="1:26" ht="13.5" thickBot="1" x14ac:dyDescent="0.25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26" ht="15" customHeight="1" thickBot="1" x14ac:dyDescent="0.25">
      <c r="A3" s="90" t="s">
        <v>1</v>
      </c>
      <c r="B3" s="90" t="s">
        <v>2</v>
      </c>
      <c r="C3" s="90" t="s">
        <v>3</v>
      </c>
      <c r="D3" s="90" t="s">
        <v>8</v>
      </c>
      <c r="E3" s="90" t="s">
        <v>4</v>
      </c>
      <c r="F3" s="92" t="s">
        <v>5</v>
      </c>
      <c r="G3" s="93"/>
      <c r="H3" s="93"/>
      <c r="I3" s="93"/>
      <c r="J3" s="94"/>
      <c r="K3" s="93" t="s">
        <v>6</v>
      </c>
      <c r="L3" s="93"/>
      <c r="M3" s="93"/>
      <c r="N3" s="93"/>
      <c r="O3" s="94"/>
      <c r="P3" s="90" t="s">
        <v>7</v>
      </c>
    </row>
    <row r="4" spans="1:26" ht="178.5" customHeight="1" thickBot="1" x14ac:dyDescent="0.25">
      <c r="A4" s="91"/>
      <c r="B4" s="91"/>
      <c r="C4" s="91"/>
      <c r="D4" s="91"/>
      <c r="E4" s="91"/>
      <c r="F4" s="10" t="s">
        <v>9</v>
      </c>
      <c r="G4" s="8" t="s">
        <v>10</v>
      </c>
      <c r="H4" s="8" t="s">
        <v>11</v>
      </c>
      <c r="I4" s="8" t="s">
        <v>12</v>
      </c>
      <c r="J4" s="9" t="s">
        <v>13</v>
      </c>
      <c r="K4" s="7" t="s">
        <v>14</v>
      </c>
      <c r="L4" s="8" t="s">
        <v>10</v>
      </c>
      <c r="M4" s="8" t="s">
        <v>15</v>
      </c>
      <c r="N4" s="8" t="s">
        <v>16</v>
      </c>
      <c r="O4" s="11" t="s">
        <v>13</v>
      </c>
      <c r="P4" s="91"/>
      <c r="R4" s="19"/>
      <c r="S4" s="19"/>
      <c r="T4" s="19"/>
      <c r="U4" s="19"/>
      <c r="V4" s="19"/>
      <c r="W4" s="19"/>
      <c r="X4" s="19"/>
      <c r="Y4" s="19"/>
      <c r="Z4" s="19"/>
    </row>
    <row r="5" spans="1:26" ht="14.45" customHeight="1" x14ac:dyDescent="0.2">
      <c r="A5" s="95" t="s">
        <v>57</v>
      </c>
      <c r="B5" s="81" t="s">
        <v>17</v>
      </c>
      <c r="C5" s="12" t="s">
        <v>65</v>
      </c>
      <c r="D5" s="38" t="s">
        <v>22</v>
      </c>
      <c r="E5" s="34">
        <v>51</v>
      </c>
      <c r="F5" s="44">
        <f>E5</f>
        <v>51</v>
      </c>
      <c r="G5" s="25">
        <v>1</v>
      </c>
      <c r="H5" s="26">
        <f t="shared" ref="H5:H25" si="0">F5*G5</f>
        <v>51</v>
      </c>
      <c r="I5" s="27">
        <v>0.13</v>
      </c>
      <c r="J5" s="45">
        <f t="shared" ref="J5:J25" si="1">H5*I5</f>
        <v>6.63</v>
      </c>
      <c r="K5" s="35">
        <f t="shared" ref="K5:K25" si="2">E5-F5</f>
        <v>0</v>
      </c>
      <c r="L5" s="25">
        <v>1</v>
      </c>
      <c r="M5" s="26">
        <f t="shared" ref="M5:M26" si="3">K5*L5</f>
        <v>0</v>
      </c>
      <c r="N5" s="27">
        <v>0.02</v>
      </c>
      <c r="O5" s="28">
        <f t="shared" ref="O5:O24" si="4">M5*N5</f>
        <v>0</v>
      </c>
      <c r="P5" s="39">
        <f t="shared" ref="P5:P25" si="5">J5+O5</f>
        <v>6.63</v>
      </c>
      <c r="R5" s="19"/>
      <c r="S5" s="19"/>
      <c r="T5" s="19"/>
      <c r="U5" s="19"/>
      <c r="V5" s="19"/>
      <c r="W5" s="19"/>
      <c r="X5" s="19"/>
      <c r="Y5" s="19"/>
      <c r="Z5" s="19"/>
    </row>
    <row r="6" spans="1:26" ht="14.45" customHeight="1" thickBot="1" x14ac:dyDescent="0.25">
      <c r="A6" s="97"/>
      <c r="B6" s="82"/>
      <c r="C6" s="29" t="s">
        <v>64</v>
      </c>
      <c r="D6" s="30" t="s">
        <v>54</v>
      </c>
      <c r="E6" s="36">
        <v>51</v>
      </c>
      <c r="F6" s="46">
        <f>E6</f>
        <v>51</v>
      </c>
      <c r="G6" s="3">
        <v>1</v>
      </c>
      <c r="H6" s="6">
        <f t="shared" ref="H6" si="6">F6*G6</f>
        <v>51</v>
      </c>
      <c r="I6" s="5">
        <v>0.08</v>
      </c>
      <c r="J6" s="47">
        <f t="shared" ref="J6" si="7">H6*I6</f>
        <v>4.08</v>
      </c>
      <c r="K6" s="37">
        <f t="shared" ref="K6" si="8">E6-F6</f>
        <v>0</v>
      </c>
      <c r="L6" s="3">
        <v>1</v>
      </c>
      <c r="M6" s="6">
        <f t="shared" ref="M6" si="9">K6*L6</f>
        <v>0</v>
      </c>
      <c r="N6" s="5">
        <v>0.02</v>
      </c>
      <c r="O6" s="4">
        <f t="shared" ref="O6" si="10">M6*N6</f>
        <v>0</v>
      </c>
      <c r="P6" s="40">
        <f t="shared" ref="P6" si="11">J6+O6</f>
        <v>4.08</v>
      </c>
      <c r="R6" s="19"/>
      <c r="S6" s="19"/>
      <c r="T6" s="19"/>
      <c r="U6" s="19"/>
      <c r="V6" s="19"/>
      <c r="W6" s="19"/>
      <c r="X6" s="19"/>
      <c r="Y6" s="19"/>
      <c r="Z6" s="19"/>
    </row>
    <row r="7" spans="1:26" ht="14.45" customHeight="1" thickBot="1" x14ac:dyDescent="0.25">
      <c r="A7" s="50" t="s">
        <v>68</v>
      </c>
      <c r="B7" s="51"/>
      <c r="C7" s="52"/>
      <c r="D7" s="53"/>
      <c r="E7" s="77">
        <v>51</v>
      </c>
      <c r="F7" s="78">
        <v>51</v>
      </c>
      <c r="G7" s="54">
        <f>H7/F7</f>
        <v>2</v>
      </c>
      <c r="H7" s="55">
        <f>SUM(H5:H6)</f>
        <v>102</v>
      </c>
      <c r="I7" s="56">
        <f>J7/H7</f>
        <v>0.10500000000000001</v>
      </c>
      <c r="J7" s="56">
        <f>SUM(J5:J6)</f>
        <v>10.71</v>
      </c>
      <c r="K7" s="57">
        <f t="shared" ref="K7" si="12">E7-F7</f>
        <v>0</v>
      </c>
      <c r="L7" s="54">
        <v>1</v>
      </c>
      <c r="M7" s="55">
        <f>SUM(M5:M6)</f>
        <v>0</v>
      </c>
      <c r="N7" s="56">
        <v>0.02</v>
      </c>
      <c r="O7" s="58">
        <f t="shared" ref="O7" si="13">M7*N7</f>
        <v>0</v>
      </c>
      <c r="P7" s="59">
        <f t="shared" ref="P7" si="14">J7+O7</f>
        <v>10.71</v>
      </c>
      <c r="R7" s="19"/>
      <c r="S7" s="19"/>
      <c r="T7" s="19"/>
      <c r="U7" s="19"/>
      <c r="V7" s="19"/>
      <c r="W7" s="19"/>
      <c r="X7" s="19"/>
      <c r="Y7" s="19"/>
      <c r="Z7" s="19"/>
    </row>
    <row r="8" spans="1:26" ht="14.45" customHeight="1" x14ac:dyDescent="0.2">
      <c r="A8" s="95" t="s">
        <v>55</v>
      </c>
      <c r="B8" s="83" t="s">
        <v>66</v>
      </c>
      <c r="C8" s="12" t="s">
        <v>44</v>
      </c>
      <c r="D8" s="38" t="s">
        <v>49</v>
      </c>
      <c r="E8" s="34">
        <v>3</v>
      </c>
      <c r="F8" s="44">
        <f>E8</f>
        <v>3</v>
      </c>
      <c r="G8" s="25">
        <v>1</v>
      </c>
      <c r="H8" s="26">
        <f t="shared" si="0"/>
        <v>3</v>
      </c>
      <c r="I8" s="27">
        <v>0.13</v>
      </c>
      <c r="J8" s="45">
        <f t="shared" si="1"/>
        <v>0.39</v>
      </c>
      <c r="K8" s="35">
        <f t="shared" si="2"/>
        <v>0</v>
      </c>
      <c r="L8" s="25">
        <v>1</v>
      </c>
      <c r="M8" s="26">
        <f t="shared" si="3"/>
        <v>0</v>
      </c>
      <c r="N8" s="27">
        <v>0.02</v>
      </c>
      <c r="O8" s="28">
        <f t="shared" si="4"/>
        <v>0</v>
      </c>
      <c r="P8" s="39">
        <f t="shared" si="5"/>
        <v>0.39</v>
      </c>
      <c r="R8" s="19"/>
      <c r="S8" s="19"/>
      <c r="T8" s="19"/>
      <c r="U8" s="19"/>
      <c r="V8" s="19"/>
      <c r="W8" s="19"/>
      <c r="X8" s="19"/>
      <c r="Y8" s="19"/>
      <c r="Z8" s="19"/>
    </row>
    <row r="9" spans="1:26" ht="14.45" customHeight="1" x14ac:dyDescent="0.2">
      <c r="A9" s="96"/>
      <c r="B9" s="84"/>
      <c r="C9" s="13" t="s">
        <v>43</v>
      </c>
      <c r="D9" s="20" t="s">
        <v>23</v>
      </c>
      <c r="E9" s="36">
        <v>400</v>
      </c>
      <c r="F9" s="46">
        <f>E9</f>
        <v>400</v>
      </c>
      <c r="G9" s="3">
        <v>1</v>
      </c>
      <c r="H9" s="6">
        <f t="shared" ref="H9:H12" si="15">F9*G9</f>
        <v>400</v>
      </c>
      <c r="I9" s="5">
        <v>0.13</v>
      </c>
      <c r="J9" s="47">
        <f t="shared" ref="J9:J12" si="16">H9*I9</f>
        <v>52</v>
      </c>
      <c r="K9" s="37">
        <f t="shared" ref="K9:K12" si="17">E9-F9</f>
        <v>0</v>
      </c>
      <c r="L9" s="3">
        <v>1</v>
      </c>
      <c r="M9" s="6">
        <f t="shared" ref="M9:M13" si="18">K9*L9</f>
        <v>0</v>
      </c>
      <c r="N9" s="5">
        <v>0.02</v>
      </c>
      <c r="O9" s="4">
        <f t="shared" ref="O9:O12" si="19">M9*N9</f>
        <v>0</v>
      </c>
      <c r="P9" s="40">
        <f t="shared" ref="P9:P12" si="20">J9+O9</f>
        <v>52</v>
      </c>
      <c r="R9" s="19"/>
      <c r="S9" s="19"/>
      <c r="T9" s="19"/>
      <c r="U9" s="19"/>
      <c r="V9" s="19"/>
      <c r="W9" s="19"/>
      <c r="X9" s="19"/>
      <c r="Y9" s="19"/>
      <c r="Z9" s="19"/>
    </row>
    <row r="10" spans="1:26" ht="14.45" customHeight="1" thickBot="1" x14ac:dyDescent="0.25">
      <c r="A10" s="96"/>
      <c r="B10" s="85"/>
      <c r="C10" s="13" t="s">
        <v>64</v>
      </c>
      <c r="D10" s="20" t="s">
        <v>54</v>
      </c>
      <c r="E10" s="36">
        <v>403</v>
      </c>
      <c r="F10" s="46">
        <f>E10</f>
        <v>403</v>
      </c>
      <c r="G10" s="3">
        <v>1</v>
      </c>
      <c r="H10" s="6">
        <f>F10*G10</f>
        <v>403</v>
      </c>
      <c r="I10" s="5">
        <v>0.08</v>
      </c>
      <c r="J10" s="47">
        <f t="shared" si="16"/>
        <v>32.24</v>
      </c>
      <c r="K10" s="37">
        <f t="shared" ref="K10" si="21">E10-F10</f>
        <v>0</v>
      </c>
      <c r="L10" s="3">
        <v>1</v>
      </c>
      <c r="M10" s="6">
        <f t="shared" ref="M10" si="22">K10*L10</f>
        <v>0</v>
      </c>
      <c r="N10" s="5">
        <v>0.02</v>
      </c>
      <c r="O10" s="4">
        <f t="shared" ref="O10" si="23">M10*N10</f>
        <v>0</v>
      </c>
      <c r="P10" s="40">
        <f t="shared" ref="P10" si="24">J10+O10</f>
        <v>32.24</v>
      </c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4.45" customHeight="1" x14ac:dyDescent="0.2">
      <c r="A11" s="96"/>
      <c r="B11" s="83" t="s">
        <v>36</v>
      </c>
      <c r="C11" s="12" t="s">
        <v>37</v>
      </c>
      <c r="D11" s="38" t="s">
        <v>50</v>
      </c>
      <c r="E11" s="34">
        <v>6</v>
      </c>
      <c r="F11" s="44">
        <v>3</v>
      </c>
      <c r="G11" s="25">
        <v>1</v>
      </c>
      <c r="H11" s="26">
        <f t="shared" si="15"/>
        <v>3</v>
      </c>
      <c r="I11" s="27">
        <v>0.05</v>
      </c>
      <c r="J11" s="45">
        <f t="shared" si="16"/>
        <v>0.15000000000000002</v>
      </c>
      <c r="K11" s="35">
        <f t="shared" si="17"/>
        <v>3</v>
      </c>
      <c r="L11" s="25">
        <v>1</v>
      </c>
      <c r="M11" s="26">
        <f t="shared" si="18"/>
        <v>3</v>
      </c>
      <c r="N11" s="27">
        <v>0.02</v>
      </c>
      <c r="O11" s="28">
        <f t="shared" si="19"/>
        <v>0.06</v>
      </c>
      <c r="P11" s="39">
        <f t="shared" si="20"/>
        <v>0.21000000000000002</v>
      </c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4.45" customHeight="1" x14ac:dyDescent="0.2">
      <c r="A12" s="96"/>
      <c r="B12" s="84"/>
      <c r="C12" s="13" t="s">
        <v>38</v>
      </c>
      <c r="D12" s="20" t="s">
        <v>51</v>
      </c>
      <c r="E12" s="36">
        <v>3</v>
      </c>
      <c r="F12" s="46">
        <v>2</v>
      </c>
      <c r="G12" s="3">
        <v>1</v>
      </c>
      <c r="H12" s="6">
        <f t="shared" si="15"/>
        <v>2</v>
      </c>
      <c r="I12" s="5">
        <v>0.08</v>
      </c>
      <c r="J12" s="47">
        <f t="shared" si="16"/>
        <v>0.16</v>
      </c>
      <c r="K12" s="37">
        <f t="shared" si="17"/>
        <v>1</v>
      </c>
      <c r="L12" s="3">
        <v>1</v>
      </c>
      <c r="M12" s="6">
        <f t="shared" si="18"/>
        <v>1</v>
      </c>
      <c r="N12" s="5">
        <v>0.04</v>
      </c>
      <c r="O12" s="4">
        <f t="shared" si="19"/>
        <v>0.04</v>
      </c>
      <c r="P12" s="40">
        <f t="shared" si="20"/>
        <v>0.2</v>
      </c>
      <c r="R12" s="24"/>
      <c r="S12" s="19"/>
      <c r="T12" s="19"/>
      <c r="U12" s="19"/>
      <c r="V12" s="19"/>
      <c r="W12" s="19"/>
      <c r="X12" s="19"/>
      <c r="Y12" s="19"/>
      <c r="Z12" s="19"/>
    </row>
    <row r="13" spans="1:26" ht="14.45" customHeight="1" x14ac:dyDescent="0.2">
      <c r="A13" s="96"/>
      <c r="B13" s="84"/>
      <c r="C13" s="13" t="s">
        <v>39</v>
      </c>
      <c r="D13" s="20" t="s">
        <v>52</v>
      </c>
      <c r="E13" s="36">
        <v>6</v>
      </c>
      <c r="F13" s="46">
        <v>5</v>
      </c>
      <c r="G13" s="3">
        <v>1</v>
      </c>
      <c r="H13" s="6">
        <f t="shared" ref="H13:H14" si="25">F13*G13</f>
        <v>5</v>
      </c>
      <c r="I13" s="5">
        <v>1</v>
      </c>
      <c r="J13" s="47">
        <f t="shared" ref="J13:J14" si="26">H13*I13</f>
        <v>5</v>
      </c>
      <c r="K13" s="37">
        <f t="shared" ref="K13:K14" si="27">E13-F13</f>
        <v>1</v>
      </c>
      <c r="L13" s="3">
        <v>1</v>
      </c>
      <c r="M13" s="6">
        <f t="shared" si="18"/>
        <v>1</v>
      </c>
      <c r="N13" s="5">
        <v>0.02</v>
      </c>
      <c r="O13" s="4">
        <f t="shared" ref="O13:O14" si="28">M13*N13</f>
        <v>0.02</v>
      </c>
      <c r="P13" s="40">
        <f t="shared" ref="P13:P14" si="29">J13+O13</f>
        <v>5.0199999999999996</v>
      </c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4.45" customHeight="1" x14ac:dyDescent="0.2">
      <c r="A14" s="96"/>
      <c r="B14" s="84"/>
      <c r="C14" s="13" t="s">
        <v>40</v>
      </c>
      <c r="D14" s="20" t="s">
        <v>30</v>
      </c>
      <c r="E14" s="36">
        <v>700</v>
      </c>
      <c r="F14" s="46">
        <f t="shared" ref="F14:F20" si="30">ABS(E14*0.2)</f>
        <v>140</v>
      </c>
      <c r="G14" s="3">
        <v>1</v>
      </c>
      <c r="H14" s="6">
        <f t="shared" si="25"/>
        <v>140</v>
      </c>
      <c r="I14" s="5">
        <v>0.05</v>
      </c>
      <c r="J14" s="47">
        <f t="shared" si="26"/>
        <v>7</v>
      </c>
      <c r="K14" s="37">
        <f t="shared" si="27"/>
        <v>560</v>
      </c>
      <c r="L14" s="3">
        <v>1</v>
      </c>
      <c r="M14" s="6">
        <f t="shared" ref="M14" si="31">K14*L14</f>
        <v>560</v>
      </c>
      <c r="N14" s="5">
        <v>0.02</v>
      </c>
      <c r="O14" s="4">
        <f t="shared" si="28"/>
        <v>11.200000000000001</v>
      </c>
      <c r="P14" s="40">
        <f t="shared" si="29"/>
        <v>18.200000000000003</v>
      </c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4.45" customHeight="1" x14ac:dyDescent="0.2">
      <c r="A15" s="96"/>
      <c r="B15" s="84"/>
      <c r="C15" s="13" t="s">
        <v>41</v>
      </c>
      <c r="D15" s="20" t="s">
        <v>31</v>
      </c>
      <c r="E15" s="36">
        <v>100</v>
      </c>
      <c r="F15" s="46">
        <f t="shared" si="30"/>
        <v>20</v>
      </c>
      <c r="G15" s="3">
        <v>1</v>
      </c>
      <c r="H15" s="6">
        <f t="shared" si="0"/>
        <v>20</v>
      </c>
      <c r="I15" s="5">
        <v>0.05</v>
      </c>
      <c r="J15" s="47">
        <f t="shared" si="1"/>
        <v>1</v>
      </c>
      <c r="K15" s="37">
        <f t="shared" si="2"/>
        <v>80</v>
      </c>
      <c r="L15" s="3">
        <v>1</v>
      </c>
      <c r="M15" s="6">
        <f t="shared" si="3"/>
        <v>80</v>
      </c>
      <c r="N15" s="5">
        <v>0.02</v>
      </c>
      <c r="O15" s="4">
        <f t="shared" si="4"/>
        <v>1.6</v>
      </c>
      <c r="P15" s="40">
        <f t="shared" si="5"/>
        <v>2.6</v>
      </c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4.45" customHeight="1" x14ac:dyDescent="0.2">
      <c r="A16" s="96"/>
      <c r="B16" s="84"/>
      <c r="C16" s="13" t="s">
        <v>18</v>
      </c>
      <c r="D16" s="20" t="s">
        <v>24</v>
      </c>
      <c r="E16" s="36">
        <f>K14</f>
        <v>560</v>
      </c>
      <c r="F16" s="46">
        <f t="shared" si="30"/>
        <v>112</v>
      </c>
      <c r="G16" s="3">
        <v>1</v>
      </c>
      <c r="H16" s="6">
        <f>F16*G16</f>
        <v>112</v>
      </c>
      <c r="I16" s="5">
        <v>0.05</v>
      </c>
      <c r="J16" s="47">
        <f t="shared" si="1"/>
        <v>5.6000000000000005</v>
      </c>
      <c r="K16" s="37">
        <f t="shared" si="2"/>
        <v>448</v>
      </c>
      <c r="L16" s="3">
        <v>1</v>
      </c>
      <c r="M16" s="6">
        <f t="shared" si="3"/>
        <v>448</v>
      </c>
      <c r="N16" s="5">
        <v>0.02</v>
      </c>
      <c r="O16" s="4">
        <f t="shared" si="4"/>
        <v>8.9600000000000009</v>
      </c>
      <c r="P16" s="40">
        <f t="shared" si="5"/>
        <v>14.560000000000002</v>
      </c>
      <c r="R16" s="19"/>
      <c r="S16" s="19"/>
      <c r="T16" s="19"/>
      <c r="U16" s="19"/>
      <c r="V16" s="19"/>
      <c r="W16" s="19"/>
      <c r="X16" s="19"/>
      <c r="Y16" s="19"/>
      <c r="Z16" s="19"/>
    </row>
    <row r="17" spans="1:16" ht="14.45" customHeight="1" x14ac:dyDescent="0.2">
      <c r="A17" s="96"/>
      <c r="B17" s="84"/>
      <c r="C17" s="13" t="s">
        <v>19</v>
      </c>
      <c r="D17" s="20" t="s">
        <v>25</v>
      </c>
      <c r="E17" s="36">
        <f>K16</f>
        <v>448</v>
      </c>
      <c r="F17" s="46">
        <f t="shared" si="30"/>
        <v>89.600000000000009</v>
      </c>
      <c r="G17" s="3">
        <v>1</v>
      </c>
      <c r="H17" s="6">
        <f t="shared" si="0"/>
        <v>89.600000000000009</v>
      </c>
      <c r="I17" s="5">
        <v>0.05</v>
      </c>
      <c r="J17" s="47">
        <f t="shared" si="1"/>
        <v>4.4800000000000004</v>
      </c>
      <c r="K17" s="37">
        <f t="shared" si="2"/>
        <v>358.4</v>
      </c>
      <c r="L17" s="3">
        <v>1</v>
      </c>
      <c r="M17" s="6">
        <f t="shared" si="3"/>
        <v>358.4</v>
      </c>
      <c r="N17" s="5">
        <v>0.02</v>
      </c>
      <c r="O17" s="4">
        <f t="shared" si="4"/>
        <v>7.1679999999999993</v>
      </c>
      <c r="P17" s="40">
        <f>J17+O17</f>
        <v>11.648</v>
      </c>
    </row>
    <row r="18" spans="1:16" ht="14.45" customHeight="1" x14ac:dyDescent="0.2">
      <c r="A18" s="96"/>
      <c r="B18" s="84"/>
      <c r="C18" s="13" t="s">
        <v>32</v>
      </c>
      <c r="D18" s="20" t="s">
        <v>35</v>
      </c>
      <c r="E18" s="36">
        <v>280</v>
      </c>
      <c r="F18" s="46">
        <f t="shared" si="30"/>
        <v>56</v>
      </c>
      <c r="G18" s="3">
        <v>1</v>
      </c>
      <c r="H18" s="6">
        <f t="shared" ref="H18" si="32">F18*G18</f>
        <v>56</v>
      </c>
      <c r="I18" s="5">
        <v>0.05</v>
      </c>
      <c r="J18" s="47">
        <f t="shared" ref="J18" si="33">H18*I18</f>
        <v>2.8000000000000003</v>
      </c>
      <c r="K18" s="37">
        <f t="shared" ref="K18" si="34">E18-F18</f>
        <v>224</v>
      </c>
      <c r="L18" s="3">
        <v>1</v>
      </c>
      <c r="M18" s="6">
        <f t="shared" ref="M18" si="35">K18*L18</f>
        <v>224</v>
      </c>
      <c r="N18" s="5">
        <v>0.02</v>
      </c>
      <c r="O18" s="4">
        <f t="shared" ref="O18" si="36">M18*N18</f>
        <v>4.4800000000000004</v>
      </c>
      <c r="P18" s="40">
        <f t="shared" ref="P18" si="37">J18+O18</f>
        <v>7.2800000000000011</v>
      </c>
    </row>
    <row r="19" spans="1:16" ht="14.45" customHeight="1" x14ac:dyDescent="0.2">
      <c r="A19" s="96"/>
      <c r="B19" s="84"/>
      <c r="C19" s="13" t="s">
        <v>62</v>
      </c>
      <c r="D19" s="20" t="s">
        <v>31</v>
      </c>
      <c r="E19" s="36">
        <f>0.25*E17</f>
        <v>112</v>
      </c>
      <c r="F19" s="46">
        <f t="shared" si="30"/>
        <v>22.400000000000002</v>
      </c>
      <c r="G19" s="3">
        <v>1</v>
      </c>
      <c r="H19" s="6">
        <f t="shared" si="0"/>
        <v>22.400000000000002</v>
      </c>
      <c r="I19" s="5">
        <v>0.05</v>
      </c>
      <c r="J19" s="47">
        <f t="shared" si="1"/>
        <v>1.1200000000000001</v>
      </c>
      <c r="K19" s="37">
        <f t="shared" si="2"/>
        <v>89.6</v>
      </c>
      <c r="L19" s="3">
        <v>1</v>
      </c>
      <c r="M19" s="6">
        <f t="shared" si="3"/>
        <v>89.6</v>
      </c>
      <c r="N19" s="5">
        <v>0.02</v>
      </c>
      <c r="O19" s="4">
        <f t="shared" si="4"/>
        <v>1.7919999999999998</v>
      </c>
      <c r="P19" s="40">
        <f t="shared" si="5"/>
        <v>2.9119999999999999</v>
      </c>
    </row>
    <row r="20" spans="1:16" ht="14.45" customHeight="1" x14ac:dyDescent="0.2">
      <c r="A20" s="96"/>
      <c r="B20" s="84"/>
      <c r="C20" s="13" t="s">
        <v>63</v>
      </c>
      <c r="D20" s="20" t="s">
        <v>34</v>
      </c>
      <c r="E20" s="36">
        <v>80</v>
      </c>
      <c r="F20" s="46">
        <f t="shared" si="30"/>
        <v>16</v>
      </c>
      <c r="G20" s="3">
        <v>1</v>
      </c>
      <c r="H20" s="6">
        <f t="shared" ref="H20" si="38">F20*G20</f>
        <v>16</v>
      </c>
      <c r="I20" s="5">
        <v>0.05</v>
      </c>
      <c r="J20" s="47">
        <f t="shared" ref="J20" si="39">H20*I20</f>
        <v>0.8</v>
      </c>
      <c r="K20" s="37">
        <f t="shared" ref="K20" si="40">E20-F20</f>
        <v>64</v>
      </c>
      <c r="L20" s="3">
        <v>1</v>
      </c>
      <c r="M20" s="6">
        <f t="shared" ref="M20" si="41">K20*L20</f>
        <v>64</v>
      </c>
      <c r="N20" s="5">
        <v>0.02</v>
      </c>
      <c r="O20" s="4">
        <f t="shared" ref="O20" si="42">M20*N20</f>
        <v>1.28</v>
      </c>
      <c r="P20" s="40">
        <f t="shared" ref="P20" si="43">J20+O20</f>
        <v>2.08</v>
      </c>
    </row>
    <row r="21" spans="1:16" ht="14.45" customHeight="1" x14ac:dyDescent="0.2">
      <c r="A21" s="96"/>
      <c r="B21" s="84"/>
      <c r="C21" s="13" t="s">
        <v>21</v>
      </c>
      <c r="D21" s="20" t="s">
        <v>26</v>
      </c>
      <c r="E21" s="36">
        <f>K18</f>
        <v>224</v>
      </c>
      <c r="F21" s="46">
        <f>ABS(E21*0.17)</f>
        <v>38.080000000000005</v>
      </c>
      <c r="G21" s="3">
        <v>1</v>
      </c>
      <c r="H21" s="6">
        <f t="shared" si="0"/>
        <v>38.080000000000005</v>
      </c>
      <c r="I21" s="5">
        <v>0.05</v>
      </c>
      <c r="J21" s="47">
        <f>H21*I21-0.01</f>
        <v>1.8940000000000003</v>
      </c>
      <c r="K21" s="37">
        <f>E21-F21</f>
        <v>185.92</v>
      </c>
      <c r="L21" s="3">
        <v>1</v>
      </c>
      <c r="M21" s="6">
        <f t="shared" si="3"/>
        <v>185.92</v>
      </c>
      <c r="N21" s="5">
        <v>0.02</v>
      </c>
      <c r="O21" s="4">
        <f>M21*N21</f>
        <v>3.7183999999999999</v>
      </c>
      <c r="P21" s="40">
        <f>J21+O21-0.01</f>
        <v>5.6024000000000003</v>
      </c>
    </row>
    <row r="22" spans="1:16" ht="14.45" customHeight="1" x14ac:dyDescent="0.2">
      <c r="A22" s="96"/>
      <c r="B22" s="84"/>
      <c r="C22" s="13" t="s">
        <v>46</v>
      </c>
      <c r="D22" s="20" t="s">
        <v>27</v>
      </c>
      <c r="E22" s="36">
        <f>E17</f>
        <v>448</v>
      </c>
      <c r="F22" s="46">
        <f>ABS(E22*0.2)</f>
        <v>89.600000000000009</v>
      </c>
      <c r="G22" s="3">
        <v>1</v>
      </c>
      <c r="H22" s="6">
        <f t="shared" si="0"/>
        <v>89.600000000000009</v>
      </c>
      <c r="I22" s="5">
        <v>0.08</v>
      </c>
      <c r="J22" s="47">
        <f>H22*I22+0.02</f>
        <v>7.1880000000000006</v>
      </c>
      <c r="K22" s="37">
        <f t="shared" si="2"/>
        <v>358.4</v>
      </c>
      <c r="L22" s="3">
        <v>1</v>
      </c>
      <c r="M22" s="6">
        <f t="shared" si="3"/>
        <v>358.4</v>
      </c>
      <c r="N22" s="5">
        <v>0.04</v>
      </c>
      <c r="O22" s="4">
        <f>M22*N22</f>
        <v>14.335999999999999</v>
      </c>
      <c r="P22" s="40">
        <f>J22+O22+0.01</f>
        <v>21.534000000000002</v>
      </c>
    </row>
    <row r="23" spans="1:16" ht="14.45" customHeight="1" x14ac:dyDescent="0.2">
      <c r="A23" s="96"/>
      <c r="B23" s="84"/>
      <c r="C23" s="13" t="s">
        <v>47</v>
      </c>
      <c r="D23" s="20" t="s">
        <v>27</v>
      </c>
      <c r="E23" s="36">
        <v>280</v>
      </c>
      <c r="F23" s="46">
        <f>ABS(E23*0.2)</f>
        <v>56</v>
      </c>
      <c r="G23" s="3">
        <v>1</v>
      </c>
      <c r="H23" s="6">
        <f t="shared" si="0"/>
        <v>56</v>
      </c>
      <c r="I23" s="5">
        <v>0.08</v>
      </c>
      <c r="J23" s="47">
        <f t="shared" si="1"/>
        <v>4.4800000000000004</v>
      </c>
      <c r="K23" s="37">
        <f t="shared" si="2"/>
        <v>224</v>
      </c>
      <c r="L23" s="3">
        <v>1</v>
      </c>
      <c r="M23" s="6">
        <f t="shared" si="3"/>
        <v>224</v>
      </c>
      <c r="N23" s="5">
        <v>0.04</v>
      </c>
      <c r="O23" s="4">
        <f t="shared" si="4"/>
        <v>8.9600000000000009</v>
      </c>
      <c r="P23" s="40">
        <f t="shared" si="5"/>
        <v>13.440000000000001</v>
      </c>
    </row>
    <row r="24" spans="1:16" ht="14.45" customHeight="1" x14ac:dyDescent="0.2">
      <c r="A24" s="96"/>
      <c r="B24" s="84"/>
      <c r="C24" s="13" t="s">
        <v>42</v>
      </c>
      <c r="D24" s="20" t="s">
        <v>28</v>
      </c>
      <c r="E24" s="36">
        <v>64</v>
      </c>
      <c r="F24" s="46">
        <f>ABS(E24*0.8)</f>
        <v>51.2</v>
      </c>
      <c r="G24" s="3">
        <v>1</v>
      </c>
      <c r="H24" s="6">
        <f t="shared" si="0"/>
        <v>51.2</v>
      </c>
      <c r="I24" s="5">
        <v>0.08</v>
      </c>
      <c r="J24" s="47">
        <f>H24*I24</f>
        <v>4.0960000000000001</v>
      </c>
      <c r="K24" s="37">
        <f t="shared" si="2"/>
        <v>12.799999999999997</v>
      </c>
      <c r="L24" s="3">
        <v>1</v>
      </c>
      <c r="M24" s="6">
        <f t="shared" si="3"/>
        <v>12.799999999999997</v>
      </c>
      <c r="N24" s="5">
        <v>0.02</v>
      </c>
      <c r="O24" s="4">
        <f t="shared" si="4"/>
        <v>0.25599999999999995</v>
      </c>
      <c r="P24" s="40">
        <f t="shared" si="5"/>
        <v>4.3520000000000003</v>
      </c>
    </row>
    <row r="25" spans="1:16" ht="14.45" customHeight="1" x14ac:dyDescent="0.2">
      <c r="A25" s="96"/>
      <c r="B25" s="84"/>
      <c r="C25" s="13" t="s">
        <v>45</v>
      </c>
      <c r="D25" s="20" t="s">
        <v>29</v>
      </c>
      <c r="E25" s="36">
        <f>K24</f>
        <v>12.799999999999997</v>
      </c>
      <c r="F25" s="46">
        <f>ABS(E25*0.8)</f>
        <v>10.239999999999998</v>
      </c>
      <c r="G25" s="3">
        <v>1</v>
      </c>
      <c r="H25" s="6">
        <f t="shared" si="0"/>
        <v>10.239999999999998</v>
      </c>
      <c r="I25" s="5">
        <v>0.12</v>
      </c>
      <c r="J25" s="47">
        <f t="shared" si="1"/>
        <v>1.2287999999999997</v>
      </c>
      <c r="K25" s="37">
        <f t="shared" si="2"/>
        <v>2.5599999999999987</v>
      </c>
      <c r="L25" s="3">
        <v>1</v>
      </c>
      <c r="M25" s="6">
        <f t="shared" si="3"/>
        <v>2.5599999999999987</v>
      </c>
      <c r="N25" s="5">
        <v>0.03</v>
      </c>
      <c r="O25" s="4">
        <f>M25*N25</f>
        <v>7.6799999999999966E-2</v>
      </c>
      <c r="P25" s="40">
        <f t="shared" si="5"/>
        <v>1.3055999999999996</v>
      </c>
    </row>
    <row r="26" spans="1:16" ht="14.45" customHeight="1" x14ac:dyDescent="0.2">
      <c r="A26" s="96"/>
      <c r="B26" s="84"/>
      <c r="C26" s="13" t="s">
        <v>58</v>
      </c>
      <c r="D26" s="20" t="s">
        <v>60</v>
      </c>
      <c r="E26" s="36">
        <v>700</v>
      </c>
      <c r="F26" s="46">
        <f>SUM(F14,F16:F18,F21,F22:F23)-F28+1</f>
        <v>568.28</v>
      </c>
      <c r="G26" s="3">
        <v>1</v>
      </c>
      <c r="H26" s="6">
        <f>F26*G26</f>
        <v>568.28</v>
      </c>
      <c r="I26" s="5">
        <v>0.33</v>
      </c>
      <c r="J26" s="47">
        <f>H26*I26</f>
        <v>187.5324</v>
      </c>
      <c r="K26" s="37">
        <f>E26-F26</f>
        <v>131.72000000000003</v>
      </c>
      <c r="L26" s="3">
        <v>1</v>
      </c>
      <c r="M26" s="6">
        <f t="shared" si="3"/>
        <v>131.72000000000003</v>
      </c>
      <c r="N26" s="5">
        <v>0.02</v>
      </c>
      <c r="O26" s="4">
        <f>M26*N26</f>
        <v>2.6344000000000007</v>
      </c>
      <c r="P26" s="40">
        <f t="shared" ref="P26:P28" si="44">J26+O26</f>
        <v>190.16679999999999</v>
      </c>
    </row>
    <row r="27" spans="1:16" ht="14.45" customHeight="1" x14ac:dyDescent="0.2">
      <c r="A27" s="96"/>
      <c r="B27" s="84"/>
      <c r="C27" s="13" t="s">
        <v>59</v>
      </c>
      <c r="D27" s="42" t="s">
        <v>61</v>
      </c>
      <c r="E27" s="36">
        <v>212</v>
      </c>
      <c r="F27" s="46">
        <f>SUM(F15, F19:F20)</f>
        <v>58.400000000000006</v>
      </c>
      <c r="G27" s="3">
        <v>1</v>
      </c>
      <c r="H27" s="6">
        <f>F27*G27</f>
        <v>58.400000000000006</v>
      </c>
      <c r="I27" s="5">
        <v>0.33</v>
      </c>
      <c r="J27" s="47">
        <f>H27*I27</f>
        <v>19.272000000000002</v>
      </c>
      <c r="K27" s="37">
        <f>E27-F27</f>
        <v>153.6</v>
      </c>
      <c r="L27" s="3">
        <v>1</v>
      </c>
      <c r="M27" s="6">
        <f t="shared" ref="M27" si="45">K27*L27</f>
        <v>153.6</v>
      </c>
      <c r="N27" s="5">
        <v>0.02</v>
      </c>
      <c r="O27" s="4">
        <f>M27*N27</f>
        <v>3.0720000000000001</v>
      </c>
      <c r="P27" s="40">
        <f t="shared" ref="P27" si="46">J27+O27</f>
        <v>22.344000000000001</v>
      </c>
    </row>
    <row r="28" spans="1:16" ht="14.45" customHeight="1" x14ac:dyDescent="0.2">
      <c r="A28" s="96"/>
      <c r="B28" s="84"/>
      <c r="C28" s="13" t="s">
        <v>56</v>
      </c>
      <c r="D28" s="42" t="s">
        <v>60</v>
      </c>
      <c r="E28" s="36">
        <v>146</v>
      </c>
      <c r="F28" s="46">
        <v>14</v>
      </c>
      <c r="G28" s="3">
        <v>1</v>
      </c>
      <c r="H28" s="6">
        <f>F28*G28</f>
        <v>14</v>
      </c>
      <c r="I28" s="5">
        <v>0.42</v>
      </c>
      <c r="J28" s="47">
        <f>H28*I28</f>
        <v>5.88</v>
      </c>
      <c r="K28" s="37">
        <f>E28-F28</f>
        <v>132</v>
      </c>
      <c r="L28" s="3">
        <v>1</v>
      </c>
      <c r="M28" s="6">
        <f>K28*L28</f>
        <v>132</v>
      </c>
      <c r="N28" s="5">
        <v>0.02</v>
      </c>
      <c r="O28" s="4">
        <f>M28*N28</f>
        <v>2.64</v>
      </c>
      <c r="P28" s="40">
        <f t="shared" si="44"/>
        <v>8.52</v>
      </c>
    </row>
    <row r="29" spans="1:16" ht="14.45" customHeight="1" thickBot="1" x14ac:dyDescent="0.25">
      <c r="A29" s="97"/>
      <c r="B29" s="85"/>
      <c r="C29" s="41" t="s">
        <v>64</v>
      </c>
      <c r="D29" s="42" t="s">
        <v>54</v>
      </c>
      <c r="E29" s="36">
        <v>806</v>
      </c>
      <c r="F29" s="48">
        <v>806</v>
      </c>
      <c r="G29" s="31">
        <v>1</v>
      </c>
      <c r="H29" s="32">
        <v>806</v>
      </c>
      <c r="I29" s="33">
        <v>0.08</v>
      </c>
      <c r="J29" s="49">
        <f>H29*I29</f>
        <v>64.48</v>
      </c>
      <c r="K29" s="37">
        <v>0</v>
      </c>
      <c r="L29" s="3">
        <v>1</v>
      </c>
      <c r="M29" s="6">
        <v>0</v>
      </c>
      <c r="N29" s="5">
        <v>0.02</v>
      </c>
      <c r="O29" s="4">
        <f>M29*N29</f>
        <v>0</v>
      </c>
      <c r="P29" s="40">
        <f t="shared" ref="P29" si="47">J29+O29</f>
        <v>64.48</v>
      </c>
    </row>
    <row r="30" spans="1:16" ht="14.45" customHeight="1" thickBot="1" x14ac:dyDescent="0.25">
      <c r="A30" s="69" t="s">
        <v>69</v>
      </c>
      <c r="B30" s="60"/>
      <c r="C30" s="61"/>
      <c r="D30" s="53"/>
      <c r="E30" s="79">
        <f>SUM(E8,E9,E13,E14:E15)</f>
        <v>1209</v>
      </c>
      <c r="F30" s="80">
        <f>SUM(F8,F9,F13,F26, F27, F28)</f>
        <v>1048.68</v>
      </c>
      <c r="G30" s="62">
        <v>1</v>
      </c>
      <c r="H30" s="63">
        <f>SUM(H8:H29)</f>
        <v>2963.7999999999997</v>
      </c>
      <c r="I30" s="64">
        <f>J30/H30</f>
        <v>0.13792806532154667</v>
      </c>
      <c r="J30" s="65">
        <f>SUM(J8:J29)</f>
        <v>408.7912</v>
      </c>
      <c r="K30" s="66">
        <f>SUM(K11, K13, K19:K20, K25)</f>
        <v>160.16</v>
      </c>
      <c r="L30" s="67">
        <v>1</v>
      </c>
      <c r="M30" s="63">
        <f>SUM(M8:M29)</f>
        <v>3030.0000000000005</v>
      </c>
      <c r="N30" s="64">
        <f>O30/M30</f>
        <v>2.3859273927392739E-2</v>
      </c>
      <c r="O30" s="65">
        <f>SUM(O10:O29)</f>
        <v>72.293600000000012</v>
      </c>
      <c r="P30" s="68">
        <f>SUM(P8:P29)</f>
        <v>481.08479999999997</v>
      </c>
    </row>
    <row r="31" spans="1:16" ht="13.5" customHeight="1" thickBot="1" x14ac:dyDescent="0.25">
      <c r="A31" s="86" t="s">
        <v>33</v>
      </c>
      <c r="B31" s="87"/>
      <c r="C31" s="88"/>
      <c r="D31" s="43" t="s">
        <v>20</v>
      </c>
      <c r="E31" s="70">
        <f>SUM(E7, E30)</f>
        <v>1260</v>
      </c>
      <c r="F31" s="70">
        <f>SUM(F7, F30)</f>
        <v>1099.68</v>
      </c>
      <c r="G31" s="71">
        <f>H31/F31</f>
        <v>2.7879019351083949</v>
      </c>
      <c r="H31" s="72">
        <f>SUM(H7, H30)</f>
        <v>3065.7999999999997</v>
      </c>
      <c r="I31" s="73">
        <f>J31/H31</f>
        <v>0.13683253963076522</v>
      </c>
      <c r="J31" s="74">
        <f>SUM(J7+J30)</f>
        <v>419.50119999999998</v>
      </c>
      <c r="K31" s="70">
        <f>SUM(K7, K30)</f>
        <v>160.16</v>
      </c>
      <c r="L31" s="71">
        <f>M31/K31</f>
        <v>18.918581418581422</v>
      </c>
      <c r="M31" s="72">
        <f>SUM(M7, M30)</f>
        <v>3030.0000000000005</v>
      </c>
      <c r="N31" s="73">
        <f>O31/M31</f>
        <v>2.3859273927392739E-2</v>
      </c>
      <c r="O31" s="75">
        <f>SUM(O5:O29)</f>
        <v>72.293600000000012</v>
      </c>
      <c r="P31" s="76">
        <f>SUM(P7, P30)</f>
        <v>491.79479999999995</v>
      </c>
    </row>
    <row r="32" spans="1:16" ht="14.45" customHeight="1" x14ac:dyDescent="0.2">
      <c r="A32" s="17"/>
      <c r="B32" s="14"/>
      <c r="C32" s="14"/>
      <c r="D32" s="21"/>
      <c r="E32" s="14"/>
      <c r="F32" s="14"/>
    </row>
    <row r="33" spans="1:8" ht="14.45" customHeight="1" x14ac:dyDescent="0.2">
      <c r="A33" s="1" t="s">
        <v>67</v>
      </c>
      <c r="B33" s="16"/>
      <c r="C33" s="16"/>
      <c r="D33" s="22"/>
      <c r="E33" s="16"/>
      <c r="F33" s="16"/>
      <c r="G33" s="16"/>
      <c r="H33" s="16"/>
    </row>
    <row r="34" spans="1:8" ht="14.45" customHeight="1" x14ac:dyDescent="0.2">
      <c r="A34" s="18" t="s">
        <v>48</v>
      </c>
      <c r="B34" s="15"/>
      <c r="C34" s="15"/>
      <c r="D34" s="22"/>
      <c r="E34" s="15"/>
      <c r="F34" s="15"/>
      <c r="G34" s="15"/>
      <c r="H34" s="15"/>
    </row>
    <row r="35" spans="1:8" ht="14.45" customHeight="1" x14ac:dyDescent="0.2">
      <c r="A35" s="18"/>
      <c r="B35" s="16"/>
      <c r="C35" s="16"/>
      <c r="D35" s="22"/>
      <c r="E35" s="16"/>
      <c r="F35" s="16"/>
      <c r="G35" s="16"/>
      <c r="H35" s="16"/>
    </row>
    <row r="36" spans="1:8" ht="14.45" customHeight="1" x14ac:dyDescent="0.2">
      <c r="A36" s="18"/>
      <c r="B36" s="16"/>
      <c r="C36" s="16"/>
      <c r="D36" s="22"/>
      <c r="E36" s="16"/>
      <c r="F36" s="16"/>
      <c r="G36" s="16"/>
      <c r="H36" s="16"/>
    </row>
  </sheetData>
  <mergeCells count="15">
    <mergeCell ref="B5:B6"/>
    <mergeCell ref="B8:B10"/>
    <mergeCell ref="A31:C31"/>
    <mergeCell ref="A2:P2"/>
    <mergeCell ref="A3:A4"/>
    <mergeCell ref="E3:E4"/>
    <mergeCell ref="F3:J3"/>
    <mergeCell ref="K3:O3"/>
    <mergeCell ref="P3:P4"/>
    <mergeCell ref="B3:B4"/>
    <mergeCell ref="C3:C4"/>
    <mergeCell ref="D3:D4"/>
    <mergeCell ref="B11:B29"/>
    <mergeCell ref="A8:A29"/>
    <mergeCell ref="A5:A6"/>
  </mergeCells>
  <pageMargins left="0.25" right="0.25" top="0.75" bottom="0.75" header="0.3" footer="0.3"/>
  <pageSetup scale="49" orientation="landscape" horizontalDpi="1200" verticalDpi="1200" r:id="rId1"/>
  <ignoredErrors>
    <ignoredError sqref="E22 F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C189B3A823B43924932A548F363D7" ma:contentTypeVersion="8" ma:contentTypeDescription="Create a new document." ma:contentTypeScope="" ma:versionID="aa7d7bca925d4d2098f3fbe1d09d631b">
  <xsd:schema xmlns:xsd="http://www.w3.org/2001/XMLSchema" xmlns:xs="http://www.w3.org/2001/XMLSchema" xmlns:p="http://schemas.microsoft.com/office/2006/metadata/properties" xmlns:ns2="4a5e2684-f7cd-4448-a3d6-c5be07ace99e" xmlns:ns3="22088e7c-88fa-40f6-88eb-a8b754a964ae" targetNamespace="http://schemas.microsoft.com/office/2006/metadata/properties" ma:root="true" ma:fieldsID="ffcfb544f0e024f836592661021b9299" ns2:_="" ns3:_="">
    <xsd:import namespace="4a5e2684-f7cd-4448-a3d6-c5be07ace99e"/>
    <xsd:import namespace="22088e7c-88fa-40f6-88eb-a8b754a964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e2684-f7cd-4448-a3d6-c5be07ace9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88e7c-88fa-40f6-88eb-a8b754a964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2088e7c-88fa-40f6-88eb-a8b754a964ae">
      <UserInfo>
        <DisplayName>Morgan Miller, MPIA</DisplayName>
        <AccountId>54</AccountId>
        <AccountType/>
      </UserInfo>
      <UserInfo>
        <DisplayName>Joshua Townley</DisplayName>
        <AccountId>28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2771554-ADE9-4061-B79A-DDDFB4CD7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e2684-f7cd-4448-a3d6-c5be07ace99e"/>
    <ds:schemaRef ds:uri="22088e7c-88fa-40f6-88eb-a8b754a964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163F09-6FB5-4CA6-9530-FD84665554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906889-7DA0-435F-A82F-11F3B3B383A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2088e7c-88fa-40f6-88eb-a8b754a964ae"/>
    <ds:schemaRef ds:uri="4a5e2684-f7cd-4448-a3d6-c5be07ace99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CACFP ADCC Burden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Molly Matthews-Ewald, PhD, MS</dc:creator>
  <cp:keywords/>
  <dc:description/>
  <cp:lastModifiedBy>Sandberg, Christina - FNS</cp:lastModifiedBy>
  <cp:revision/>
  <cp:lastPrinted>2018-12-03T16:55:32Z</cp:lastPrinted>
  <dcterms:created xsi:type="dcterms:W3CDTF">2017-09-27T19:13:40Z</dcterms:created>
  <dcterms:modified xsi:type="dcterms:W3CDTF">2018-12-04T21:59:54Z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0x010100CF4C189B3A823B43924932A548F363D7</vt:lpwstr>
  </property>
  <property fmtid="{D5CDD505-2E9C-101B-9397-08002B2CF9AE}" pid="3" name="Task">
    <vt:lpwstr>3.1</vt:lpwstr>
  </property>
  <property fmtid="{D5CDD505-2E9C-101B-9397-08002B2CF9AE}" pid="4" name="ESRI_WORKBOOK_ID">
    <vt:lpwstr>b500f551eb99451185bcd0751e774575</vt:lpwstr>
  </property>
</Properties>
</file>