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/>
  <bookViews>
    <workbookView xWindow="0" yWindow="0" windowWidth="21945" windowHeight="74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I10" i="1" l="1"/>
  <c r="F14" i="1" l="1"/>
  <c r="H20" i="1"/>
  <c r="K20" i="1" s="1"/>
  <c r="M20" i="1" s="1"/>
  <c r="O20" i="1" s="1"/>
  <c r="H17" i="1"/>
  <c r="J17" i="1" s="1"/>
  <c r="H18" i="1"/>
  <c r="K18" i="1" s="1"/>
  <c r="M18" i="1" s="1"/>
  <c r="O18" i="1" s="1"/>
  <c r="H19" i="1"/>
  <c r="K19" i="1" s="1"/>
  <c r="M19" i="1" s="1"/>
  <c r="O19" i="1" s="1"/>
  <c r="J18" i="1" l="1"/>
  <c r="P18" i="1" s="1"/>
  <c r="R18" i="1" s="1"/>
  <c r="K17" i="1"/>
  <c r="M17" i="1" s="1"/>
  <c r="O17" i="1" s="1"/>
  <c r="P17" i="1" s="1"/>
  <c r="R17" i="1" s="1"/>
  <c r="J19" i="1"/>
  <c r="P19" i="1" s="1"/>
  <c r="R19" i="1" s="1"/>
  <c r="J20" i="1"/>
  <c r="P20" i="1" s="1"/>
  <c r="R20" i="1" s="1"/>
  <c r="H13" i="1"/>
  <c r="K13" i="1" s="1"/>
  <c r="M13" i="1" s="1"/>
  <c r="O13" i="1" s="1"/>
  <c r="F11" i="1"/>
  <c r="H11" i="1" s="1"/>
  <c r="K11" i="1" s="1"/>
  <c r="M11" i="1" s="1"/>
  <c r="O11" i="1" s="1"/>
  <c r="F10" i="1"/>
  <c r="H10" i="1" s="1"/>
  <c r="K10" i="1" s="1"/>
  <c r="M10" i="1" s="1"/>
  <c r="O10" i="1" s="1"/>
  <c r="F9" i="1"/>
  <c r="H9" i="1" s="1"/>
  <c r="K9" i="1" s="1"/>
  <c r="M9" i="1" s="1"/>
  <c r="O9" i="1" s="1"/>
  <c r="H12" i="1"/>
  <c r="K12" i="1" s="1"/>
  <c r="M12" i="1" s="1"/>
  <c r="O12" i="1" s="1"/>
  <c r="J12" i="1" l="1"/>
  <c r="P12" i="1" s="1"/>
  <c r="R12" i="1" s="1"/>
  <c r="J11" i="1"/>
  <c r="P11" i="1" s="1"/>
  <c r="R11" i="1" s="1"/>
  <c r="J10" i="1"/>
  <c r="P10" i="1" s="1"/>
  <c r="R10" i="1" s="1"/>
  <c r="J13" i="1"/>
  <c r="P13" i="1" s="1"/>
  <c r="R13" i="1" s="1"/>
  <c r="J9" i="1"/>
  <c r="P9" i="1" s="1"/>
  <c r="R9" i="1" s="1"/>
  <c r="F6" i="1"/>
  <c r="F21" i="1" s="1"/>
  <c r="H6" i="1" l="1"/>
  <c r="H14" i="1"/>
  <c r="I6" i="1"/>
  <c r="I7" i="1"/>
  <c r="E7" i="1"/>
  <c r="E15" i="1"/>
  <c r="K14" i="1" l="1"/>
  <c r="E8" i="1"/>
  <c r="F8" i="1" s="1"/>
  <c r="H8" i="1" s="1"/>
  <c r="J8" i="1" s="1"/>
  <c r="F7" i="1"/>
  <c r="H7" i="1" s="1"/>
  <c r="J7" i="1" s="1"/>
  <c r="F15" i="1"/>
  <c r="H15" i="1" s="1"/>
  <c r="J15" i="1" s="1"/>
  <c r="J14" i="1"/>
  <c r="K6" i="1"/>
  <c r="J6" i="1"/>
  <c r="E16" i="1"/>
  <c r="M14" i="1" l="1"/>
  <c r="K15" i="1"/>
  <c r="M15" i="1" s="1"/>
  <c r="O15" i="1" s="1"/>
  <c r="P15" i="1" s="1"/>
  <c r="R15" i="1" s="1"/>
  <c r="K7" i="1"/>
  <c r="K21" i="1" s="1"/>
  <c r="K8" i="1"/>
  <c r="M8" i="1" s="1"/>
  <c r="O8" i="1" s="1"/>
  <c r="P8" i="1" s="1"/>
  <c r="R8" i="1" s="1"/>
  <c r="F16" i="1"/>
  <c r="H16" i="1" s="1"/>
  <c r="M6" i="1"/>
  <c r="M7" i="1" l="1"/>
  <c r="O7" i="1" s="1"/>
  <c r="P7" i="1" s="1"/>
  <c r="R7" i="1" s="1"/>
  <c r="K16" i="1"/>
  <c r="M16" i="1" s="1"/>
  <c r="H21" i="1"/>
  <c r="G21" i="1" s="1"/>
  <c r="O14" i="1"/>
  <c r="P14" i="1" s="1"/>
  <c r="R14" i="1" s="1"/>
  <c r="J16" i="1"/>
  <c r="J21" i="1" s="1"/>
  <c r="O6" i="1"/>
  <c r="O16" i="1" l="1"/>
  <c r="O21" i="1" s="1"/>
  <c r="M21" i="1"/>
  <c r="L21" i="1" s="1"/>
  <c r="P6" i="1"/>
  <c r="R6" i="1" s="1"/>
  <c r="I21" i="1"/>
  <c r="N21" i="1" l="1"/>
  <c r="P16" i="1"/>
  <c r="R16" i="1" s="1"/>
  <c r="R21" i="1" s="1"/>
  <c r="P21" i="1"/>
</calcChain>
</file>

<file path=xl/sharedStrings.xml><?xml version="1.0" encoding="utf-8"?>
<sst xmlns="http://schemas.openxmlformats.org/spreadsheetml/2006/main" count="62" uniqueCount="57">
  <si>
    <t>Responsive</t>
  </si>
  <si>
    <t>Non-Responsive</t>
  </si>
  <si>
    <t>Instruments</t>
  </si>
  <si>
    <t>Sample Size</t>
  </si>
  <si>
    <t>Number of</t>
  </si>
  <si>
    <t>Non-respondents</t>
  </si>
  <si>
    <t>Grand Total Annual Burden Estimate (hours)</t>
  </si>
  <si>
    <t>Hourly Wage Rate</t>
  </si>
  <si>
    <t>Total Annualized Cost of Respondent Burden</t>
  </si>
  <si>
    <t>State Agencies</t>
  </si>
  <si>
    <t>State CN Directors</t>
  </si>
  <si>
    <t>SA Questionnaire</t>
  </si>
  <si>
    <t>School Food Authorities</t>
  </si>
  <si>
    <t>TOTAL*</t>
  </si>
  <si>
    <t>SFA Questionnaire</t>
  </si>
  <si>
    <t>--</t>
  </si>
  <si>
    <t>Respondent Category</t>
  </si>
  <si>
    <t>SFA Officials</t>
  </si>
  <si>
    <t>Appendix C:  Estimated Annual Burden for Information Collection and Nonresponse for CN QRS Surveys*</t>
  </si>
  <si>
    <r>
      <t>**</t>
    </r>
    <r>
      <rPr>
        <sz val="10"/>
        <color theme="1"/>
        <rFont val="Calibri"/>
        <family val="2"/>
      </rPr>
      <t>Non-response time represents time spent opening and reading email, or listening to voicemail message but not responding.</t>
    </r>
  </si>
  <si>
    <t>Read invitation email with FAQs: 2M to SA</t>
  </si>
  <si>
    <t>Read recruitment letter with FAQs: SA to SFA</t>
  </si>
  <si>
    <t>Read invitation email with FAQs: 2M to SFA</t>
  </si>
  <si>
    <t>Appendices</t>
  </si>
  <si>
    <t>Pretest recruitment</t>
  </si>
  <si>
    <t>B.1</t>
  </si>
  <si>
    <t>B.2</t>
  </si>
  <si>
    <t>A.2</t>
  </si>
  <si>
    <t>A.3</t>
  </si>
  <si>
    <t>Pretest: SA questionnaire and debrief</t>
  </si>
  <si>
    <t>Pretest: SFA questionnaire and debrief</t>
  </si>
  <si>
    <t>D.1</t>
  </si>
  <si>
    <t>D.2</t>
  </si>
  <si>
    <t>Reminder telephone script: SA</t>
  </si>
  <si>
    <t>Reminder phone script: SFA</t>
  </si>
  <si>
    <t>Reminder email with FAQs: SFA</t>
  </si>
  <si>
    <t xml:space="preserve">Reminder email with FAQs: SA </t>
  </si>
  <si>
    <t>A.4</t>
  </si>
  <si>
    <t>Read recruitment letter with FAQs: RO to SA</t>
  </si>
  <si>
    <t>Send recruitment letter with FAQs and contact template: SA to SFA</t>
  </si>
  <si>
    <t>D.4</t>
  </si>
  <si>
    <t>Type of Respondents</t>
  </si>
  <si>
    <t>Number of Respondents</t>
  </si>
  <si>
    <t>Frequency of Response</t>
  </si>
  <si>
    <t>Total Annual Responses</t>
  </si>
  <si>
    <t>Hours per Response</t>
  </si>
  <si>
    <t>Annual Burden (hours)</t>
  </si>
  <si>
    <t>Frequency of Non-response</t>
  </si>
  <si>
    <t>Total Annual Non-responses</t>
  </si>
  <si>
    <t>Hours per Non-response**</t>
  </si>
  <si>
    <t>A.9</t>
  </si>
  <si>
    <t>A.6</t>
  </si>
  <si>
    <t>A.7</t>
  </si>
  <si>
    <t>A.5</t>
  </si>
  <si>
    <t>A.8</t>
  </si>
  <si>
    <t>D.3</t>
  </si>
  <si>
    <t>*Some totals may not add up due to rounding.  Total sample size (E21) does not equal total of respondents (F21) and non-respondents (K21) since some sample members are counted as respondents and non-respondents (i.e., for the survey and for the pretest).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</si>
</sst>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1" xfId="0" applyFont="1" applyBorder="1" applyAlignment="1">
      <alignment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8" fontId="3" fillId="0" borderId="6" xfId="0" applyNumberFormat="1" applyFont="1" applyBorder="1" applyAlignment="1">
      <alignment horizontal="right"/>
    </xf>
    <xf numFmtId="1" fontId="3" fillId="0" borderId="8" xfId="0" applyNumberFormat="1" applyFont="1" applyBorder="1" applyAlignment="1">
      <alignment horizontal="right" wrapText="1"/>
    </xf>
    <xf numFmtId="2" fontId="3" fillId="0" borderId="8" xfId="0" applyNumberFormat="1" applyFont="1" applyBorder="1" applyAlignment="1">
      <alignment horizontal="right" wrapText="1"/>
    </xf>
    <xf numFmtId="8" fontId="3" fillId="0" borderId="8" xfId="0" applyNumberFormat="1" applyFont="1" applyBorder="1" applyAlignment="1">
      <alignment horizontal="right"/>
    </xf>
    <xf numFmtId="1" fontId="3" fillId="0" borderId="10" xfId="0" applyNumberFormat="1" applyFont="1" applyBorder="1" applyAlignment="1">
      <alignment horizontal="right" wrapText="1"/>
    </xf>
    <xf numFmtId="1" fontId="3" fillId="0" borderId="6" xfId="0" applyNumberFormat="1" applyFont="1" applyBorder="1" applyAlignment="1">
      <alignment horizontal="right" wrapText="1"/>
    </xf>
    <xf numFmtId="1" fontId="3" fillId="2" borderId="8" xfId="0" applyNumberFormat="1" applyFont="1" applyFill="1" applyBorder="1" applyAlignment="1">
      <alignment horizontal="right" wrapText="1"/>
    </xf>
    <xf numFmtId="2" fontId="3" fillId="0" borderId="11" xfId="0" applyNumberFormat="1" applyFont="1" applyBorder="1" applyAlignment="1">
      <alignment horizontal="right"/>
    </xf>
    <xf numFmtId="0" fontId="5" fillId="0" borderId="0" xfId="0" applyFont="1"/>
    <xf numFmtId="1" fontId="3" fillId="4" borderId="8" xfId="0" applyNumberFormat="1" applyFont="1" applyFill="1" applyBorder="1" applyAlignment="1">
      <alignment horizontal="right" wrapText="1"/>
    </xf>
    <xf numFmtId="2" fontId="3" fillId="4" borderId="8" xfId="0" applyNumberFormat="1" applyFont="1" applyFill="1" applyBorder="1" applyAlignment="1">
      <alignment horizontal="right" wrapText="1"/>
    </xf>
    <xf numFmtId="8" fontId="3" fillId="4" borderId="8" xfId="0" applyNumberFormat="1" applyFont="1" applyFill="1" applyBorder="1" applyAlignment="1">
      <alignment horizontal="right"/>
    </xf>
    <xf numFmtId="2" fontId="3" fillId="0" borderId="10" xfId="0" applyNumberFormat="1" applyFont="1" applyBorder="1" applyAlignment="1">
      <alignment horizontal="right" wrapText="1"/>
    </xf>
    <xf numFmtId="2" fontId="3" fillId="4" borderId="10" xfId="0" applyNumberFormat="1" applyFont="1" applyFill="1" applyBorder="1" applyAlignment="1">
      <alignment horizontal="right" wrapText="1"/>
    </xf>
    <xf numFmtId="0" fontId="0" fillId="0" borderId="0" xfId="0" applyFill="1"/>
    <xf numFmtId="2" fontId="0" fillId="0" borderId="0" xfId="0" applyNumberFormat="1" applyFill="1"/>
    <xf numFmtId="8" fontId="0" fillId="0" borderId="0" xfId="0" applyNumberFormat="1" applyFill="1"/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right" wrapText="1"/>
    </xf>
    <xf numFmtId="1" fontId="3" fillId="0" borderId="7" xfId="0" applyNumberFormat="1" applyFont="1" applyBorder="1" applyAlignment="1">
      <alignment horizontal="right" wrapText="1"/>
    </xf>
    <xf numFmtId="1" fontId="3" fillId="0" borderId="9" xfId="0" applyNumberFormat="1" applyFont="1" applyBorder="1" applyAlignment="1">
      <alignment horizontal="right" wrapText="1"/>
    </xf>
    <xf numFmtId="2" fontId="3" fillId="0" borderId="9" xfId="0" applyNumberFormat="1" applyFont="1" applyBorder="1" applyAlignment="1">
      <alignment horizontal="right" wrapText="1"/>
    </xf>
    <xf numFmtId="1" fontId="3" fillId="0" borderId="1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1" fontId="3" fillId="4" borderId="6" xfId="0" applyNumberFormat="1" applyFont="1" applyFill="1" applyBorder="1" applyAlignment="1">
      <alignment horizontal="right" wrapText="1"/>
    </xf>
    <xf numFmtId="2" fontId="3" fillId="4" borderId="6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horizontal="right"/>
    </xf>
    <xf numFmtId="8" fontId="3" fillId="0" borderId="1" xfId="0" applyNumberFormat="1" applyFont="1" applyBorder="1" applyAlignment="1">
      <alignment horizontal="right"/>
    </xf>
    <xf numFmtId="0" fontId="0" fillId="0" borderId="12" xfId="0" applyBorder="1"/>
    <xf numFmtId="0" fontId="1" fillId="2" borderId="9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0" fillId="0" borderId="0" xfId="0" applyBorder="1"/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horizontal="right"/>
    </xf>
    <xf numFmtId="8" fontId="3" fillId="4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0" fontId="3" fillId="4" borderId="8" xfId="0" applyFont="1" applyFill="1" applyBorder="1" applyAlignment="1">
      <alignment vertical="center" wrapText="1"/>
    </xf>
    <xf numFmtId="0" fontId="0" fillId="4" borderId="0" xfId="0" applyFill="1"/>
    <xf numFmtId="0" fontId="3" fillId="4" borderId="7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" fontId="3" fillId="0" borderId="14" xfId="0" applyNumberFormat="1" applyFont="1" applyBorder="1" applyAlignment="1">
      <alignment horizontal="right" wrapText="1"/>
    </xf>
    <xf numFmtId="2" fontId="3" fillId="0" borderId="14" xfId="0" applyNumberFormat="1" applyFont="1" applyBorder="1" applyAlignment="1">
      <alignment horizontal="right" wrapText="1"/>
    </xf>
    <xf numFmtId="2" fontId="3" fillId="4" borderId="6" xfId="0" applyNumberFormat="1" applyFont="1" applyFill="1" applyBorder="1" applyAlignment="1">
      <alignment horizontal="right"/>
    </xf>
    <xf numFmtId="8" fontId="3" fillId="4" borderId="6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 wrapText="1"/>
    </xf>
    <xf numFmtId="0" fontId="0" fillId="4" borderId="8" xfId="0" applyFill="1" applyBorder="1"/>
    <xf numFmtId="0" fontId="3" fillId="0" borderId="8" xfId="0" quotePrefix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2" fontId="8" fillId="0" borderId="0" xfId="0" applyNumberFormat="1" applyFont="1" applyBorder="1"/>
    <xf numFmtId="8" fontId="8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2" fontId="8" fillId="3" borderId="0" xfId="0" applyNumberFormat="1" applyFont="1" applyFill="1" applyBorder="1"/>
    <xf numFmtId="8" fontId="8" fillId="3" borderId="0" xfId="0" applyNumberFormat="1" applyFont="1" applyFill="1" applyBorder="1"/>
    <xf numFmtId="1" fontId="3" fillId="0" borderId="8" xfId="0" applyNumberFormat="1" applyFont="1" applyFill="1" applyBorder="1" applyAlignment="1">
      <alignment horizontal="right" wrapText="1"/>
    </xf>
    <xf numFmtId="2" fontId="3" fillId="0" borderId="8" xfId="0" applyNumberFormat="1" applyFont="1" applyFill="1" applyBorder="1" applyAlignment="1">
      <alignment horizontal="right" wrapText="1"/>
    </xf>
    <xf numFmtId="2" fontId="3" fillId="0" borderId="10" xfId="0" applyNumberFormat="1" applyFont="1" applyFill="1" applyBorder="1" applyAlignment="1">
      <alignment horizontal="right" wrapText="1"/>
    </xf>
    <xf numFmtId="0" fontId="4" fillId="0" borderId="0" xfId="0" applyFont="1" applyFill="1"/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/>
    <xf numFmtId="8" fontId="5" fillId="0" borderId="0" xfId="0" applyNumberFormat="1" applyFont="1" applyFill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zoomScaleNormal="100" workbookViewId="0">
      <selection activeCell="A26" sqref="A26:XFD35"/>
    </sheetView>
  </sheetViews>
  <sheetFormatPr defaultRowHeight="15" x14ac:dyDescent="0.25"/>
  <cols>
    <col min="1" max="1" width="11.7109375" customWidth="1"/>
    <col min="2" max="2" width="12.28515625" customWidth="1"/>
    <col min="3" max="3" width="12.140625" customWidth="1"/>
    <col min="4" max="4" width="12.140625" style="70" customWidth="1"/>
    <col min="18" max="18" width="10.42578125" bestFit="1" customWidth="1"/>
    <col min="20" max="20" width="11.28515625" customWidth="1"/>
  </cols>
  <sheetData>
    <row r="1" spans="1:20" ht="15.95" x14ac:dyDescent="0.45">
      <c r="A1" s="85" t="s">
        <v>18</v>
      </c>
      <c r="B1" s="29"/>
      <c r="C1" s="29"/>
      <c r="D1" s="86"/>
      <c r="E1" s="29"/>
      <c r="F1" s="29"/>
      <c r="G1" s="29"/>
      <c r="H1" s="29"/>
      <c r="I1" s="29"/>
      <c r="J1" s="29"/>
      <c r="K1" s="29"/>
      <c r="L1" s="29"/>
    </row>
    <row r="2" spans="1:20" thickBot="1" x14ac:dyDescent="0.45"/>
    <row r="3" spans="1:20" ht="15.75" thickBot="1" x14ac:dyDescent="0.3">
      <c r="A3" s="1"/>
      <c r="B3" s="2"/>
      <c r="C3" s="2"/>
      <c r="D3" s="69"/>
      <c r="E3" s="3"/>
      <c r="F3" s="91" t="s">
        <v>0</v>
      </c>
      <c r="G3" s="92"/>
      <c r="H3" s="92"/>
      <c r="I3" s="92"/>
      <c r="J3" s="93"/>
      <c r="K3" s="94" t="s">
        <v>1</v>
      </c>
      <c r="L3" s="92"/>
      <c r="M3" s="92"/>
      <c r="N3" s="92"/>
      <c r="O3" s="95"/>
      <c r="P3" s="3"/>
      <c r="Q3" s="4"/>
      <c r="R3" s="5"/>
    </row>
    <row r="4" spans="1:20" ht="30.95" customHeight="1" x14ac:dyDescent="0.25">
      <c r="A4" s="96" t="s">
        <v>16</v>
      </c>
      <c r="B4" s="98" t="s">
        <v>41</v>
      </c>
      <c r="C4" s="98" t="s">
        <v>2</v>
      </c>
      <c r="D4" s="67" t="s">
        <v>23</v>
      </c>
      <c r="E4" s="98" t="s">
        <v>3</v>
      </c>
      <c r="F4" s="98" t="s">
        <v>42</v>
      </c>
      <c r="G4" s="98" t="s">
        <v>43</v>
      </c>
      <c r="H4" s="98" t="s">
        <v>44</v>
      </c>
      <c r="I4" s="98" t="s">
        <v>45</v>
      </c>
      <c r="J4" s="98" t="s">
        <v>46</v>
      </c>
      <c r="K4" s="6" t="s">
        <v>4</v>
      </c>
      <c r="L4" s="98" t="s">
        <v>47</v>
      </c>
      <c r="M4" s="98" t="s">
        <v>48</v>
      </c>
      <c r="N4" s="98" t="s">
        <v>49</v>
      </c>
      <c r="O4" s="98" t="s">
        <v>46</v>
      </c>
      <c r="P4" s="98" t="s">
        <v>6</v>
      </c>
      <c r="Q4" s="98" t="s">
        <v>7</v>
      </c>
      <c r="R4" s="98" t="s">
        <v>8</v>
      </c>
    </row>
    <row r="5" spans="1:20" ht="34.5" thickBot="1" x14ac:dyDescent="0.3">
      <c r="A5" s="97"/>
      <c r="B5" s="99"/>
      <c r="C5" s="99"/>
      <c r="D5" s="68"/>
      <c r="E5" s="99"/>
      <c r="F5" s="99"/>
      <c r="G5" s="99"/>
      <c r="H5" s="99"/>
      <c r="I5" s="99"/>
      <c r="J5" s="99"/>
      <c r="K5" s="7" t="s">
        <v>5</v>
      </c>
      <c r="L5" s="99"/>
      <c r="M5" s="99"/>
      <c r="N5" s="99"/>
      <c r="O5" s="99"/>
      <c r="P5" s="99"/>
      <c r="Q5" s="99"/>
      <c r="R5" s="99"/>
    </row>
    <row r="6" spans="1:20" ht="23.25" thickBot="1" x14ac:dyDescent="0.3">
      <c r="A6" s="100" t="s">
        <v>9</v>
      </c>
      <c r="B6" s="102" t="s">
        <v>10</v>
      </c>
      <c r="C6" s="35" t="s">
        <v>11</v>
      </c>
      <c r="D6" s="71" t="s">
        <v>25</v>
      </c>
      <c r="E6" s="19">
        <v>53</v>
      </c>
      <c r="F6" s="20">
        <f>E6</f>
        <v>53</v>
      </c>
      <c r="G6" s="16">
        <v>1</v>
      </c>
      <c r="H6" s="16">
        <f>F6*G6</f>
        <v>53</v>
      </c>
      <c r="I6" s="17">
        <f>20/60</f>
        <v>0.33333333333333331</v>
      </c>
      <c r="J6" s="17">
        <f>H6*I6</f>
        <v>17.666666666666664</v>
      </c>
      <c r="K6" s="16">
        <f>E6-H6</f>
        <v>0</v>
      </c>
      <c r="L6" s="16">
        <v>1</v>
      </c>
      <c r="M6" s="16">
        <f>K6*L6</f>
        <v>0</v>
      </c>
      <c r="N6" s="17">
        <v>0.02</v>
      </c>
      <c r="O6" s="27">
        <f>M6*N6</f>
        <v>0</v>
      </c>
      <c r="P6" s="22">
        <f>J6+O6</f>
        <v>17.666666666666664</v>
      </c>
      <c r="Q6" s="15">
        <v>47.49</v>
      </c>
      <c r="R6" s="18">
        <f>P6*Q6</f>
        <v>838.9899999999999</v>
      </c>
    </row>
    <row r="7" spans="1:20" ht="30.75" customHeight="1" thickBot="1" x14ac:dyDescent="0.3">
      <c r="A7" s="101"/>
      <c r="B7" s="103"/>
      <c r="C7" s="35" t="s">
        <v>36</v>
      </c>
      <c r="D7" s="71" t="s">
        <v>51</v>
      </c>
      <c r="E7" s="19">
        <f>E6*0.67</f>
        <v>35.510000000000005</v>
      </c>
      <c r="F7" s="20">
        <f>E7*0.5</f>
        <v>17.755000000000003</v>
      </c>
      <c r="G7" s="16">
        <v>1</v>
      </c>
      <c r="H7" s="16">
        <f t="shared" ref="H7:H20" si="0">F7*G7</f>
        <v>17.755000000000003</v>
      </c>
      <c r="I7" s="17">
        <f>3/60</f>
        <v>0.05</v>
      </c>
      <c r="J7" s="17">
        <f t="shared" ref="J7:J20" si="1">H7*I7</f>
        <v>0.88775000000000015</v>
      </c>
      <c r="K7" s="16">
        <f>E7-H7</f>
        <v>17.755000000000003</v>
      </c>
      <c r="L7" s="16">
        <v>1</v>
      </c>
      <c r="M7" s="16">
        <f t="shared" ref="M7:M20" si="2">K7*L7</f>
        <v>17.755000000000003</v>
      </c>
      <c r="N7" s="17">
        <v>0.02</v>
      </c>
      <c r="O7" s="27">
        <f t="shared" ref="O7:O20" si="3">M7*N7</f>
        <v>0.35510000000000008</v>
      </c>
      <c r="P7" s="22">
        <f t="shared" ref="P7:P21" si="4">J7+O7</f>
        <v>1.2428500000000002</v>
      </c>
      <c r="Q7" s="15">
        <v>47.49</v>
      </c>
      <c r="R7" s="18">
        <f t="shared" ref="R7:R15" si="5">P7*Q7</f>
        <v>59.02294650000001</v>
      </c>
    </row>
    <row r="8" spans="1:20" ht="46.5" customHeight="1" thickBot="1" x14ac:dyDescent="0.3">
      <c r="A8" s="101"/>
      <c r="B8" s="103"/>
      <c r="C8" s="57" t="s">
        <v>33</v>
      </c>
      <c r="D8" s="72" t="s">
        <v>54</v>
      </c>
      <c r="E8" s="36">
        <f>E7*0.5</f>
        <v>17.755000000000003</v>
      </c>
      <c r="F8" s="37">
        <f>E8</f>
        <v>17.755000000000003</v>
      </c>
      <c r="G8" s="38">
        <v>1</v>
      </c>
      <c r="H8" s="38">
        <f t="shared" si="0"/>
        <v>17.755000000000003</v>
      </c>
      <c r="I8" s="39">
        <v>0.1</v>
      </c>
      <c r="J8" s="41">
        <f t="shared" si="1"/>
        <v>1.7755000000000003</v>
      </c>
      <c r="K8" s="40">
        <f>E8-H8</f>
        <v>0</v>
      </c>
      <c r="L8" s="40">
        <v>1</v>
      </c>
      <c r="M8" s="64">
        <f t="shared" si="2"/>
        <v>0</v>
      </c>
      <c r="N8" s="41">
        <v>0.02</v>
      </c>
      <c r="O8" s="41">
        <f t="shared" si="3"/>
        <v>0</v>
      </c>
      <c r="P8" s="44">
        <f t="shared" si="4"/>
        <v>1.7755000000000003</v>
      </c>
      <c r="Q8" s="45">
        <v>47.49</v>
      </c>
      <c r="R8" s="45">
        <f t="shared" si="5"/>
        <v>84.318495000000013</v>
      </c>
    </row>
    <row r="9" spans="1:20" ht="61.5" customHeight="1" thickBot="1" x14ac:dyDescent="0.45">
      <c r="A9" s="32"/>
      <c r="B9" s="33"/>
      <c r="C9" s="58" t="s">
        <v>38</v>
      </c>
      <c r="D9" s="71" t="s">
        <v>27</v>
      </c>
      <c r="E9" s="40">
        <v>53</v>
      </c>
      <c r="F9" s="40">
        <f>E9</f>
        <v>53</v>
      </c>
      <c r="G9" s="40">
        <v>1</v>
      </c>
      <c r="H9" s="40">
        <f t="shared" si="0"/>
        <v>53</v>
      </c>
      <c r="I9" s="41">
        <v>0.05</v>
      </c>
      <c r="J9" s="41">
        <f t="shared" si="1"/>
        <v>2.6500000000000004</v>
      </c>
      <c r="K9" s="40">
        <f t="shared" ref="K9:K13" si="6">E9-H9</f>
        <v>0</v>
      </c>
      <c r="L9" s="40">
        <v>1</v>
      </c>
      <c r="M9" s="64">
        <f t="shared" si="2"/>
        <v>0</v>
      </c>
      <c r="N9" s="41">
        <v>0.02</v>
      </c>
      <c r="O9" s="41">
        <f t="shared" si="3"/>
        <v>0</v>
      </c>
      <c r="P9" s="44">
        <f t="shared" si="4"/>
        <v>2.6500000000000004</v>
      </c>
      <c r="Q9" s="45">
        <v>47.49</v>
      </c>
      <c r="R9" s="45">
        <f t="shared" si="5"/>
        <v>125.84850000000002</v>
      </c>
      <c r="S9" s="46"/>
    </row>
    <row r="10" spans="1:20" ht="77.25" customHeight="1" thickBot="1" x14ac:dyDescent="0.45">
      <c r="A10" s="32"/>
      <c r="B10" s="33"/>
      <c r="C10" s="58" t="s">
        <v>39</v>
      </c>
      <c r="D10" s="72" t="s">
        <v>28</v>
      </c>
      <c r="E10" s="60">
        <v>53</v>
      </c>
      <c r="F10" s="60">
        <f>E10</f>
        <v>53</v>
      </c>
      <c r="G10" s="60">
        <v>1</v>
      </c>
      <c r="H10" s="60">
        <f t="shared" si="0"/>
        <v>53</v>
      </c>
      <c r="I10" s="61">
        <f>0.02+0.25</f>
        <v>0.27</v>
      </c>
      <c r="J10" s="41">
        <f t="shared" si="1"/>
        <v>14.31</v>
      </c>
      <c r="K10" s="40">
        <f t="shared" si="6"/>
        <v>0</v>
      </c>
      <c r="L10" s="40">
        <v>1</v>
      </c>
      <c r="M10" s="64">
        <f t="shared" si="2"/>
        <v>0</v>
      </c>
      <c r="N10" s="41">
        <v>0.02</v>
      </c>
      <c r="O10" s="41">
        <f t="shared" si="3"/>
        <v>0</v>
      </c>
      <c r="P10" s="44">
        <f t="shared" si="4"/>
        <v>14.31</v>
      </c>
      <c r="Q10" s="45">
        <v>47.49</v>
      </c>
      <c r="R10" s="45">
        <f t="shared" si="5"/>
        <v>679.58190000000002</v>
      </c>
      <c r="S10" s="49"/>
    </row>
    <row r="11" spans="1:20" ht="53.25" customHeight="1" thickBot="1" x14ac:dyDescent="0.45">
      <c r="A11" s="32"/>
      <c r="B11" s="33"/>
      <c r="C11" s="59" t="s">
        <v>20</v>
      </c>
      <c r="D11" s="71" t="s">
        <v>37</v>
      </c>
      <c r="E11" s="40">
        <v>53</v>
      </c>
      <c r="F11" s="40">
        <f>E11</f>
        <v>53</v>
      </c>
      <c r="G11" s="40">
        <v>1</v>
      </c>
      <c r="H11" s="40">
        <f t="shared" si="0"/>
        <v>53</v>
      </c>
      <c r="I11" s="41">
        <v>0.05</v>
      </c>
      <c r="J11" s="41">
        <f t="shared" si="1"/>
        <v>2.6500000000000004</v>
      </c>
      <c r="K11" s="40">
        <f t="shared" si="6"/>
        <v>0</v>
      </c>
      <c r="L11" s="40">
        <v>1</v>
      </c>
      <c r="M11" s="64">
        <f t="shared" si="2"/>
        <v>0</v>
      </c>
      <c r="N11" s="41">
        <v>0.02</v>
      </c>
      <c r="O11" s="41">
        <f t="shared" si="3"/>
        <v>0</v>
      </c>
      <c r="P11" s="44">
        <f t="shared" si="4"/>
        <v>2.6500000000000004</v>
      </c>
      <c r="Q11" s="45">
        <v>47.49</v>
      </c>
      <c r="R11" s="45">
        <f t="shared" si="5"/>
        <v>125.84850000000002</v>
      </c>
      <c r="S11" s="49"/>
    </row>
    <row r="12" spans="1:20" ht="60" customHeight="1" thickBot="1" x14ac:dyDescent="0.45">
      <c r="A12" s="32"/>
      <c r="B12" s="33"/>
      <c r="C12" s="59" t="s">
        <v>29</v>
      </c>
      <c r="D12" s="71" t="s">
        <v>31</v>
      </c>
      <c r="E12" s="40">
        <v>5</v>
      </c>
      <c r="F12" s="40">
        <v>2</v>
      </c>
      <c r="G12" s="40">
        <v>1</v>
      </c>
      <c r="H12" s="40">
        <f t="shared" si="0"/>
        <v>2</v>
      </c>
      <c r="I12" s="41">
        <v>1</v>
      </c>
      <c r="J12" s="41">
        <f t="shared" si="1"/>
        <v>2</v>
      </c>
      <c r="K12" s="40">
        <f t="shared" si="6"/>
        <v>3</v>
      </c>
      <c r="L12" s="40">
        <v>1</v>
      </c>
      <c r="M12" s="64">
        <f t="shared" si="2"/>
        <v>3</v>
      </c>
      <c r="N12" s="41">
        <v>0.02</v>
      </c>
      <c r="O12" s="41">
        <f t="shared" si="3"/>
        <v>0.06</v>
      </c>
      <c r="P12" s="44">
        <f t="shared" si="4"/>
        <v>2.06</v>
      </c>
      <c r="Q12" s="45">
        <v>47.49</v>
      </c>
      <c r="R12" s="45">
        <f t="shared" si="5"/>
        <v>97.829400000000007</v>
      </c>
      <c r="S12" s="49"/>
    </row>
    <row r="13" spans="1:20" ht="36.75" customHeight="1" thickBot="1" x14ac:dyDescent="0.45">
      <c r="A13" s="32"/>
      <c r="B13" s="33"/>
      <c r="C13" s="35" t="s">
        <v>24</v>
      </c>
      <c r="D13" s="79" t="s">
        <v>55</v>
      </c>
      <c r="E13" s="40">
        <v>5</v>
      </c>
      <c r="F13" s="40">
        <v>5</v>
      </c>
      <c r="G13" s="40">
        <v>1</v>
      </c>
      <c r="H13" s="40">
        <f t="shared" si="0"/>
        <v>5</v>
      </c>
      <c r="I13" s="41">
        <v>0.1</v>
      </c>
      <c r="J13" s="41">
        <f t="shared" si="1"/>
        <v>0.5</v>
      </c>
      <c r="K13" s="40">
        <f t="shared" si="6"/>
        <v>0</v>
      </c>
      <c r="L13" s="40">
        <v>1</v>
      </c>
      <c r="M13" s="64">
        <f t="shared" si="2"/>
        <v>0</v>
      </c>
      <c r="N13" s="41">
        <v>0.02</v>
      </c>
      <c r="O13" s="41">
        <f t="shared" si="3"/>
        <v>0</v>
      </c>
      <c r="P13" s="44">
        <f t="shared" si="4"/>
        <v>0.5</v>
      </c>
      <c r="Q13" s="45">
        <v>47.49</v>
      </c>
      <c r="R13" s="45">
        <f t="shared" si="5"/>
        <v>23.745000000000001</v>
      </c>
      <c r="S13" s="77"/>
      <c r="T13" s="78"/>
    </row>
    <row r="14" spans="1:20" ht="36" customHeight="1" thickBot="1" x14ac:dyDescent="0.45">
      <c r="A14" s="12" t="s">
        <v>12</v>
      </c>
      <c r="B14" s="11" t="s">
        <v>17</v>
      </c>
      <c r="C14" s="9" t="s">
        <v>14</v>
      </c>
      <c r="D14" s="73" t="s">
        <v>26</v>
      </c>
      <c r="E14" s="21">
        <v>1251</v>
      </c>
      <c r="F14" s="21">
        <f>E14*0.799</f>
        <v>999.54900000000009</v>
      </c>
      <c r="G14" s="21">
        <v>1</v>
      </c>
      <c r="H14" s="24">
        <f t="shared" si="0"/>
        <v>999.54900000000009</v>
      </c>
      <c r="I14" s="25">
        <v>0.33</v>
      </c>
      <c r="J14" s="25">
        <f t="shared" si="1"/>
        <v>329.85117000000002</v>
      </c>
      <c r="K14" s="24">
        <f t="shared" ref="K14:K20" si="7">E14-H14</f>
        <v>251.45099999999991</v>
      </c>
      <c r="L14" s="42">
        <v>1</v>
      </c>
      <c r="M14" s="24">
        <f t="shared" si="2"/>
        <v>251.45099999999991</v>
      </c>
      <c r="N14" s="25">
        <v>0.02</v>
      </c>
      <c r="O14" s="43">
        <f t="shared" si="3"/>
        <v>5.0290199999999983</v>
      </c>
      <c r="P14" s="62">
        <f t="shared" si="4"/>
        <v>334.88019000000003</v>
      </c>
      <c r="Q14" s="63">
        <v>29.59</v>
      </c>
      <c r="R14" s="26">
        <f t="shared" si="5"/>
        <v>9909.1048221000001</v>
      </c>
    </row>
    <row r="15" spans="1:20" ht="37.5" customHeight="1" thickBot="1" x14ac:dyDescent="0.45">
      <c r="A15" s="13"/>
      <c r="B15" s="14"/>
      <c r="C15" s="54" t="s">
        <v>35</v>
      </c>
      <c r="D15" s="74" t="s">
        <v>52</v>
      </c>
      <c r="E15" s="21">
        <f>E14*0.33</f>
        <v>412.83000000000004</v>
      </c>
      <c r="F15" s="21">
        <f>E15*0.5</f>
        <v>206.41500000000002</v>
      </c>
      <c r="G15" s="21">
        <v>1</v>
      </c>
      <c r="H15" s="24">
        <f t="shared" si="0"/>
        <v>206.41500000000002</v>
      </c>
      <c r="I15" s="25">
        <v>0.05</v>
      </c>
      <c r="J15" s="25">
        <f t="shared" si="1"/>
        <v>10.320750000000002</v>
      </c>
      <c r="K15" s="24">
        <f t="shared" si="7"/>
        <v>206.41500000000002</v>
      </c>
      <c r="L15" s="24">
        <v>1</v>
      </c>
      <c r="M15" s="24">
        <f t="shared" si="2"/>
        <v>206.41500000000002</v>
      </c>
      <c r="N15" s="25">
        <v>0.02</v>
      </c>
      <c r="O15" s="28">
        <f t="shared" si="3"/>
        <v>4.1283000000000003</v>
      </c>
      <c r="P15" s="51">
        <f t="shared" si="4"/>
        <v>14.449050000000003</v>
      </c>
      <c r="Q15" s="52">
        <v>29.59</v>
      </c>
      <c r="R15" s="26">
        <f t="shared" si="5"/>
        <v>427.54738950000012</v>
      </c>
    </row>
    <row r="16" spans="1:20" ht="37.5" customHeight="1" thickBot="1" x14ac:dyDescent="0.45">
      <c r="A16" s="13"/>
      <c r="B16" s="47"/>
      <c r="C16" s="54" t="s">
        <v>34</v>
      </c>
      <c r="D16" s="74" t="s">
        <v>50</v>
      </c>
      <c r="E16" s="21">
        <f>E15*0.33</f>
        <v>136.23390000000003</v>
      </c>
      <c r="F16" s="21">
        <f>E16*0.2</f>
        <v>27.246780000000008</v>
      </c>
      <c r="G16" s="21">
        <v>1</v>
      </c>
      <c r="H16" s="24">
        <f t="shared" si="0"/>
        <v>27.246780000000008</v>
      </c>
      <c r="I16" s="25">
        <v>0.1</v>
      </c>
      <c r="J16" s="25">
        <f t="shared" si="1"/>
        <v>2.7246780000000008</v>
      </c>
      <c r="K16" s="24">
        <f t="shared" si="7"/>
        <v>108.98712000000003</v>
      </c>
      <c r="L16" s="24">
        <v>1</v>
      </c>
      <c r="M16" s="24">
        <f t="shared" si="2"/>
        <v>108.98712000000003</v>
      </c>
      <c r="N16" s="25">
        <v>0.02</v>
      </c>
      <c r="O16" s="28">
        <f t="shared" si="3"/>
        <v>2.1797424000000007</v>
      </c>
      <c r="P16" s="51">
        <f t="shared" si="4"/>
        <v>4.9044204000000011</v>
      </c>
      <c r="Q16" s="52">
        <v>29.59</v>
      </c>
      <c r="R16" s="26">
        <f>P16*Q16</f>
        <v>145.12179963600002</v>
      </c>
    </row>
    <row r="17" spans="1:20" ht="60" customHeight="1" thickBot="1" x14ac:dyDescent="0.45">
      <c r="A17" s="13"/>
      <c r="B17" s="48"/>
      <c r="C17" s="50" t="s">
        <v>21</v>
      </c>
      <c r="D17" s="74" t="s">
        <v>28</v>
      </c>
      <c r="E17" s="21">
        <v>1251</v>
      </c>
      <c r="F17" s="21">
        <v>1251</v>
      </c>
      <c r="G17" s="21">
        <v>1</v>
      </c>
      <c r="H17" s="24">
        <f t="shared" si="0"/>
        <v>1251</v>
      </c>
      <c r="I17" s="25">
        <v>0.05</v>
      </c>
      <c r="J17" s="25">
        <f t="shared" si="1"/>
        <v>62.550000000000004</v>
      </c>
      <c r="K17" s="24">
        <f t="shared" si="7"/>
        <v>0</v>
      </c>
      <c r="L17" s="24">
        <v>1</v>
      </c>
      <c r="M17" s="24">
        <f t="shared" si="2"/>
        <v>0</v>
      </c>
      <c r="N17" s="25">
        <v>0.02</v>
      </c>
      <c r="O17" s="28">
        <f t="shared" si="3"/>
        <v>0</v>
      </c>
      <c r="P17" s="51">
        <f t="shared" si="4"/>
        <v>62.550000000000004</v>
      </c>
      <c r="Q17" s="52">
        <v>29.59</v>
      </c>
      <c r="R17" s="26">
        <f t="shared" ref="R17:R20" si="8">P17*Q17</f>
        <v>1850.8545000000001</v>
      </c>
    </row>
    <row r="18" spans="1:20" ht="54.75" customHeight="1" thickBot="1" x14ac:dyDescent="0.45">
      <c r="A18" s="13"/>
      <c r="B18" s="48"/>
      <c r="C18" s="50" t="s">
        <v>22</v>
      </c>
      <c r="D18" s="74" t="s">
        <v>53</v>
      </c>
      <c r="E18" s="21">
        <v>1251</v>
      </c>
      <c r="F18" s="21">
        <v>1251</v>
      </c>
      <c r="G18" s="21">
        <v>1</v>
      </c>
      <c r="H18" s="24">
        <f t="shared" si="0"/>
        <v>1251</v>
      </c>
      <c r="I18" s="25">
        <v>0.05</v>
      </c>
      <c r="J18" s="25">
        <f t="shared" si="1"/>
        <v>62.550000000000004</v>
      </c>
      <c r="K18" s="24">
        <f t="shared" si="7"/>
        <v>0</v>
      </c>
      <c r="L18" s="24">
        <v>1</v>
      </c>
      <c r="M18" s="24">
        <f t="shared" si="2"/>
        <v>0</v>
      </c>
      <c r="N18" s="25">
        <v>0.02</v>
      </c>
      <c r="O18" s="28">
        <f t="shared" si="3"/>
        <v>0</v>
      </c>
      <c r="P18" s="51">
        <f t="shared" si="4"/>
        <v>62.550000000000004</v>
      </c>
      <c r="Q18" s="52">
        <v>29.59</v>
      </c>
      <c r="R18" s="26">
        <f t="shared" si="8"/>
        <v>1850.8545000000001</v>
      </c>
    </row>
    <row r="19" spans="1:20" s="29" customFormat="1" ht="53.25" customHeight="1" thickBot="1" x14ac:dyDescent="0.45">
      <c r="A19" s="55"/>
      <c r="B19" s="56"/>
      <c r="C19" s="76" t="s">
        <v>30</v>
      </c>
      <c r="D19" s="75" t="s">
        <v>32</v>
      </c>
      <c r="E19" s="24">
        <v>12</v>
      </c>
      <c r="F19" s="24">
        <v>4</v>
      </c>
      <c r="G19" s="24">
        <v>1</v>
      </c>
      <c r="H19" s="24">
        <f t="shared" si="0"/>
        <v>4</v>
      </c>
      <c r="I19" s="25">
        <v>1</v>
      </c>
      <c r="J19" s="25">
        <f t="shared" si="1"/>
        <v>4</v>
      </c>
      <c r="K19" s="24">
        <f t="shared" si="7"/>
        <v>8</v>
      </c>
      <c r="L19" s="24">
        <v>1</v>
      </c>
      <c r="M19" s="24">
        <f t="shared" si="2"/>
        <v>8</v>
      </c>
      <c r="N19" s="25">
        <v>0.02</v>
      </c>
      <c r="O19" s="28">
        <f t="shared" si="3"/>
        <v>0.16</v>
      </c>
      <c r="P19" s="51">
        <f t="shared" si="4"/>
        <v>4.16</v>
      </c>
      <c r="Q19" s="52">
        <v>29.59</v>
      </c>
      <c r="R19" s="26">
        <f t="shared" si="8"/>
        <v>123.09440000000001</v>
      </c>
    </row>
    <row r="20" spans="1:20" s="29" customFormat="1" ht="35.450000000000003" customHeight="1" thickBot="1" x14ac:dyDescent="0.45">
      <c r="A20" s="65"/>
      <c r="B20" s="54"/>
      <c r="C20" s="50" t="s">
        <v>24</v>
      </c>
      <c r="D20" s="75" t="s">
        <v>40</v>
      </c>
      <c r="E20" s="24">
        <v>12</v>
      </c>
      <c r="F20" s="24">
        <v>12</v>
      </c>
      <c r="G20" s="24">
        <v>1</v>
      </c>
      <c r="H20" s="24">
        <f t="shared" si="0"/>
        <v>12</v>
      </c>
      <c r="I20" s="25">
        <v>0.1</v>
      </c>
      <c r="J20" s="25">
        <f t="shared" si="1"/>
        <v>1.2000000000000002</v>
      </c>
      <c r="K20" s="24">
        <f t="shared" si="7"/>
        <v>0</v>
      </c>
      <c r="L20" s="24">
        <v>1</v>
      </c>
      <c r="M20" s="24">
        <f t="shared" si="2"/>
        <v>0</v>
      </c>
      <c r="N20" s="25">
        <v>0.02</v>
      </c>
      <c r="O20" s="28">
        <f t="shared" si="3"/>
        <v>0</v>
      </c>
      <c r="P20" s="51">
        <f t="shared" si="4"/>
        <v>1.2000000000000002</v>
      </c>
      <c r="Q20" s="52">
        <v>29.59</v>
      </c>
      <c r="R20" s="52">
        <f t="shared" si="8"/>
        <v>35.508000000000003</v>
      </c>
      <c r="S20" s="80"/>
      <c r="T20" s="81"/>
    </row>
    <row r="21" spans="1:20" ht="26.25" customHeight="1" thickBot="1" x14ac:dyDescent="0.45">
      <c r="A21" s="10"/>
      <c r="B21" s="8" t="s">
        <v>13</v>
      </c>
      <c r="C21" s="66" t="s">
        <v>15</v>
      </c>
      <c r="D21" s="66" t="s">
        <v>15</v>
      </c>
      <c r="E21" s="82">
        <f>E6+E12+E14+E19</f>
        <v>1321</v>
      </c>
      <c r="F21" s="82">
        <f>F6+F13+F20+F14</f>
        <v>1069.549</v>
      </c>
      <c r="G21" s="82">
        <f>H21/F21</f>
        <v>3.7452428827477751</v>
      </c>
      <c r="H21" s="82">
        <f>SUM(H6:H20)</f>
        <v>4005.7207800000001</v>
      </c>
      <c r="I21" s="83">
        <f>J21/H21</f>
        <v>0.12872502677699535</v>
      </c>
      <c r="J21" s="17">
        <f>SUM(J6:J20)</f>
        <v>515.6365146666667</v>
      </c>
      <c r="K21" s="82">
        <f>K7+K12+K14+K19</f>
        <v>280.2059999999999</v>
      </c>
      <c r="L21" s="82">
        <f>M21/K21</f>
        <v>2.1256080169589522</v>
      </c>
      <c r="M21" s="82">
        <f>SUM(M6:M20)</f>
        <v>595.60811999999999</v>
      </c>
      <c r="N21" s="83">
        <f>O21/M21</f>
        <v>1.9999999999999997E-2</v>
      </c>
      <c r="O21" s="84">
        <f>SUM(O6:O20)</f>
        <v>11.912162399999998</v>
      </c>
      <c r="P21" s="44">
        <f t="shared" si="4"/>
        <v>527.54867706666664</v>
      </c>
      <c r="Q21" s="53" t="s">
        <v>15</v>
      </c>
      <c r="R21" s="15">
        <f>SUM(R6:R20)</f>
        <v>16377.270152735997</v>
      </c>
      <c r="S21" s="80"/>
      <c r="T21" s="81"/>
    </row>
    <row r="22" spans="1:20" ht="14.65" x14ac:dyDescent="0.4">
      <c r="A22" s="23" t="s">
        <v>56</v>
      </c>
      <c r="F22" s="29"/>
      <c r="G22" s="29"/>
      <c r="H22" s="29"/>
      <c r="I22" s="29"/>
      <c r="K22" s="29"/>
      <c r="L22" s="29"/>
      <c r="M22" s="29"/>
      <c r="N22" s="29"/>
    </row>
    <row r="23" spans="1:20" ht="14.65" x14ac:dyDescent="0.4">
      <c r="A23" s="34" t="s">
        <v>19</v>
      </c>
      <c r="H23" s="29"/>
      <c r="I23" s="29"/>
      <c r="J23" s="30"/>
      <c r="K23" s="29"/>
      <c r="L23" s="29"/>
      <c r="M23" s="29"/>
      <c r="N23" s="29"/>
      <c r="O23" s="29"/>
      <c r="P23" s="29"/>
      <c r="Q23" s="29"/>
      <c r="R23" s="31"/>
    </row>
    <row r="24" spans="1:20" ht="14.65" x14ac:dyDescent="0.4">
      <c r="A24" s="23"/>
      <c r="B24" s="23"/>
      <c r="C24" s="23"/>
      <c r="D24" s="87"/>
      <c r="E24" s="23"/>
      <c r="F24" s="23"/>
      <c r="G24" s="23"/>
      <c r="H24" s="88"/>
      <c r="I24" s="88"/>
      <c r="J24" s="89"/>
      <c r="K24" s="88"/>
      <c r="L24" s="88"/>
      <c r="M24" s="88"/>
      <c r="N24" s="88"/>
      <c r="O24" s="88"/>
      <c r="P24" s="88"/>
      <c r="Q24" s="88"/>
      <c r="R24" s="90"/>
      <c r="S24" s="23"/>
      <c r="T24" s="23"/>
    </row>
    <row r="25" spans="1:20" x14ac:dyDescent="0.25">
      <c r="H25" s="29"/>
      <c r="I25" s="29"/>
      <c r="J25" s="30"/>
      <c r="K25" s="29"/>
      <c r="L25" s="29"/>
      <c r="M25" s="29"/>
      <c r="N25" s="29"/>
      <c r="O25" s="29"/>
      <c r="P25" s="29"/>
      <c r="Q25" s="29"/>
      <c r="R25" s="31"/>
    </row>
  </sheetData>
  <mergeCells count="20">
    <mergeCell ref="L4:L5"/>
    <mergeCell ref="M4:M5"/>
    <mergeCell ref="N4:N5"/>
    <mergeCell ref="O4:O5"/>
    <mergeCell ref="P4:P5"/>
    <mergeCell ref="F3:J3"/>
    <mergeCell ref="K3:O3"/>
    <mergeCell ref="A4:A5"/>
    <mergeCell ref="B4:B5"/>
    <mergeCell ref="C4:C5"/>
    <mergeCell ref="E4:E5"/>
    <mergeCell ref="F4:F5"/>
    <mergeCell ref="G4:G5"/>
    <mergeCell ref="H4:H5"/>
    <mergeCell ref="I4:I5"/>
    <mergeCell ref="Q4:Q5"/>
    <mergeCell ref="R4:R5"/>
    <mergeCell ref="A6:A8"/>
    <mergeCell ref="B6:B8"/>
    <mergeCell ref="J4:J5"/>
  </mergeCells>
  <pageMargins left="0.7" right="0.7" top="0.75" bottom="0.75" header="0.3" footer="0.3"/>
  <pageSetup scale="75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F593947AEC847A3B96FAE54291170" ma:contentTypeVersion="4" ma:contentTypeDescription="Create a new document." ma:contentTypeScope="" ma:versionID="fc3bf751b1621510311ea9d4d4c9c368">
  <xsd:schema xmlns:xsd="http://www.w3.org/2001/XMLSchema" xmlns:xs="http://www.w3.org/2001/XMLSchema" xmlns:p="http://schemas.microsoft.com/office/2006/metadata/properties" xmlns:ns2="3680d160-568e-4296-84bf-317b1329909e" xmlns:ns3="22088e7c-88fa-40f6-88eb-a8b754a964ae" targetNamespace="http://schemas.microsoft.com/office/2006/metadata/properties" ma:root="true" ma:fieldsID="70602d0c7f313d122843b96851285cec" ns2:_="" ns3:_="">
    <xsd:import namespace="3680d160-568e-4296-84bf-317b1329909e"/>
    <xsd:import namespace="22088e7c-88fa-40f6-88eb-a8b754a964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80d160-568e-4296-84bf-317b13299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88e7c-88fa-40f6-88eb-a8b754a964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16A868-5A8C-47A7-8470-0F2488DFE1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5B9ABE-C45A-4404-9EF0-8A7C3A4C7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80d160-568e-4296-84bf-317b1329909e"/>
    <ds:schemaRef ds:uri="22088e7c-88fa-40f6-88eb-a8b754a96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6C3964-71E6-4CA3-A789-CF4246DFC802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2088e7c-88fa-40f6-88eb-a8b754a964ae"/>
    <ds:schemaRef ds:uri="3680d160-568e-4296-84bf-317b1329909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Linda Piccinino, MPS</dc:creator>
  <cp:lastModifiedBy>CS</cp:lastModifiedBy>
  <cp:lastPrinted>2017-12-01T18:49:32Z</cp:lastPrinted>
  <dcterms:created xsi:type="dcterms:W3CDTF">2017-11-27T13:13:01Z</dcterms:created>
  <dcterms:modified xsi:type="dcterms:W3CDTF">2018-01-17T18:18:14Z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0x010100EC6F593947AEC847A3B96FAE54291170</vt:lpwstr>
  </property>
</Properties>
</file>