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00" yWindow="240" windowWidth="20730" windowHeight="11760"/>
  </bookViews>
  <sheets>
    <sheet name="QRS Burden Table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L17" i="1" l="1"/>
  <c r="L16" i="1"/>
  <c r="E27" i="1"/>
  <c r="J16" i="1"/>
  <c r="D24" i="1"/>
  <c r="D21" i="1"/>
  <c r="D18" i="1"/>
  <c r="D15" i="1"/>
  <c r="D12" i="1"/>
  <c r="D9" i="1"/>
  <c r="D6" i="1"/>
  <c r="D3" i="1"/>
  <c r="E24" i="1" l="1"/>
  <c r="E21" i="1"/>
  <c r="E18" i="1"/>
  <c r="E17" i="1"/>
  <c r="E16" i="1"/>
  <c r="E15" i="1"/>
  <c r="E12" i="1"/>
  <c r="E9" i="1"/>
  <c r="E6" i="1"/>
  <c r="E3" i="1"/>
  <c r="M23" i="1" l="1"/>
  <c r="J23" i="1"/>
  <c r="L23" i="1" s="1"/>
  <c r="N23" i="1" s="1"/>
  <c r="O23" i="1" s="1"/>
  <c r="Q23" i="1" s="1"/>
  <c r="M22" i="1"/>
  <c r="M21" i="1"/>
  <c r="J21" i="1"/>
  <c r="L21" i="1" s="1"/>
  <c r="N21" i="1" s="1"/>
  <c r="I23" i="1"/>
  <c r="I22" i="1"/>
  <c r="G21" i="1"/>
  <c r="I21" i="1" s="1"/>
  <c r="D22" i="1"/>
  <c r="E22" i="1" s="1"/>
  <c r="E23" i="1"/>
  <c r="J9" i="1"/>
  <c r="D4" i="1"/>
  <c r="O21" i="1" l="1"/>
  <c r="Q21" i="1" s="1"/>
  <c r="J22" i="1"/>
  <c r="L22" i="1" s="1"/>
  <c r="N22" i="1" s="1"/>
  <c r="O22" i="1" s="1"/>
  <c r="Q22" i="1" s="1"/>
  <c r="D27" i="1"/>
  <c r="M14" i="1" l="1"/>
  <c r="M13" i="1"/>
  <c r="D13" i="1"/>
  <c r="M26" i="1"/>
  <c r="M25" i="1"/>
  <c r="D25" i="1"/>
  <c r="M20" i="1"/>
  <c r="M19" i="1"/>
  <c r="D19" i="1"/>
  <c r="M17" i="1"/>
  <c r="M16" i="1"/>
  <c r="D16" i="1"/>
  <c r="M11" i="1"/>
  <c r="M10" i="1"/>
  <c r="D10" i="1"/>
  <c r="M8" i="1"/>
  <c r="M7" i="1"/>
  <c r="D7" i="1"/>
  <c r="M5" i="1"/>
  <c r="M4" i="1"/>
  <c r="E4" i="1"/>
  <c r="J4" i="1" s="1"/>
  <c r="L4" i="1" s="1"/>
  <c r="J13" i="1" l="1"/>
  <c r="N4" i="1"/>
  <c r="E13" i="1"/>
  <c r="E25" i="1"/>
  <c r="E19" i="1"/>
  <c r="J19" i="1" s="1"/>
  <c r="L19" i="1" s="1"/>
  <c r="N19" i="1" s="1"/>
  <c r="E10" i="1"/>
  <c r="J10" i="1" s="1"/>
  <c r="L10" i="1" s="1"/>
  <c r="N10" i="1" s="1"/>
  <c r="D5" i="1"/>
  <c r="E7" i="1"/>
  <c r="J7" i="1" s="1"/>
  <c r="L7" i="1" s="1"/>
  <c r="N7" i="1" s="1"/>
  <c r="G4" i="1"/>
  <c r="I4" i="1" s="1"/>
  <c r="O4" i="1" l="1"/>
  <c r="Q4" i="1" s="1"/>
  <c r="D14" i="1"/>
  <c r="G13" i="1"/>
  <c r="L13" i="1"/>
  <c r="N13" i="1" s="1"/>
  <c r="D26" i="1"/>
  <c r="G25" i="1"/>
  <c r="I25" i="1" s="1"/>
  <c r="J25" i="1"/>
  <c r="L25" i="1" s="1"/>
  <c r="N25" i="1" s="1"/>
  <c r="D20" i="1"/>
  <c r="G19" i="1"/>
  <c r="I19" i="1" s="1"/>
  <c r="O19" i="1" s="1"/>
  <c r="Q19" i="1" s="1"/>
  <c r="D17" i="1"/>
  <c r="D11" i="1"/>
  <c r="G10" i="1"/>
  <c r="E5" i="1"/>
  <c r="G5" i="1" s="1"/>
  <c r="I5" i="1" s="1"/>
  <c r="D8" i="1"/>
  <c r="G7" i="1"/>
  <c r="I7" i="1" s="1"/>
  <c r="O7" i="1" s="1"/>
  <c r="Q7" i="1" s="1"/>
  <c r="O10" i="1" l="1"/>
  <c r="Q10" i="1" s="1"/>
  <c r="O16" i="1"/>
  <c r="Q16" i="1" s="1"/>
  <c r="O13" i="1"/>
  <c r="Q13" i="1" s="1"/>
  <c r="E14" i="1"/>
  <c r="G14" i="1" s="1"/>
  <c r="O25" i="1"/>
  <c r="Q25" i="1" s="1"/>
  <c r="E26" i="1"/>
  <c r="G26" i="1" s="1"/>
  <c r="I26" i="1" s="1"/>
  <c r="E20" i="1"/>
  <c r="G20" i="1" s="1"/>
  <c r="I20" i="1" s="1"/>
  <c r="E11" i="1"/>
  <c r="G11" i="1" s="1"/>
  <c r="J5" i="1"/>
  <c r="L5" i="1" s="1"/>
  <c r="N5" i="1" s="1"/>
  <c r="O5" i="1" s="1"/>
  <c r="Q5" i="1" s="1"/>
  <c r="E8" i="1"/>
  <c r="G8" i="1" s="1"/>
  <c r="I8" i="1" s="1"/>
  <c r="J11" i="1" l="1"/>
  <c r="L11" i="1" s="1"/>
  <c r="N11" i="1" s="1"/>
  <c r="O11" i="1" s="1"/>
  <c r="Q11" i="1" s="1"/>
  <c r="J8" i="1"/>
  <c r="L8" i="1" s="1"/>
  <c r="N8" i="1" s="1"/>
  <c r="O8" i="1" s="1"/>
  <c r="Q8" i="1" s="1"/>
  <c r="J20" i="1"/>
  <c r="L20" i="1" s="1"/>
  <c r="N20" i="1" s="1"/>
  <c r="O20" i="1" s="1"/>
  <c r="Q20" i="1" s="1"/>
  <c r="J26" i="1"/>
  <c r="L26" i="1" s="1"/>
  <c r="N26" i="1" s="1"/>
  <c r="O26" i="1" s="1"/>
  <c r="Q26" i="1" s="1"/>
  <c r="J14" i="1"/>
  <c r="L14" i="1" s="1"/>
  <c r="N14" i="1" s="1"/>
  <c r="O14" i="1" s="1"/>
  <c r="Q14" i="1" s="1"/>
  <c r="J17" i="1"/>
  <c r="N17" i="1" s="1"/>
  <c r="O17" i="1" s="1"/>
  <c r="Q17" i="1" s="1"/>
  <c r="M24" i="1" l="1"/>
  <c r="M18" i="1"/>
  <c r="M15" i="1"/>
  <c r="M12" i="1"/>
  <c r="M9" i="1"/>
  <c r="M6" i="1"/>
  <c r="M3" i="1"/>
  <c r="J24" i="1"/>
  <c r="J18" i="1"/>
  <c r="L18" i="1" s="1"/>
  <c r="J15" i="1"/>
  <c r="L15" i="1" s="1"/>
  <c r="J12" i="1"/>
  <c r="L12" i="1" s="1"/>
  <c r="G24" i="1"/>
  <c r="I24" i="1" s="1"/>
  <c r="G18" i="1"/>
  <c r="I18" i="1" s="1"/>
  <c r="G15" i="1"/>
  <c r="I15" i="1" s="1"/>
  <c r="G12" i="1"/>
  <c r="I12" i="1" s="1"/>
  <c r="L24" i="1" l="1"/>
  <c r="N24" i="1" s="1"/>
  <c r="O24" i="1" s="1"/>
  <c r="Q24" i="1" s="1"/>
  <c r="N12" i="1"/>
  <c r="O12" i="1" s="1"/>
  <c r="Q12" i="1" s="1"/>
  <c r="N18" i="1"/>
  <c r="O18" i="1" s="1"/>
  <c r="Q18" i="1" s="1"/>
  <c r="N15" i="1"/>
  <c r="O15" i="1" s="1"/>
  <c r="Q15" i="1" s="1"/>
  <c r="J6" i="1" l="1"/>
  <c r="L6" i="1" s="1"/>
  <c r="N6" i="1" s="1"/>
  <c r="L9" i="1"/>
  <c r="J3" i="1"/>
  <c r="G6" i="1"/>
  <c r="I6" i="1" s="1"/>
  <c r="G9" i="1"/>
  <c r="I9" i="1" s="1"/>
  <c r="G3" i="1"/>
  <c r="J27" i="1" l="1"/>
  <c r="I3" i="1"/>
  <c r="I27" i="1" s="1"/>
  <c r="G27" i="1"/>
  <c r="F27" i="1" s="1"/>
  <c r="L3" i="1"/>
  <c r="N3" i="1" s="1"/>
  <c r="N9" i="1"/>
  <c r="O9" i="1" s="1"/>
  <c r="Q9" i="1" s="1"/>
  <c r="O6" i="1"/>
  <c r="Q6" i="1" s="1"/>
  <c r="O3" i="1" l="1"/>
  <c r="Q3" i="1" s="1"/>
  <c r="H27" i="1"/>
  <c r="O27" i="1" l="1"/>
  <c r="L27" i="1"/>
  <c r="K27" i="1" s="1"/>
  <c r="N27" i="1" l="1"/>
  <c r="M27" i="1" l="1"/>
  <c r="Q27" i="1"/>
</calcChain>
</file>

<file path=xl/sharedStrings.xml><?xml version="1.0" encoding="utf-8"?>
<sst xmlns="http://schemas.openxmlformats.org/spreadsheetml/2006/main" count="55" uniqueCount="38">
  <si>
    <t>Responsive</t>
  </si>
  <si>
    <t>Non-Responsive</t>
  </si>
  <si>
    <t>Type of respondents</t>
  </si>
  <si>
    <t>Sample Size</t>
  </si>
  <si>
    <t>Frequency of response</t>
  </si>
  <si>
    <t>Hours per response</t>
  </si>
  <si>
    <t>Respondent Category</t>
  </si>
  <si>
    <t>Hourly Wage Rate</t>
  </si>
  <si>
    <t>Total Annualized Cost of Respondent Burden</t>
  </si>
  <si>
    <t>Instruments</t>
  </si>
  <si>
    <t>-</t>
  </si>
  <si>
    <t>State Agencies</t>
  </si>
  <si>
    <t>Local WIC Agency Contacts Request</t>
  </si>
  <si>
    <t>WIC State Agency</t>
  </si>
  <si>
    <t>NSLP/SBP State Agency</t>
  </si>
  <si>
    <t>SFA Contacts Request</t>
  </si>
  <si>
    <t>SFSP State Agency</t>
  </si>
  <si>
    <t>CACFP State Agency</t>
  </si>
  <si>
    <t>TEFAP State Agency</t>
  </si>
  <si>
    <t>Local Agency Contacts Request</t>
  </si>
  <si>
    <t>FFVP State Agency</t>
  </si>
  <si>
    <t>Local FFVP Contacts Request</t>
  </si>
  <si>
    <t>CSFP State Agency</t>
  </si>
  <si>
    <t>Local CSFP Contacts Request</t>
  </si>
  <si>
    <t>Local CACFP Sponsors/Sites Contacts Request</t>
  </si>
  <si>
    <t>Local SFSP Sponsor Contacts Request</t>
  </si>
  <si>
    <t>Reminder 1</t>
  </si>
  <si>
    <t>Reminder 2</t>
  </si>
  <si>
    <t>TOTAL*</t>
  </si>
  <si>
    <t xml:space="preserve">FDPIR State Agency </t>
  </si>
  <si>
    <t>Local FDPIR Contacts Request</t>
  </si>
  <si>
    <t xml:space="preserve">Number of respondents </t>
  </si>
  <si>
    <t>Total Responses</t>
  </si>
  <si>
    <t>Number of 
Non-respondents</t>
  </si>
  <si>
    <t>Total responses</t>
  </si>
  <si>
    <t>1-Year burden (hours)</t>
  </si>
  <si>
    <t>Grand Total Burden Estimate (hours)</t>
  </si>
  <si>
    <t xml:space="preserve">* Some totals may not add up due to rounding.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</si>
</sst>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0.000"/>
    <numFmt numFmtId="165" formatCode="&quot;$&quot;#,##0.00"/>
    <numFmt numFmtId="166" formatCode="#,##0.0"/>
  </numFmts>
  <fonts count="7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70">
    <xf numFmtId="0" fontId="0" fillId="0" borderId="0" xfId="0"/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right" wrapText="1"/>
    </xf>
    <xf numFmtId="2" fontId="3" fillId="0" borderId="1" xfId="0" applyNumberFormat="1" applyFont="1" applyFill="1" applyBorder="1" applyAlignment="1">
      <alignment horizontal="right" wrapText="1"/>
    </xf>
    <xf numFmtId="3" fontId="3" fillId="0" borderId="1" xfId="0" applyNumberFormat="1" applyFont="1" applyFill="1" applyBorder="1" applyAlignment="1">
      <alignment horizontal="right" wrapText="1"/>
    </xf>
    <xf numFmtId="0" fontId="0" fillId="0" borderId="0" xfId="0" applyFont="1" applyFill="1" applyAlignment="1"/>
    <xf numFmtId="0" fontId="2" fillId="0" borderId="5" xfId="0" applyFont="1" applyFill="1" applyBorder="1" applyAlignment="1">
      <alignment horizontal="center" wrapText="1" readingOrder="1"/>
    </xf>
    <xf numFmtId="3" fontId="3" fillId="0" borderId="8" xfId="0" applyNumberFormat="1" applyFont="1" applyFill="1" applyBorder="1" applyAlignment="1">
      <alignment wrapText="1"/>
    </xf>
    <xf numFmtId="3" fontId="0" fillId="0" borderId="0" xfId="0" applyNumberFormat="1" applyFont="1" applyFill="1" applyAlignment="1"/>
    <xf numFmtId="0" fontId="2" fillId="0" borderId="9" xfId="0" applyFont="1" applyFill="1" applyBorder="1" applyAlignment="1">
      <alignment horizontal="center" wrapText="1"/>
    </xf>
    <xf numFmtId="3" fontId="3" fillId="0" borderId="10" xfId="0" applyNumberFormat="1" applyFont="1" applyFill="1" applyBorder="1" applyAlignment="1">
      <alignment horizontal="center" wrapText="1"/>
    </xf>
    <xf numFmtId="3" fontId="3" fillId="0" borderId="17" xfId="0" applyNumberFormat="1" applyFont="1" applyFill="1" applyBorder="1" applyAlignment="1">
      <alignment horizontal="center" wrapText="1"/>
    </xf>
    <xf numFmtId="0" fontId="0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wrapText="1"/>
    </xf>
    <xf numFmtId="3" fontId="3" fillId="0" borderId="2" xfId="0" applyNumberFormat="1" applyFont="1" applyFill="1" applyBorder="1" applyAlignment="1">
      <alignment horizontal="center" wrapText="1"/>
    </xf>
    <xf numFmtId="3" fontId="3" fillId="0" borderId="15" xfId="0" applyNumberFormat="1" applyFont="1" applyFill="1" applyBorder="1" applyAlignment="1">
      <alignment horizontal="center" wrapText="1"/>
    </xf>
    <xf numFmtId="0" fontId="3" fillId="0" borderId="18" xfId="0" applyFont="1" applyFill="1" applyBorder="1" applyAlignment="1">
      <alignment wrapText="1"/>
    </xf>
    <xf numFmtId="0" fontId="3" fillId="0" borderId="18" xfId="0" applyFont="1" applyFill="1" applyBorder="1" applyAlignment="1">
      <alignment horizontal="center" wrapText="1"/>
    </xf>
    <xf numFmtId="3" fontId="3" fillId="0" borderId="18" xfId="0" applyNumberFormat="1" applyFont="1" applyFill="1" applyBorder="1" applyAlignment="1">
      <alignment horizontal="right" wrapText="1"/>
    </xf>
    <xf numFmtId="0" fontId="3" fillId="0" borderId="18" xfId="0" applyFont="1" applyFill="1" applyBorder="1" applyAlignment="1">
      <alignment horizontal="right" wrapText="1"/>
    </xf>
    <xf numFmtId="3" fontId="3" fillId="0" borderId="20" xfId="0" applyNumberFormat="1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3" fontId="3" fillId="2" borderId="1" xfId="0" applyNumberFormat="1" applyFont="1" applyFill="1" applyBorder="1" applyAlignment="1">
      <alignment horizontal="center" wrapText="1"/>
    </xf>
    <xf numFmtId="2" fontId="3" fillId="2" borderId="1" xfId="0" applyNumberFormat="1" applyFont="1" applyFill="1" applyBorder="1" applyAlignment="1">
      <alignment horizontal="center" wrapText="1"/>
    </xf>
    <xf numFmtId="3" fontId="3" fillId="2" borderId="1" xfId="0" applyNumberFormat="1" applyFont="1" applyFill="1" applyBorder="1" applyAlignment="1">
      <alignment horizontal="right" wrapText="1"/>
    </xf>
    <xf numFmtId="164" fontId="3" fillId="2" borderId="1" xfId="0" applyNumberFormat="1" applyFont="1" applyFill="1" applyBorder="1" applyAlignment="1">
      <alignment horizontal="right" wrapText="1"/>
    </xf>
    <xf numFmtId="4" fontId="3" fillId="2" borderId="1" xfId="0" applyNumberFormat="1" applyFont="1" applyFill="1" applyBorder="1" applyAlignment="1">
      <alignment horizontal="right" wrapText="1"/>
    </xf>
    <xf numFmtId="2" fontId="3" fillId="0" borderId="18" xfId="0" applyNumberFormat="1" applyFont="1" applyFill="1" applyBorder="1" applyAlignment="1">
      <alignment horizontal="right" wrapText="1"/>
    </xf>
    <xf numFmtId="2" fontId="3" fillId="2" borderId="1" xfId="0" applyNumberFormat="1" applyFont="1" applyFill="1" applyBorder="1" applyAlignment="1">
      <alignment horizontal="right" wrapText="1"/>
    </xf>
    <xf numFmtId="2" fontId="3" fillId="2" borderId="1" xfId="0" applyNumberFormat="1" applyFont="1" applyFill="1" applyBorder="1" applyAlignment="1"/>
    <xf numFmtId="44" fontId="3" fillId="2" borderId="1" xfId="1" applyFont="1" applyFill="1" applyBorder="1" applyAlignment="1">
      <alignment horizontal="center"/>
    </xf>
    <xf numFmtId="3" fontId="5" fillId="2" borderId="1" xfId="0" applyNumberFormat="1" applyFont="1" applyFill="1" applyBorder="1" applyAlignment="1">
      <alignment wrapText="1"/>
    </xf>
    <xf numFmtId="0" fontId="6" fillId="0" borderId="0" xfId="0" applyFont="1" applyFill="1" applyAlignment="1"/>
    <xf numFmtId="0" fontId="2" fillId="0" borderId="1" xfId="0" applyFont="1" applyFill="1" applyBorder="1" applyAlignment="1">
      <alignment textRotation="90" wrapText="1"/>
    </xf>
    <xf numFmtId="0" fontId="2" fillId="0" borderId="1" xfId="0" applyFont="1" applyFill="1" applyBorder="1" applyAlignment="1">
      <alignment horizontal="center" wrapText="1"/>
    </xf>
    <xf numFmtId="0" fontId="2" fillId="0" borderId="10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  <xf numFmtId="0" fontId="0" fillId="0" borderId="2" xfId="0" applyFont="1" applyFill="1" applyBorder="1" applyAlignment="1"/>
    <xf numFmtId="0" fontId="0" fillId="0" borderId="1" xfId="0" applyFont="1" applyFill="1" applyBorder="1" applyAlignment="1"/>
    <xf numFmtId="0" fontId="2" fillId="0" borderId="5" xfId="0" applyFont="1" applyFill="1" applyBorder="1" applyAlignment="1">
      <alignment wrapText="1" readingOrder="1"/>
    </xf>
    <xf numFmtId="0" fontId="2" fillId="0" borderId="5" xfId="0" applyFont="1" applyBorder="1" applyAlignment="1">
      <alignment horizontal="center" wrapText="1"/>
    </xf>
    <xf numFmtId="165" fontId="3" fillId="0" borderId="2" xfId="1" applyNumberFormat="1" applyFont="1" applyFill="1" applyBorder="1" applyAlignment="1"/>
    <xf numFmtId="165" fontId="3" fillId="0" borderId="1" xfId="0" applyNumberFormat="1" applyFont="1" applyFill="1" applyBorder="1" applyAlignment="1"/>
    <xf numFmtId="165" fontId="3" fillId="0" borderId="18" xfId="0" applyNumberFormat="1" applyFont="1" applyFill="1" applyBorder="1" applyAlignment="1"/>
    <xf numFmtId="165" fontId="3" fillId="2" borderId="1" xfId="0" applyNumberFormat="1" applyFont="1" applyFill="1" applyBorder="1" applyAlignment="1"/>
    <xf numFmtId="166" fontId="3" fillId="0" borderId="3" xfId="0" applyNumberFormat="1" applyFont="1" applyFill="1" applyBorder="1" applyAlignment="1">
      <alignment horizontal="right" wrapText="1"/>
    </xf>
    <xf numFmtId="166" fontId="3" fillId="0" borderId="19" xfId="0" applyNumberFormat="1" applyFont="1" applyFill="1" applyBorder="1" applyAlignment="1">
      <alignment horizontal="right" wrapText="1"/>
    </xf>
    <xf numFmtId="166" fontId="3" fillId="0" borderId="12" xfId="0" applyNumberFormat="1" applyFont="1" applyFill="1" applyBorder="1" applyAlignment="1">
      <alignment horizontal="right" wrapText="1"/>
    </xf>
    <xf numFmtId="166" fontId="3" fillId="0" borderId="21" xfId="0" applyNumberFormat="1" applyFont="1" applyFill="1" applyBorder="1" applyAlignment="1">
      <alignment horizontal="right" wrapText="1"/>
    </xf>
    <xf numFmtId="166" fontId="3" fillId="0" borderId="14" xfId="0" applyNumberFormat="1" applyFont="1" applyFill="1" applyBorder="1" applyAlignment="1"/>
    <xf numFmtId="166" fontId="3" fillId="0" borderId="22" xfId="0" applyNumberFormat="1" applyFont="1" applyFill="1" applyBorder="1" applyAlignment="1"/>
    <xf numFmtId="0" fontId="2" fillId="3" borderId="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 readingOrder="1"/>
    </xf>
    <xf numFmtId="0" fontId="2" fillId="3" borderId="6" xfId="0" applyFont="1" applyFill="1" applyBorder="1" applyAlignment="1">
      <alignment horizontal="center" wrapText="1" readingOrder="1"/>
    </xf>
    <xf numFmtId="0" fontId="2" fillId="3" borderId="7" xfId="0" applyFont="1" applyFill="1" applyBorder="1" applyAlignment="1">
      <alignment horizontal="center" wrapText="1" readingOrder="1"/>
    </xf>
    <xf numFmtId="0" fontId="2" fillId="3" borderId="11" xfId="0" applyFont="1" applyFill="1" applyBorder="1" applyAlignment="1">
      <alignment horizontal="center" wrapText="1" readingOrder="1"/>
    </xf>
    <xf numFmtId="0" fontId="2" fillId="3" borderId="13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wrapText="1"/>
    </xf>
    <xf numFmtId="0" fontId="0" fillId="0" borderId="16" xfId="0" applyBorder="1" applyAlignment="1">
      <alignment wrapText="1"/>
    </xf>
    <xf numFmtId="0" fontId="0" fillId="0" borderId="24" xfId="0" applyBorder="1" applyAlignment="1">
      <alignment wrapText="1"/>
    </xf>
    <xf numFmtId="0" fontId="1" fillId="0" borderId="18" xfId="0" applyFont="1" applyFill="1" applyBorder="1" applyAlignment="1">
      <alignment wrapText="1"/>
    </xf>
    <xf numFmtId="0" fontId="3" fillId="0" borderId="18" xfId="0" applyFont="1" applyFill="1" applyBorder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4"/>
  <sheetViews>
    <sheetView tabSelected="1" view="pageLayout" zoomScaleNormal="90" workbookViewId="0">
      <selection activeCell="G19" sqref="G19:I20"/>
    </sheetView>
  </sheetViews>
  <sheetFormatPr defaultColWidth="9.140625" defaultRowHeight="15" x14ac:dyDescent="0.25"/>
  <cols>
    <col min="1" max="1" width="12.5703125" style="6" customWidth="1"/>
    <col min="2" max="2" width="18.7109375" style="6" customWidth="1"/>
    <col min="3" max="3" width="17.7109375" style="6" customWidth="1"/>
    <col min="4" max="4" width="7.28515625" style="13" hidden="1" customWidth="1"/>
    <col min="5" max="5" width="10.5703125" style="13" customWidth="1"/>
    <col min="6" max="6" width="10.5703125" style="6" customWidth="1"/>
    <col min="7" max="7" width="10" style="6" customWidth="1"/>
    <col min="8" max="8" width="10.140625" style="6" customWidth="1"/>
    <col min="9" max="9" width="9.140625" style="6"/>
    <col min="10" max="10" width="11.7109375" style="6" customWidth="1"/>
    <col min="11" max="11" width="10.28515625" style="6" customWidth="1"/>
    <col min="12" max="12" width="8.5703125" style="6" customWidth="1"/>
    <col min="13" max="13" width="10" style="6" customWidth="1"/>
    <col min="14" max="14" width="9.140625" style="6" customWidth="1"/>
    <col min="15" max="15" width="10.85546875" style="6" customWidth="1"/>
    <col min="16" max="16" width="9.85546875" style="6" customWidth="1"/>
    <col min="17" max="17" width="16.5703125" style="6" customWidth="1"/>
    <col min="18" max="16384" width="9.140625" style="6"/>
  </cols>
  <sheetData>
    <row r="1" spans="1:17" x14ac:dyDescent="0.25">
      <c r="A1" s="34"/>
      <c r="B1" s="35"/>
      <c r="C1" s="35"/>
      <c r="D1" s="36"/>
      <c r="E1" s="58" t="s">
        <v>0</v>
      </c>
      <c r="F1" s="59"/>
      <c r="G1" s="59"/>
      <c r="H1" s="59"/>
      <c r="I1" s="60"/>
      <c r="J1" s="61" t="s">
        <v>1</v>
      </c>
      <c r="K1" s="59"/>
      <c r="L1" s="59"/>
      <c r="M1" s="59"/>
      <c r="N1" s="62"/>
      <c r="O1" s="37"/>
      <c r="P1" s="38"/>
      <c r="Q1" s="39"/>
    </row>
    <row r="2" spans="1:17" ht="52.5" thickBot="1" x14ac:dyDescent="0.3">
      <c r="A2" s="40" t="s">
        <v>6</v>
      </c>
      <c r="B2" s="7" t="s">
        <v>2</v>
      </c>
      <c r="C2" s="7" t="s">
        <v>9</v>
      </c>
      <c r="D2" s="10" t="s">
        <v>3</v>
      </c>
      <c r="E2" s="52" t="s">
        <v>31</v>
      </c>
      <c r="F2" s="7" t="s">
        <v>4</v>
      </c>
      <c r="G2" s="53" t="s">
        <v>32</v>
      </c>
      <c r="H2" s="53" t="s">
        <v>5</v>
      </c>
      <c r="I2" s="54" t="s">
        <v>35</v>
      </c>
      <c r="J2" s="55" t="s">
        <v>33</v>
      </c>
      <c r="K2" s="53" t="s">
        <v>4</v>
      </c>
      <c r="L2" s="53" t="s">
        <v>34</v>
      </c>
      <c r="M2" s="53" t="s">
        <v>5</v>
      </c>
      <c r="N2" s="56" t="s">
        <v>35</v>
      </c>
      <c r="O2" s="57" t="s">
        <v>36</v>
      </c>
      <c r="P2" s="14" t="s">
        <v>7</v>
      </c>
      <c r="Q2" s="41" t="s">
        <v>8</v>
      </c>
    </row>
    <row r="3" spans="1:17" ht="34.9" customHeight="1" x14ac:dyDescent="0.25">
      <c r="A3" s="63" t="s">
        <v>11</v>
      </c>
      <c r="B3" s="65" t="s">
        <v>13</v>
      </c>
      <c r="C3" s="1" t="s">
        <v>12</v>
      </c>
      <c r="D3" s="11">
        <f>90</f>
        <v>90</v>
      </c>
      <c r="E3" s="15">
        <f>90</f>
        <v>90</v>
      </c>
      <c r="F3" s="2">
        <v>1</v>
      </c>
      <c r="G3" s="5">
        <f>E3*F3</f>
        <v>90</v>
      </c>
      <c r="H3" s="3">
        <v>1</v>
      </c>
      <c r="I3" s="46">
        <f>G3*H3</f>
        <v>90</v>
      </c>
      <c r="J3" s="8">
        <f>+D3-E3</f>
        <v>0</v>
      </c>
      <c r="K3" s="2">
        <v>1</v>
      </c>
      <c r="L3" s="5">
        <f>J3*K3</f>
        <v>0</v>
      </c>
      <c r="M3" s="4">
        <f>1/60</f>
        <v>1.6666666666666666E-2</v>
      </c>
      <c r="N3" s="48">
        <f>L3*M3</f>
        <v>0</v>
      </c>
      <c r="O3" s="50">
        <f>I3+N3</f>
        <v>90</v>
      </c>
      <c r="P3" s="42">
        <v>47.57</v>
      </c>
      <c r="Q3" s="43">
        <f>O3*P3</f>
        <v>4281.3</v>
      </c>
    </row>
    <row r="4" spans="1:17" ht="16.899999999999999" customHeight="1" x14ac:dyDescent="0.25">
      <c r="A4" s="64"/>
      <c r="B4" s="66"/>
      <c r="C4" s="1" t="s">
        <v>26</v>
      </c>
      <c r="D4" s="11">
        <f>0.4*E3</f>
        <v>36</v>
      </c>
      <c r="E4" s="15">
        <f>D4*0.5</f>
        <v>18</v>
      </c>
      <c r="F4" s="2">
        <v>1</v>
      </c>
      <c r="G4" s="5">
        <f>E4*F4</f>
        <v>18</v>
      </c>
      <c r="H4" s="3">
        <v>0.05</v>
      </c>
      <c r="I4" s="46">
        <f>G4*H4</f>
        <v>0.9</v>
      </c>
      <c r="J4" s="8">
        <f>+D4-E4</f>
        <v>18</v>
      </c>
      <c r="K4" s="2">
        <v>1</v>
      </c>
      <c r="L4" s="5">
        <f>J4*K4</f>
        <v>18</v>
      </c>
      <c r="M4" s="4">
        <f t="shared" ref="M4:M11" si="0">1/60</f>
        <v>1.6666666666666666E-2</v>
      </c>
      <c r="N4" s="48">
        <f t="shared" ref="N4:N5" si="1">L4*M4</f>
        <v>0.3</v>
      </c>
      <c r="O4" s="50">
        <f t="shared" ref="O4:O5" si="2">I4+N4</f>
        <v>1.2</v>
      </c>
      <c r="P4" s="42">
        <v>47.57</v>
      </c>
      <c r="Q4" s="43">
        <f t="shared" ref="Q4:Q26" si="3">O4*P4</f>
        <v>57.083999999999996</v>
      </c>
    </row>
    <row r="5" spans="1:17" ht="17.649999999999999" customHeight="1" x14ac:dyDescent="0.25">
      <c r="A5" s="64"/>
      <c r="B5" s="67"/>
      <c r="C5" s="1" t="s">
        <v>27</v>
      </c>
      <c r="D5" s="11">
        <f>E4</f>
        <v>18</v>
      </c>
      <c r="E5" s="15">
        <f>D5</f>
        <v>18</v>
      </c>
      <c r="F5" s="2">
        <v>1</v>
      </c>
      <c r="G5" s="5">
        <f>E5*F5</f>
        <v>18</v>
      </c>
      <c r="H5" s="3">
        <v>0.05</v>
      </c>
      <c r="I5" s="46">
        <f>G5*H5</f>
        <v>0.9</v>
      </c>
      <c r="J5" s="8">
        <f>+D5-E5</f>
        <v>0</v>
      </c>
      <c r="K5" s="2">
        <v>1</v>
      </c>
      <c r="L5" s="5">
        <f>J5*K5</f>
        <v>0</v>
      </c>
      <c r="M5" s="4">
        <f t="shared" si="0"/>
        <v>1.6666666666666666E-2</v>
      </c>
      <c r="N5" s="48">
        <f t="shared" si="1"/>
        <v>0</v>
      </c>
      <c r="O5" s="50">
        <f t="shared" si="2"/>
        <v>0.9</v>
      </c>
      <c r="P5" s="42">
        <v>47.57</v>
      </c>
      <c r="Q5" s="43">
        <f t="shared" si="3"/>
        <v>42.813000000000002</v>
      </c>
    </row>
    <row r="6" spans="1:17" ht="26.25" x14ac:dyDescent="0.25">
      <c r="A6" s="64"/>
      <c r="B6" s="68" t="s">
        <v>14</v>
      </c>
      <c r="C6" s="1" t="s">
        <v>15</v>
      </c>
      <c r="D6" s="11">
        <f>56</f>
        <v>56</v>
      </c>
      <c r="E6" s="15">
        <f>56</f>
        <v>56</v>
      </c>
      <c r="F6" s="2">
        <v>1</v>
      </c>
      <c r="G6" s="5">
        <f t="shared" ref="G6:G24" si="4">E6*F6</f>
        <v>56</v>
      </c>
      <c r="H6" s="3">
        <v>1</v>
      </c>
      <c r="I6" s="46">
        <f t="shared" ref="I6:I24" si="5">G6*H6</f>
        <v>56</v>
      </c>
      <c r="J6" s="8">
        <f t="shared" ref="J6" si="6">+D6-E6</f>
        <v>0</v>
      </c>
      <c r="K6" s="2">
        <v>1</v>
      </c>
      <c r="L6" s="5">
        <f t="shared" ref="L6:L24" si="7">J6*K6</f>
        <v>0</v>
      </c>
      <c r="M6" s="4">
        <f t="shared" ref="M6:M26" si="8">1/60</f>
        <v>1.6666666666666666E-2</v>
      </c>
      <c r="N6" s="48">
        <f t="shared" ref="N6:N24" si="9">L6*M6</f>
        <v>0</v>
      </c>
      <c r="O6" s="50">
        <f t="shared" ref="O6:O24" si="10">I6+N6</f>
        <v>56</v>
      </c>
      <c r="P6" s="42">
        <v>47.57</v>
      </c>
      <c r="Q6" s="43">
        <f t="shared" si="3"/>
        <v>2663.92</v>
      </c>
    </row>
    <row r="7" spans="1:17" x14ac:dyDescent="0.25">
      <c r="A7" s="64"/>
      <c r="B7" s="66"/>
      <c r="C7" s="1" t="s">
        <v>26</v>
      </c>
      <c r="D7" s="11">
        <f>0.4*E6</f>
        <v>22.400000000000002</v>
      </c>
      <c r="E7" s="15">
        <f>D7*0.5</f>
        <v>11.200000000000001</v>
      </c>
      <c r="F7" s="2">
        <v>1</v>
      </c>
      <c r="G7" s="5">
        <f>E7*F7</f>
        <v>11.200000000000001</v>
      </c>
      <c r="H7" s="3">
        <v>0.05</v>
      </c>
      <c r="I7" s="46">
        <f>G7*H7</f>
        <v>0.56000000000000005</v>
      </c>
      <c r="J7" s="8">
        <f>+D7-E7</f>
        <v>11.200000000000001</v>
      </c>
      <c r="K7" s="2">
        <v>1</v>
      </c>
      <c r="L7" s="5">
        <f>J7*K7</f>
        <v>11.200000000000001</v>
      </c>
      <c r="M7" s="4">
        <f t="shared" si="0"/>
        <v>1.6666666666666666E-2</v>
      </c>
      <c r="N7" s="48">
        <f t="shared" ref="N7:N8" si="11">L7*M7</f>
        <v>0.18666666666666668</v>
      </c>
      <c r="O7" s="50">
        <f>I7+N7</f>
        <v>0.7466666666666667</v>
      </c>
      <c r="P7" s="42">
        <v>47.57</v>
      </c>
      <c r="Q7" s="43">
        <f>O7*P7</f>
        <v>35.518933333333337</v>
      </c>
    </row>
    <row r="8" spans="1:17" x14ac:dyDescent="0.25">
      <c r="A8" s="64"/>
      <c r="B8" s="67"/>
      <c r="C8" s="1" t="s">
        <v>27</v>
      </c>
      <c r="D8" s="11">
        <f>E7</f>
        <v>11.200000000000001</v>
      </c>
      <c r="E8" s="15">
        <f>D8</f>
        <v>11.200000000000001</v>
      </c>
      <c r="F8" s="2">
        <v>1</v>
      </c>
      <c r="G8" s="5">
        <f>E8*F8</f>
        <v>11.200000000000001</v>
      </c>
      <c r="H8" s="3">
        <v>0.05</v>
      </c>
      <c r="I8" s="46">
        <f>G8*H8</f>
        <v>0.56000000000000005</v>
      </c>
      <c r="J8" s="8">
        <f>+D8-E8</f>
        <v>0</v>
      </c>
      <c r="K8" s="2">
        <v>1</v>
      </c>
      <c r="L8" s="5">
        <f>J8*K8</f>
        <v>0</v>
      </c>
      <c r="M8" s="4">
        <f t="shared" si="0"/>
        <v>1.6666666666666666E-2</v>
      </c>
      <c r="N8" s="48">
        <f t="shared" si="11"/>
        <v>0</v>
      </c>
      <c r="O8" s="50">
        <f t="shared" ref="O8" si="12">I8+N8</f>
        <v>0.56000000000000005</v>
      </c>
      <c r="P8" s="42">
        <v>47.57</v>
      </c>
      <c r="Q8" s="43">
        <f t="shared" si="3"/>
        <v>26.639200000000002</v>
      </c>
    </row>
    <row r="9" spans="1:17" ht="50.45" customHeight="1" x14ac:dyDescent="0.25">
      <c r="A9" s="64"/>
      <c r="B9" s="68" t="s">
        <v>16</v>
      </c>
      <c r="C9" s="1" t="s">
        <v>25</v>
      </c>
      <c r="D9" s="11">
        <f>54</f>
        <v>54</v>
      </c>
      <c r="E9" s="15">
        <f>54</f>
        <v>54</v>
      </c>
      <c r="F9" s="2">
        <v>1</v>
      </c>
      <c r="G9" s="5">
        <f t="shared" si="4"/>
        <v>54</v>
      </c>
      <c r="H9" s="3">
        <v>1</v>
      </c>
      <c r="I9" s="46">
        <f t="shared" si="5"/>
        <v>54</v>
      </c>
      <c r="J9" s="8">
        <f>+D9-E9</f>
        <v>0</v>
      </c>
      <c r="K9" s="2">
        <v>1</v>
      </c>
      <c r="L9" s="5">
        <f t="shared" si="7"/>
        <v>0</v>
      </c>
      <c r="M9" s="4">
        <f t="shared" si="8"/>
        <v>1.6666666666666666E-2</v>
      </c>
      <c r="N9" s="48">
        <f t="shared" si="9"/>
        <v>0</v>
      </c>
      <c r="O9" s="50">
        <f t="shared" si="10"/>
        <v>54</v>
      </c>
      <c r="P9" s="42">
        <v>47.57</v>
      </c>
      <c r="Q9" s="43">
        <f t="shared" si="3"/>
        <v>2568.7800000000002</v>
      </c>
    </row>
    <row r="10" spans="1:17" x14ac:dyDescent="0.25">
      <c r="A10" s="64"/>
      <c r="B10" s="66"/>
      <c r="C10" s="1" t="s">
        <v>26</v>
      </c>
      <c r="D10" s="11">
        <f>0.4*E9</f>
        <v>21.6</v>
      </c>
      <c r="E10" s="15">
        <f>D10*0.5</f>
        <v>10.8</v>
      </c>
      <c r="F10" s="2">
        <v>1</v>
      </c>
      <c r="G10" s="5">
        <f>E10*F10</f>
        <v>10.8</v>
      </c>
      <c r="H10" s="3">
        <v>0.05</v>
      </c>
      <c r="I10" s="46">
        <v>0.6</v>
      </c>
      <c r="J10" s="8">
        <f>+D10-E10</f>
        <v>10.8</v>
      </c>
      <c r="K10" s="2">
        <v>1</v>
      </c>
      <c r="L10" s="5">
        <f>J10*K10</f>
        <v>10.8</v>
      </c>
      <c r="M10" s="4">
        <f t="shared" si="0"/>
        <v>1.6666666666666666E-2</v>
      </c>
      <c r="N10" s="48">
        <f t="shared" ref="N10:N11" si="13">L10*M10</f>
        <v>0.18000000000000002</v>
      </c>
      <c r="O10" s="50">
        <f t="shared" ref="O10:O11" si="14">I10+N10</f>
        <v>0.78</v>
      </c>
      <c r="P10" s="42">
        <v>47.57</v>
      </c>
      <c r="Q10" s="43">
        <f t="shared" si="3"/>
        <v>37.104600000000005</v>
      </c>
    </row>
    <row r="11" spans="1:17" x14ac:dyDescent="0.25">
      <c r="A11" s="64"/>
      <c r="B11" s="67"/>
      <c r="C11" s="1" t="s">
        <v>27</v>
      </c>
      <c r="D11" s="11">
        <f>E10</f>
        <v>10.8</v>
      </c>
      <c r="E11" s="15">
        <f>D11</f>
        <v>10.8</v>
      </c>
      <c r="F11" s="2">
        <v>1</v>
      </c>
      <c r="G11" s="5">
        <f>E11*F11</f>
        <v>10.8</v>
      </c>
      <c r="H11" s="3">
        <v>0.05</v>
      </c>
      <c r="I11" s="46">
        <v>0.6</v>
      </c>
      <c r="J11" s="8">
        <f>+D11-E11</f>
        <v>0</v>
      </c>
      <c r="K11" s="2">
        <v>1</v>
      </c>
      <c r="L11" s="5">
        <f>J11*K11</f>
        <v>0</v>
      </c>
      <c r="M11" s="4">
        <f t="shared" si="0"/>
        <v>1.6666666666666666E-2</v>
      </c>
      <c r="N11" s="48">
        <f t="shared" si="13"/>
        <v>0</v>
      </c>
      <c r="O11" s="50">
        <f t="shared" si="14"/>
        <v>0.6</v>
      </c>
      <c r="P11" s="42">
        <v>47.57</v>
      </c>
      <c r="Q11" s="43">
        <f t="shared" si="3"/>
        <v>28.541999999999998</v>
      </c>
    </row>
    <row r="12" spans="1:17" ht="39" x14ac:dyDescent="0.25">
      <c r="A12" s="64"/>
      <c r="B12" s="68" t="s">
        <v>17</v>
      </c>
      <c r="C12" s="1" t="s">
        <v>24</v>
      </c>
      <c r="D12" s="12">
        <f>54</f>
        <v>54</v>
      </c>
      <c r="E12" s="16">
        <f>54</f>
        <v>54</v>
      </c>
      <c r="F12" s="2">
        <v>1</v>
      </c>
      <c r="G12" s="5">
        <f t="shared" si="4"/>
        <v>54</v>
      </c>
      <c r="H12" s="3">
        <v>1</v>
      </c>
      <c r="I12" s="46">
        <f t="shared" si="5"/>
        <v>54</v>
      </c>
      <c r="J12" s="8">
        <f t="shared" ref="J12:J24" si="15">+D12-E12</f>
        <v>0</v>
      </c>
      <c r="K12" s="2">
        <v>1</v>
      </c>
      <c r="L12" s="5">
        <f t="shared" si="7"/>
        <v>0</v>
      </c>
      <c r="M12" s="4">
        <f t="shared" si="8"/>
        <v>1.6666666666666666E-2</v>
      </c>
      <c r="N12" s="48">
        <f t="shared" si="9"/>
        <v>0</v>
      </c>
      <c r="O12" s="50">
        <f t="shared" si="10"/>
        <v>54</v>
      </c>
      <c r="P12" s="42">
        <v>47.57</v>
      </c>
      <c r="Q12" s="43">
        <f t="shared" si="3"/>
        <v>2568.7800000000002</v>
      </c>
    </row>
    <row r="13" spans="1:17" x14ac:dyDescent="0.25">
      <c r="A13" s="64"/>
      <c r="B13" s="66"/>
      <c r="C13" s="1" t="s">
        <v>26</v>
      </c>
      <c r="D13" s="11">
        <f>0.4*E12</f>
        <v>21.6</v>
      </c>
      <c r="E13" s="15">
        <f>D13*0.5</f>
        <v>10.8</v>
      </c>
      <c r="F13" s="2">
        <v>1</v>
      </c>
      <c r="G13" s="5">
        <f>E13*F13</f>
        <v>10.8</v>
      </c>
      <c r="H13" s="3">
        <v>0.05</v>
      </c>
      <c r="I13" s="46">
        <v>0.6</v>
      </c>
      <c r="J13" s="8">
        <f>+D13-E13</f>
        <v>10.8</v>
      </c>
      <c r="K13" s="2">
        <v>1</v>
      </c>
      <c r="L13" s="5">
        <f>J13*K13</f>
        <v>10.8</v>
      </c>
      <c r="M13" s="4">
        <f t="shared" si="8"/>
        <v>1.6666666666666666E-2</v>
      </c>
      <c r="N13" s="48">
        <f t="shared" si="9"/>
        <v>0.18000000000000002</v>
      </c>
      <c r="O13" s="50">
        <f t="shared" si="10"/>
        <v>0.78</v>
      </c>
      <c r="P13" s="42">
        <v>47.57</v>
      </c>
      <c r="Q13" s="43">
        <f t="shared" si="3"/>
        <v>37.104600000000005</v>
      </c>
    </row>
    <row r="14" spans="1:17" x14ac:dyDescent="0.25">
      <c r="A14" s="64"/>
      <c r="B14" s="67"/>
      <c r="C14" s="1" t="s">
        <v>27</v>
      </c>
      <c r="D14" s="11">
        <f>E13</f>
        <v>10.8</v>
      </c>
      <c r="E14" s="15">
        <f>D14</f>
        <v>10.8</v>
      </c>
      <c r="F14" s="2">
        <v>1</v>
      </c>
      <c r="G14" s="5">
        <f>E14*F14</f>
        <v>10.8</v>
      </c>
      <c r="H14" s="3">
        <v>0.05</v>
      </c>
      <c r="I14" s="46">
        <v>0.6</v>
      </c>
      <c r="J14" s="8">
        <f>+D14-E14</f>
        <v>0</v>
      </c>
      <c r="K14" s="2">
        <v>1</v>
      </c>
      <c r="L14" s="5">
        <f>J14*K14</f>
        <v>0</v>
      </c>
      <c r="M14" s="4">
        <f t="shared" si="8"/>
        <v>1.6666666666666666E-2</v>
      </c>
      <c r="N14" s="48">
        <f t="shared" si="9"/>
        <v>0</v>
      </c>
      <c r="O14" s="50">
        <f t="shared" si="10"/>
        <v>0.6</v>
      </c>
      <c r="P14" s="42">
        <v>47.57</v>
      </c>
      <c r="Q14" s="43">
        <f t="shared" si="3"/>
        <v>28.541999999999998</v>
      </c>
    </row>
    <row r="15" spans="1:17" ht="26.25" x14ac:dyDescent="0.25">
      <c r="A15" s="64"/>
      <c r="B15" s="68" t="s">
        <v>18</v>
      </c>
      <c r="C15" s="1" t="s">
        <v>19</v>
      </c>
      <c r="D15" s="12">
        <f>55</f>
        <v>55</v>
      </c>
      <c r="E15" s="16">
        <f>55</f>
        <v>55</v>
      </c>
      <c r="F15" s="2">
        <v>1</v>
      </c>
      <c r="G15" s="5">
        <f t="shared" si="4"/>
        <v>55</v>
      </c>
      <c r="H15" s="3">
        <v>1</v>
      </c>
      <c r="I15" s="46">
        <f t="shared" si="5"/>
        <v>55</v>
      </c>
      <c r="J15" s="8">
        <f t="shared" si="15"/>
        <v>0</v>
      </c>
      <c r="K15" s="2">
        <v>1</v>
      </c>
      <c r="L15" s="5">
        <f t="shared" si="7"/>
        <v>0</v>
      </c>
      <c r="M15" s="4">
        <f t="shared" si="8"/>
        <v>1.6666666666666666E-2</v>
      </c>
      <c r="N15" s="48">
        <f t="shared" si="9"/>
        <v>0</v>
      </c>
      <c r="O15" s="50">
        <f t="shared" si="10"/>
        <v>55</v>
      </c>
      <c r="P15" s="42">
        <v>47.57</v>
      </c>
      <c r="Q15" s="43">
        <f t="shared" si="3"/>
        <v>2616.35</v>
      </c>
    </row>
    <row r="16" spans="1:17" x14ac:dyDescent="0.25">
      <c r="A16" s="64"/>
      <c r="B16" s="66"/>
      <c r="C16" s="1" t="s">
        <v>26</v>
      </c>
      <c r="D16" s="11">
        <f>0.4*E15</f>
        <v>22</v>
      </c>
      <c r="E16" s="15">
        <f t="shared" ref="E16" si="16">D16*0.5</f>
        <v>11</v>
      </c>
      <c r="F16" s="2">
        <v>1</v>
      </c>
      <c r="G16" s="5">
        <v>11</v>
      </c>
      <c r="H16" s="3">
        <v>0.05</v>
      </c>
      <c r="I16" s="46">
        <v>0.56000000000000005</v>
      </c>
      <c r="J16" s="8">
        <f>+D16-E16</f>
        <v>11</v>
      </c>
      <c r="K16" s="2">
        <v>1</v>
      </c>
      <c r="L16" s="5">
        <f>J16*K16</f>
        <v>11</v>
      </c>
      <c r="M16" s="4">
        <f t="shared" si="8"/>
        <v>1.6666666666666666E-2</v>
      </c>
      <c r="N16" s="48">
        <v>0.2</v>
      </c>
      <c r="O16" s="50">
        <f t="shared" ref="O16:O17" si="17">I16+N16</f>
        <v>0.76</v>
      </c>
      <c r="P16" s="42">
        <v>47.57</v>
      </c>
      <c r="Q16" s="43">
        <f t="shared" si="3"/>
        <v>36.153199999999998</v>
      </c>
    </row>
    <row r="17" spans="1:17" x14ac:dyDescent="0.25">
      <c r="A17" s="64"/>
      <c r="B17" s="67"/>
      <c r="C17" s="1" t="s">
        <v>27</v>
      </c>
      <c r="D17" s="11">
        <f>E16</f>
        <v>11</v>
      </c>
      <c r="E17" s="15">
        <f>D17</f>
        <v>11</v>
      </c>
      <c r="F17" s="2">
        <v>1</v>
      </c>
      <c r="G17" s="5">
        <v>11</v>
      </c>
      <c r="H17" s="3">
        <v>0.05</v>
      </c>
      <c r="I17" s="46">
        <v>0.56000000000000005</v>
      </c>
      <c r="J17" s="8">
        <f>+D17-E17</f>
        <v>0</v>
      </c>
      <c r="K17" s="2">
        <v>1</v>
      </c>
      <c r="L17" s="5">
        <f>J17*K17</f>
        <v>0</v>
      </c>
      <c r="M17" s="4">
        <f t="shared" si="8"/>
        <v>1.6666666666666666E-2</v>
      </c>
      <c r="N17" s="48">
        <f t="shared" ref="N17" si="18">L17*M17</f>
        <v>0</v>
      </c>
      <c r="O17" s="50">
        <f t="shared" si="17"/>
        <v>0.56000000000000005</v>
      </c>
      <c r="P17" s="42">
        <v>47.57</v>
      </c>
      <c r="Q17" s="43">
        <f t="shared" si="3"/>
        <v>26.639200000000002</v>
      </c>
    </row>
    <row r="18" spans="1:17" ht="26.25" x14ac:dyDescent="0.25">
      <c r="A18" s="64"/>
      <c r="B18" s="68" t="s">
        <v>20</v>
      </c>
      <c r="C18" s="1" t="s">
        <v>21</v>
      </c>
      <c r="D18" s="12">
        <f>56</f>
        <v>56</v>
      </c>
      <c r="E18" s="16">
        <f>56</f>
        <v>56</v>
      </c>
      <c r="F18" s="2">
        <v>1</v>
      </c>
      <c r="G18" s="5">
        <f t="shared" si="4"/>
        <v>56</v>
      </c>
      <c r="H18" s="3">
        <v>1</v>
      </c>
      <c r="I18" s="46">
        <f t="shared" si="5"/>
        <v>56</v>
      </c>
      <c r="J18" s="8">
        <f t="shared" si="15"/>
        <v>0</v>
      </c>
      <c r="K18" s="2">
        <v>1</v>
      </c>
      <c r="L18" s="5">
        <f t="shared" si="7"/>
        <v>0</v>
      </c>
      <c r="M18" s="4">
        <f t="shared" si="8"/>
        <v>1.6666666666666666E-2</v>
      </c>
      <c r="N18" s="48">
        <f t="shared" si="9"/>
        <v>0</v>
      </c>
      <c r="O18" s="50">
        <f t="shared" si="10"/>
        <v>56</v>
      </c>
      <c r="P18" s="42">
        <v>47.57</v>
      </c>
      <c r="Q18" s="43">
        <f t="shared" si="3"/>
        <v>2663.92</v>
      </c>
    </row>
    <row r="19" spans="1:17" x14ac:dyDescent="0.25">
      <c r="A19" s="64"/>
      <c r="B19" s="66"/>
      <c r="C19" s="1" t="s">
        <v>26</v>
      </c>
      <c r="D19" s="11">
        <f>0.4*E18</f>
        <v>22.400000000000002</v>
      </c>
      <c r="E19" s="15">
        <f>D19*0.5</f>
        <v>11.200000000000001</v>
      </c>
      <c r="F19" s="2">
        <v>1</v>
      </c>
      <c r="G19" s="5">
        <f>E19*F19</f>
        <v>11.200000000000001</v>
      </c>
      <c r="H19" s="3">
        <v>0.05</v>
      </c>
      <c r="I19" s="46">
        <f>G19*H19</f>
        <v>0.56000000000000005</v>
      </c>
      <c r="J19" s="8">
        <f>+D19-E19</f>
        <v>11.200000000000001</v>
      </c>
      <c r="K19" s="2">
        <v>1</v>
      </c>
      <c r="L19" s="5">
        <f>J19*K19</f>
        <v>11.200000000000001</v>
      </c>
      <c r="M19" s="4">
        <f t="shared" si="8"/>
        <v>1.6666666666666666E-2</v>
      </c>
      <c r="N19" s="48">
        <f t="shared" ref="N19:N21" si="19">L19*M19</f>
        <v>0.18666666666666668</v>
      </c>
      <c r="O19" s="50">
        <f t="shared" ref="O19:O21" si="20">I19+N19</f>
        <v>0.7466666666666667</v>
      </c>
      <c r="P19" s="42">
        <v>47.57</v>
      </c>
      <c r="Q19" s="43">
        <f t="shared" si="3"/>
        <v>35.518933333333337</v>
      </c>
    </row>
    <row r="20" spans="1:17" x14ac:dyDescent="0.25">
      <c r="A20" s="64"/>
      <c r="B20" s="67"/>
      <c r="C20" s="1" t="s">
        <v>27</v>
      </c>
      <c r="D20" s="11">
        <f>E19</f>
        <v>11.200000000000001</v>
      </c>
      <c r="E20" s="15">
        <f>D20</f>
        <v>11.200000000000001</v>
      </c>
      <c r="F20" s="2">
        <v>1</v>
      </c>
      <c r="G20" s="5">
        <f>E20*F20</f>
        <v>11.200000000000001</v>
      </c>
      <c r="H20" s="3">
        <v>0.05</v>
      </c>
      <c r="I20" s="46">
        <f>G20*H20</f>
        <v>0.56000000000000005</v>
      </c>
      <c r="J20" s="8">
        <f>+D20-E20</f>
        <v>0</v>
      </c>
      <c r="K20" s="2">
        <v>1</v>
      </c>
      <c r="L20" s="5">
        <f>J20*K20</f>
        <v>0</v>
      </c>
      <c r="M20" s="4">
        <f t="shared" si="8"/>
        <v>1.6666666666666666E-2</v>
      </c>
      <c r="N20" s="48">
        <f t="shared" si="19"/>
        <v>0</v>
      </c>
      <c r="O20" s="50">
        <f t="shared" si="20"/>
        <v>0.56000000000000005</v>
      </c>
      <c r="P20" s="42">
        <v>47.57</v>
      </c>
      <c r="Q20" s="43">
        <f t="shared" si="3"/>
        <v>26.639200000000002</v>
      </c>
    </row>
    <row r="21" spans="1:17" ht="26.25" x14ac:dyDescent="0.25">
      <c r="A21" s="64"/>
      <c r="B21" s="69" t="s">
        <v>29</v>
      </c>
      <c r="C21" s="1" t="s">
        <v>30</v>
      </c>
      <c r="D21" s="12">
        <f>105</f>
        <v>105</v>
      </c>
      <c r="E21" s="16">
        <f>105</f>
        <v>105</v>
      </c>
      <c r="F21" s="2">
        <v>1</v>
      </c>
      <c r="G21" s="5">
        <f t="shared" ref="G21" si="21">E21*F21</f>
        <v>105</v>
      </c>
      <c r="H21" s="3">
        <v>1</v>
      </c>
      <c r="I21" s="46">
        <f t="shared" ref="I21" si="22">G21*H21</f>
        <v>105</v>
      </c>
      <c r="J21" s="8">
        <f t="shared" ref="J21" si="23">+D21-E21</f>
        <v>0</v>
      </c>
      <c r="K21" s="2">
        <v>1</v>
      </c>
      <c r="L21" s="5">
        <f t="shared" ref="L21" si="24">J21*K21</f>
        <v>0</v>
      </c>
      <c r="M21" s="4">
        <f t="shared" si="8"/>
        <v>1.6666666666666666E-2</v>
      </c>
      <c r="N21" s="48">
        <f t="shared" si="19"/>
        <v>0</v>
      </c>
      <c r="O21" s="50">
        <f t="shared" si="20"/>
        <v>105</v>
      </c>
      <c r="P21" s="42">
        <v>47.57</v>
      </c>
      <c r="Q21" s="43">
        <f t="shared" ref="Q21:Q23" si="25">O21*P21</f>
        <v>4994.8500000000004</v>
      </c>
    </row>
    <row r="22" spans="1:17" x14ac:dyDescent="0.25">
      <c r="A22" s="64"/>
      <c r="B22" s="66"/>
      <c r="C22" s="1" t="s">
        <v>26</v>
      </c>
      <c r="D22" s="12">
        <f>0.4*E21</f>
        <v>42</v>
      </c>
      <c r="E22" s="16">
        <f>D22*0.5</f>
        <v>21</v>
      </c>
      <c r="F22" s="2">
        <v>1</v>
      </c>
      <c r="G22" s="5">
        <v>21</v>
      </c>
      <c r="H22" s="3">
        <v>0.05</v>
      </c>
      <c r="I22" s="46">
        <f>G22*H22</f>
        <v>1.05</v>
      </c>
      <c r="J22" s="8">
        <f>+D22-E22</f>
        <v>21</v>
      </c>
      <c r="K22" s="2">
        <v>1</v>
      </c>
      <c r="L22" s="5">
        <f>J22*K22</f>
        <v>21</v>
      </c>
      <c r="M22" s="4">
        <f t="shared" si="8"/>
        <v>1.6666666666666666E-2</v>
      </c>
      <c r="N22" s="48">
        <f t="shared" ref="N22:N23" si="26">L22*M22</f>
        <v>0.35</v>
      </c>
      <c r="O22" s="50">
        <f t="shared" ref="O22:O23" si="27">I22+N22</f>
        <v>1.4</v>
      </c>
      <c r="P22" s="42">
        <v>47.57</v>
      </c>
      <c r="Q22" s="43">
        <f t="shared" si="25"/>
        <v>66.597999999999999</v>
      </c>
    </row>
    <row r="23" spans="1:17" x14ac:dyDescent="0.25">
      <c r="A23" s="64"/>
      <c r="B23" s="67"/>
      <c r="C23" s="1" t="s">
        <v>27</v>
      </c>
      <c r="D23" s="12">
        <v>63</v>
      </c>
      <c r="E23" s="16">
        <f>D23</f>
        <v>63</v>
      </c>
      <c r="F23" s="2">
        <v>1</v>
      </c>
      <c r="G23" s="5">
        <v>21</v>
      </c>
      <c r="H23" s="3">
        <v>0.05</v>
      </c>
      <c r="I23" s="46">
        <f>G23*H23</f>
        <v>1.05</v>
      </c>
      <c r="J23" s="8">
        <f>+D23-E23</f>
        <v>0</v>
      </c>
      <c r="K23" s="2">
        <v>1</v>
      </c>
      <c r="L23" s="5">
        <f>J23*K23</f>
        <v>0</v>
      </c>
      <c r="M23" s="4">
        <f t="shared" si="8"/>
        <v>1.6666666666666666E-2</v>
      </c>
      <c r="N23" s="48">
        <f t="shared" si="26"/>
        <v>0</v>
      </c>
      <c r="O23" s="50">
        <f t="shared" si="27"/>
        <v>1.05</v>
      </c>
      <c r="P23" s="42">
        <v>47.57</v>
      </c>
      <c r="Q23" s="43">
        <f t="shared" si="25"/>
        <v>49.948500000000003</v>
      </c>
    </row>
    <row r="24" spans="1:17" ht="26.25" x14ac:dyDescent="0.25">
      <c r="A24" s="64"/>
      <c r="B24" s="68" t="s">
        <v>22</v>
      </c>
      <c r="C24" s="1" t="s">
        <v>23</v>
      </c>
      <c r="D24" s="12">
        <f>51</f>
        <v>51</v>
      </c>
      <c r="E24" s="16">
        <f>51</f>
        <v>51</v>
      </c>
      <c r="F24" s="2">
        <v>1</v>
      </c>
      <c r="G24" s="5">
        <f t="shared" si="4"/>
        <v>51</v>
      </c>
      <c r="H24" s="3">
        <v>1</v>
      </c>
      <c r="I24" s="46">
        <f t="shared" si="5"/>
        <v>51</v>
      </c>
      <c r="J24" s="8">
        <f t="shared" si="15"/>
        <v>0</v>
      </c>
      <c r="K24" s="2">
        <v>1</v>
      </c>
      <c r="L24" s="5">
        <f t="shared" si="7"/>
        <v>0</v>
      </c>
      <c r="M24" s="4">
        <f t="shared" si="8"/>
        <v>1.6666666666666666E-2</v>
      </c>
      <c r="N24" s="48">
        <f t="shared" si="9"/>
        <v>0</v>
      </c>
      <c r="O24" s="50">
        <f t="shared" si="10"/>
        <v>51</v>
      </c>
      <c r="P24" s="42">
        <v>47.57</v>
      </c>
      <c r="Q24" s="43">
        <f t="shared" si="3"/>
        <v>2426.0700000000002</v>
      </c>
    </row>
    <row r="25" spans="1:17" x14ac:dyDescent="0.25">
      <c r="A25" s="64"/>
      <c r="B25" s="66"/>
      <c r="C25" s="1" t="s">
        <v>26</v>
      </c>
      <c r="D25" s="11">
        <f>0.4*E24</f>
        <v>20.400000000000002</v>
      </c>
      <c r="E25" s="15">
        <f>D25*0.5</f>
        <v>10.200000000000001</v>
      </c>
      <c r="F25" s="2">
        <v>1</v>
      </c>
      <c r="G25" s="5">
        <f>E25*F25</f>
        <v>10.200000000000001</v>
      </c>
      <c r="H25" s="3">
        <v>0.05</v>
      </c>
      <c r="I25" s="46">
        <f>G25*H25</f>
        <v>0.51000000000000012</v>
      </c>
      <c r="J25" s="8">
        <f>+D25-E25</f>
        <v>10.200000000000001</v>
      </c>
      <c r="K25" s="2">
        <v>1</v>
      </c>
      <c r="L25" s="5">
        <f>J25*K25</f>
        <v>10.200000000000001</v>
      </c>
      <c r="M25" s="4">
        <f t="shared" si="8"/>
        <v>1.6666666666666666E-2</v>
      </c>
      <c r="N25" s="48">
        <f t="shared" ref="N25:N26" si="28">L25*M25</f>
        <v>0.17</v>
      </c>
      <c r="O25" s="50">
        <f t="shared" ref="O25:O26" si="29">I25+N25</f>
        <v>0.68000000000000016</v>
      </c>
      <c r="P25" s="42">
        <v>47.57</v>
      </c>
      <c r="Q25" s="43">
        <f t="shared" si="3"/>
        <v>32.347600000000007</v>
      </c>
    </row>
    <row r="26" spans="1:17" x14ac:dyDescent="0.25">
      <c r="A26" s="64"/>
      <c r="B26" s="67"/>
      <c r="C26" s="17" t="s">
        <v>27</v>
      </c>
      <c r="D26" s="12">
        <f>E25</f>
        <v>10.200000000000001</v>
      </c>
      <c r="E26" s="16">
        <f>D26</f>
        <v>10.200000000000001</v>
      </c>
      <c r="F26" s="18">
        <v>1</v>
      </c>
      <c r="G26" s="19">
        <f>E26*F26</f>
        <v>10.200000000000001</v>
      </c>
      <c r="H26" s="20">
        <v>0.05</v>
      </c>
      <c r="I26" s="47">
        <f>G26*H26</f>
        <v>0.51000000000000012</v>
      </c>
      <c r="J26" s="21">
        <f>+D26-E26</f>
        <v>0</v>
      </c>
      <c r="K26" s="18">
        <v>1</v>
      </c>
      <c r="L26" s="19">
        <f>J26*K26</f>
        <v>0</v>
      </c>
      <c r="M26" s="28">
        <f t="shared" si="8"/>
        <v>1.6666666666666666E-2</v>
      </c>
      <c r="N26" s="49">
        <f t="shared" si="28"/>
        <v>0</v>
      </c>
      <c r="O26" s="51">
        <f t="shared" si="29"/>
        <v>0.51000000000000012</v>
      </c>
      <c r="P26" s="42">
        <v>47.57</v>
      </c>
      <c r="Q26" s="44">
        <f t="shared" si="3"/>
        <v>24.260700000000007</v>
      </c>
    </row>
    <row r="27" spans="1:17" ht="27.75" customHeight="1" x14ac:dyDescent="0.25">
      <c r="A27" s="22"/>
      <c r="B27" s="22" t="s">
        <v>28</v>
      </c>
      <c r="C27" s="22"/>
      <c r="D27" s="23">
        <f>D3+D6+D9+D12+D15+D18+D24</f>
        <v>416</v>
      </c>
      <c r="E27" s="23">
        <f>E3+E6+E9+E12+E15+E18+E21+E24</f>
        <v>521</v>
      </c>
      <c r="F27" s="24">
        <f>G27/E27</f>
        <v>1.4000000000000001</v>
      </c>
      <c r="G27" s="25">
        <f>SUM(G3:G26)</f>
        <v>729.40000000000009</v>
      </c>
      <c r="H27" s="26">
        <f>+I27/G27</f>
        <v>0.7289278859336441</v>
      </c>
      <c r="I27" s="27">
        <f>SUM(I3:I26)</f>
        <v>531.68000000000006</v>
      </c>
      <c r="J27" s="32">
        <f>SUM(J3:J26)</f>
        <v>104.2</v>
      </c>
      <c r="K27" s="24">
        <f>L27/J27</f>
        <v>1</v>
      </c>
      <c r="L27" s="25">
        <f>SUM(L3:L26)</f>
        <v>104.2</v>
      </c>
      <c r="M27" s="29">
        <f>N27/L27</f>
        <v>1.6826615483045426E-2</v>
      </c>
      <c r="N27" s="27">
        <f>SUM(N3:N26)</f>
        <v>1.7533333333333334</v>
      </c>
      <c r="O27" s="30">
        <f>SUM(O3:O26)</f>
        <v>533.43333333333328</v>
      </c>
      <c r="P27" s="31" t="s">
        <v>10</v>
      </c>
      <c r="Q27" s="45">
        <f>SUM(Q3:Q26)</f>
        <v>25375.423666666673</v>
      </c>
    </row>
    <row r="29" spans="1:17" ht="18" customHeight="1" x14ac:dyDescent="0.25">
      <c r="B29" s="6" t="s">
        <v>37</v>
      </c>
      <c r="J29" s="9"/>
    </row>
    <row r="34" spans="2:2" x14ac:dyDescent="0.25">
      <c r="B34" s="33"/>
    </row>
  </sheetData>
  <mergeCells count="11">
    <mergeCell ref="E1:I1"/>
    <mergeCell ref="J1:N1"/>
    <mergeCell ref="A3:A26"/>
    <mergeCell ref="B3:B5"/>
    <mergeCell ref="B6:B8"/>
    <mergeCell ref="B9:B11"/>
    <mergeCell ref="B12:B14"/>
    <mergeCell ref="B15:B17"/>
    <mergeCell ref="B18:B20"/>
    <mergeCell ref="B24:B26"/>
    <mergeCell ref="B21:B23"/>
  </mergeCells>
  <pageMargins left="0.7" right="0.7" top="0.75" bottom="0.75" header="0.3" footer="0.3"/>
  <pageSetup scale="65" fitToHeight="0" orientation="landscape" r:id="rId1"/>
  <headerFooter>
    <oddHeader>&amp;C&amp;"-,Bold"&amp;12Appendix A: Estimated Burden for Data Collection and Nonreponse for SNP QRS Sample Frames</oddHeader>
  </headerFooter>
  <ignoredErrors>
    <ignoredError sqref="H6 M24:M27 K27:L27 H15 H18 H24 H27 H9 H12 M3:M20 M21:M2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153BEC61D80344AC147B80D934BDFD" ma:contentTypeVersion="2" ma:contentTypeDescription="Create a new document." ma:contentTypeScope="" ma:versionID="14a5e6ad631fcf04b74043bfb0c12f9f">
  <xsd:schema xmlns:xsd="http://www.w3.org/2001/XMLSchema" xmlns:p="http://schemas.microsoft.com/office/2006/metadata/properties" xmlns:ns2="9dbcbb5a-2d39-43bd-b6c7-d27f844c7fb7" targetNamespace="http://schemas.microsoft.com/office/2006/metadata/properties" ma:root="true" ma:fieldsID="41d8cef941c44b07acba7b2f1d173e7b" ns2:_="">
    <xsd:import namespace="9dbcbb5a-2d39-43bd-b6c7-d27f844c7fb7"/>
    <xsd:element name="properties">
      <xsd:complexType>
        <xsd:sequence>
          <xsd:element name="documentManagement">
            <xsd:complexType>
              <xsd:all>
                <xsd:element ref="ns2:Rank" minOccurs="0"/>
                <xsd:element ref="ns2:Description0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9dbcbb5a-2d39-43bd-b6c7-d27f844c7fb7" elementFormDefault="qualified">
    <xsd:import namespace="http://schemas.microsoft.com/office/2006/documentManagement/types"/>
    <xsd:element name="Rank" ma:index="8" nillable="true" ma:displayName="Rank" ma:internalName="Rank">
      <xsd:simpleType>
        <xsd:restriction base="dms:Number"/>
      </xsd:simpleType>
    </xsd:element>
    <xsd:element name="Description0" ma:index="9" nillable="true" ma:displayName="Description" ma:internalName="Description0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4.xml><?xml version="1.0" encoding="utf-8"?>
<p:properties xmlns:p="http://schemas.microsoft.com/office/2006/metadata/properties" xmlns:xsi="http://www.w3.org/2001/XMLSchema-instance">
  <documentManagement>
    <Rank xmlns="9dbcbb5a-2d39-43bd-b6c7-d27f844c7fb7">6</Rank>
    <Description0 xmlns="9dbcbb5a-2d39-43bd-b6c7-d27f844c7fb7">Complex Burden Table Template - for Studies</Description0>
  </documentManagement>
</p:properties>
</file>

<file path=customXml/itemProps1.xml><?xml version="1.0" encoding="utf-8"?>
<ds:datastoreItem xmlns:ds="http://schemas.openxmlformats.org/officeDocument/2006/customXml" ds:itemID="{AB616761-173A-4729-ABE6-18C636788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DC8363-D6E4-4B61-85E9-7C246BF9B1F2}">
  <ds:schemaRefs>
    <ds:schemaRef ds:uri="http://schemas.microsoft.com/office/2006/metadata/customXsn"/>
  </ds:schemaRefs>
</ds:datastoreItem>
</file>

<file path=customXml/itemProps3.xml><?xml version="1.0" encoding="utf-8"?>
<ds:datastoreItem xmlns:ds="http://schemas.openxmlformats.org/officeDocument/2006/customXml" ds:itemID="{24E27527-1B61-4C6E-9B61-FAD668AE49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bcbb5a-2d39-43bd-b6c7-d27f844c7fb7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4.xml><?xml version="1.0" encoding="utf-8"?>
<ds:datastoreItem xmlns:ds="http://schemas.openxmlformats.org/officeDocument/2006/customXml" ds:itemID="{01EC02A8-0ED5-4103-B250-F4592D9E333E}">
  <ds:schemaRefs>
    <ds:schemaRef ds:uri="http://purl.org/dc/dcmitype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terms/"/>
    <ds:schemaRef ds:uri="9dbcbb5a-2d39-43bd-b6c7-d27f844c7fb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QRS Burden Table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lywilliams</dc:creator>
  <cp:lastModifiedBy>CS</cp:lastModifiedBy>
  <cp:lastPrinted>2018-07-24T16:00:16Z</cp:lastPrinted>
  <dcterms:created xsi:type="dcterms:W3CDTF">2013-01-08T21:49:18Z</dcterms:created>
  <dcterms:modified xsi:type="dcterms:W3CDTF">2018-07-24T16:01:01Z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0x010100E9153BEC61D80344AC147B80D934BDFD</vt:lpwstr>
  </property>
  <property fmtid="{D5CDD505-2E9C-101B-9397-08002B2CF9AE}" pid="3" name="Order">
    <vt:r8>300</vt:r8>
  </property>
</Properties>
</file>