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9 - Information Collections\Kelly ICs\QRS\FINALS\"/>
    </mc:Choice>
  </mc:AlternateContent>
  <bookViews>
    <workbookView xWindow="-105" yWindow="-105" windowWidth="19305" windowHeight="1042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7" i="1" l="1"/>
  <c r="O15" i="1"/>
  <c r="N27" i="1" l="1"/>
  <c r="O27" i="1"/>
  <c r="L27" i="1"/>
  <c r="L15" i="1"/>
  <c r="M28" i="1"/>
  <c r="M27" i="1"/>
  <c r="M15" i="1"/>
  <c r="I15" i="1"/>
  <c r="J28" i="1"/>
  <c r="J27" i="1"/>
  <c r="J15" i="1"/>
  <c r="G27" i="1"/>
  <c r="G15" i="1"/>
  <c r="H28" i="1"/>
  <c r="H27" i="1"/>
  <c r="H15" i="1"/>
  <c r="K27" i="1"/>
  <c r="K15" i="1"/>
  <c r="F27" i="1"/>
  <c r="F15" i="1"/>
  <c r="E27" i="1"/>
  <c r="E15" i="1"/>
  <c r="P27" i="1" l="1"/>
  <c r="K4" i="1" l="1"/>
  <c r="E28" i="1" l="1"/>
  <c r="E12" i="1"/>
  <c r="F12" i="1" s="1"/>
  <c r="E24" i="1"/>
  <c r="F24" i="1" s="1"/>
  <c r="K24" i="1" s="1"/>
  <c r="M24" i="1" s="1"/>
  <c r="O24" i="1" s="1"/>
  <c r="H25" i="1"/>
  <c r="J25" i="1" s="1"/>
  <c r="H26" i="1"/>
  <c r="J26" i="1" s="1"/>
  <c r="K25" i="1"/>
  <c r="M25" i="1" s="1"/>
  <c r="O25" i="1" s="1"/>
  <c r="K26" i="1"/>
  <c r="M26" i="1" s="1"/>
  <c r="O26" i="1" s="1"/>
  <c r="K7" i="1"/>
  <c r="M7" i="1" s="1"/>
  <c r="O7" i="1" s="1"/>
  <c r="M4" i="1"/>
  <c r="O4" i="1" s="1"/>
  <c r="K5" i="1"/>
  <c r="M5" i="1" s="1"/>
  <c r="O5" i="1" s="1"/>
  <c r="K3" i="1"/>
  <c r="M3" i="1" s="1"/>
  <c r="O3" i="1" s="1"/>
  <c r="K8" i="1"/>
  <c r="M8" i="1" s="1"/>
  <c r="O8" i="1" s="1"/>
  <c r="K9" i="1"/>
  <c r="M9" i="1" s="1"/>
  <c r="O9" i="1" s="1"/>
  <c r="K11" i="1"/>
  <c r="M11" i="1" s="1"/>
  <c r="O11" i="1" s="1"/>
  <c r="K13" i="1"/>
  <c r="M13" i="1" s="1"/>
  <c r="O13" i="1" s="1"/>
  <c r="K14" i="1"/>
  <c r="M14" i="1" s="1"/>
  <c r="O14" i="1" s="1"/>
  <c r="K16" i="1"/>
  <c r="M16" i="1" s="1"/>
  <c r="O16" i="1" s="1"/>
  <c r="K17" i="1"/>
  <c r="M17" i="1" s="1"/>
  <c r="O17" i="1" s="1"/>
  <c r="K19" i="1"/>
  <c r="M19" i="1" s="1"/>
  <c r="O19" i="1" s="1"/>
  <c r="K20" i="1"/>
  <c r="M20" i="1" s="1"/>
  <c r="O20" i="1" s="1"/>
  <c r="K21" i="1"/>
  <c r="M21" i="1" s="1"/>
  <c r="O21" i="1" s="1"/>
  <c r="K23" i="1"/>
  <c r="M23" i="1" s="1"/>
  <c r="O23" i="1" s="1"/>
  <c r="H7" i="1"/>
  <c r="J7" i="1" s="1"/>
  <c r="H8" i="1"/>
  <c r="J8" i="1" s="1"/>
  <c r="H9" i="1"/>
  <c r="J9" i="1" s="1"/>
  <c r="H10" i="1"/>
  <c r="J10" i="1" s="1"/>
  <c r="H11" i="1"/>
  <c r="H13" i="1"/>
  <c r="J13" i="1" s="1"/>
  <c r="H14" i="1"/>
  <c r="J14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J11" i="1"/>
  <c r="H6" i="1"/>
  <c r="J6" i="1" s="1"/>
  <c r="H5" i="1"/>
  <c r="J5" i="1" s="1"/>
  <c r="H4" i="1"/>
  <c r="J4" i="1" s="1"/>
  <c r="H3" i="1"/>
  <c r="J3" i="1" s="1"/>
  <c r="E22" i="1" l="1"/>
  <c r="K22" i="1" s="1"/>
  <c r="M22" i="1" s="1"/>
  <c r="O22" i="1" s="1"/>
  <c r="K12" i="1"/>
  <c r="M12" i="1" s="1"/>
  <c r="O12" i="1" s="1"/>
  <c r="H12" i="1"/>
  <c r="J12" i="1" s="1"/>
  <c r="F28" i="1"/>
  <c r="P26" i="1"/>
  <c r="H24" i="1"/>
  <c r="J24" i="1" s="1"/>
  <c r="P24" i="1" s="1"/>
  <c r="P20" i="1"/>
  <c r="P21" i="1"/>
  <c r="P22" i="1"/>
  <c r="P17" i="1"/>
  <c r="P23" i="1"/>
  <c r="E6" i="1"/>
  <c r="K6" i="1" s="1"/>
  <c r="M6" i="1" s="1"/>
  <c r="O6" i="1" s="1"/>
  <c r="E10" i="1"/>
  <c r="K10" i="1" s="1"/>
  <c r="M10" i="1" s="1"/>
  <c r="O10" i="1" s="1"/>
  <c r="P10" i="1" s="1"/>
  <c r="E18" i="1"/>
  <c r="K18" i="1" s="1"/>
  <c r="M18" i="1" s="1"/>
  <c r="O18" i="1" s="1"/>
  <c r="P18" i="1" s="1"/>
  <c r="P13" i="1"/>
  <c r="P19" i="1"/>
  <c r="P25" i="1"/>
  <c r="P5" i="1"/>
  <c r="P3" i="1"/>
  <c r="P11" i="1"/>
  <c r="P7" i="1"/>
  <c r="P16" i="1"/>
  <c r="P14" i="1"/>
  <c r="P9" i="1"/>
  <c r="P8" i="1"/>
  <c r="P4" i="1"/>
  <c r="G28" i="1" l="1"/>
  <c r="P6" i="1"/>
  <c r="K28" i="1"/>
  <c r="P12" i="1"/>
  <c r="L28" i="1" l="1"/>
  <c r="I28" i="1"/>
  <c r="P15" i="1"/>
  <c r="N15" i="1"/>
  <c r="O28" i="1"/>
  <c r="N28" i="1" s="1"/>
  <c r="P28" i="1" l="1"/>
</calcChain>
</file>

<file path=xl/sharedStrings.xml><?xml version="1.0" encoding="utf-8"?>
<sst xmlns="http://schemas.openxmlformats.org/spreadsheetml/2006/main" count="77" uniqueCount="52">
  <si>
    <t>Responsive</t>
  </si>
  <si>
    <t>Non-responsive</t>
  </si>
  <si>
    <t>Respondent Category</t>
  </si>
  <si>
    <t>Type of respondents</t>
  </si>
  <si>
    <t>Instruments</t>
  </si>
  <si>
    <t>Appendix</t>
  </si>
  <si>
    <t>Sample Size</t>
  </si>
  <si>
    <t>Number of respondents</t>
  </si>
  <si>
    <t>Frequency of response (annual)</t>
  </si>
  <si>
    <t>Total Annual responses</t>
  </si>
  <si>
    <t>Hours per response</t>
  </si>
  <si>
    <t>Total Annual Burden (hours)</t>
  </si>
  <si>
    <t>Number of 
Non-respondents</t>
  </si>
  <si>
    <t>Grand Total Burden Estimate (hours)</t>
  </si>
  <si>
    <t>State, Local, or Tribal Government</t>
  </si>
  <si>
    <t>WIC State Agencies</t>
  </si>
  <si>
    <t>Email Notifications to WIC State Agency</t>
  </si>
  <si>
    <t>A.4</t>
  </si>
  <si>
    <t>WIC Local Agencies</t>
  </si>
  <si>
    <t>A.2</t>
  </si>
  <si>
    <t>Email Request to WIC Local Agency</t>
  </si>
  <si>
    <t>A.5</t>
  </si>
  <si>
    <t>Reminder Emails to WIC Local Agency</t>
  </si>
  <si>
    <t>A.6</t>
  </si>
  <si>
    <r>
      <t>Reminder Phone Calls to WIC Local Agency</t>
    </r>
    <r>
      <rPr>
        <vertAlign val="super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 </t>
    </r>
  </si>
  <si>
    <t>A.7</t>
  </si>
  <si>
    <t>WIC Clinic Staff</t>
  </si>
  <si>
    <t>A.3</t>
  </si>
  <si>
    <t xml:space="preserve">Initial Survey Notification Email to Clinic-Level Staff Member </t>
  </si>
  <si>
    <t>A.8</t>
  </si>
  <si>
    <t>Survey Reminder Emails to Clinic-Level Staff Member</t>
  </si>
  <si>
    <t>A.10</t>
  </si>
  <si>
    <r>
      <t>Survey Reminder Phone Calls to Clinic-Level Staff Member</t>
    </r>
    <r>
      <rPr>
        <vertAlign val="superscript"/>
        <sz val="11"/>
        <color theme="1"/>
        <rFont val="Calibri"/>
        <family val="2"/>
        <scheme val="minor"/>
      </rPr>
      <t>b</t>
    </r>
  </si>
  <si>
    <t>A.11</t>
  </si>
  <si>
    <t>Post-Survey Response Clarification Phone Call</t>
  </si>
  <si>
    <t>A.12</t>
  </si>
  <si>
    <t>Post-Survey Response Clarification Email</t>
  </si>
  <si>
    <t>A.13</t>
  </si>
  <si>
    <t>Business or Other For-Profit and Nonprofit Institutions</t>
  </si>
  <si>
    <t>Email request to WIC Local Agency</t>
  </si>
  <si>
    <t>Reminder emails to WIC Local Agency</t>
  </si>
  <si>
    <r>
      <t>Reminder phone calls to WIC Local Agency</t>
    </r>
    <r>
      <rPr>
        <vertAlign val="super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 </t>
    </r>
  </si>
  <si>
    <t>TOTALS</t>
  </si>
  <si>
    <r>
      <rPr>
        <vertAlign val="super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 Of the WIC Local Agencies who need reminder emails, assume 80% will also need reminder phone calls. 
</t>
    </r>
    <r>
      <rPr>
        <vertAlign val="superscript"/>
        <sz val="11"/>
        <color theme="1"/>
        <rFont val="Calibri"/>
        <family val="2"/>
        <scheme val="minor"/>
      </rPr>
      <t/>
    </r>
  </si>
  <si>
    <r>
      <rPr>
        <vertAlign val="superscript"/>
        <sz val="11"/>
        <color theme="1"/>
        <rFont val="Calibri"/>
        <family val="2"/>
        <scheme val="minor"/>
      </rPr>
      <t xml:space="preserve">b </t>
    </r>
    <r>
      <rPr>
        <sz val="11"/>
        <color theme="1"/>
        <rFont val="Calibri"/>
        <family val="2"/>
        <scheme val="minor"/>
      </rPr>
      <t xml:space="preserve">Of the WIC Clinic Staff who receive survey reminder emails, assume 70% will also need reminder phone calls. </t>
    </r>
  </si>
  <si>
    <r>
      <rPr>
        <vertAlign val="super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 Assumes 80% response rate for the Survey of WIC Child Retention</t>
    </r>
  </si>
  <si>
    <t>Pretest - Local Agency</t>
  </si>
  <si>
    <t>Pretest - Clinic Staff</t>
  </si>
  <si>
    <t>A.9, A.14</t>
  </si>
  <si>
    <r>
      <t>Survey - WIC Child Retention (web-based)</t>
    </r>
    <r>
      <rPr>
        <vertAlign val="superscript"/>
        <sz val="11"/>
        <color theme="1"/>
        <rFont val="Calibri"/>
        <family val="2"/>
        <scheme val="minor"/>
      </rPr>
      <t>c</t>
    </r>
  </si>
  <si>
    <t>Total SLT</t>
  </si>
  <si>
    <t>Total Businesses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</si>
</sst>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2" fontId="0" fillId="0" borderId="0" xfId="0" applyNumberFormat="1"/>
    <xf numFmtId="0" fontId="0" fillId="0" borderId="0" xfId="0"/>
    <xf numFmtId="0" fontId="2" fillId="2" borderId="1" xfId="0" applyFont="1" applyFill="1" applyBorder="1" applyAlignment="1">
      <alignment vertical="center" textRotation="90" wrapText="1"/>
    </xf>
    <xf numFmtId="0" fontId="2" fillId="2" borderId="1" xfId="0" applyFont="1" applyFill="1" applyBorder="1" applyAlignment="1">
      <alignment horizontal="left" vertical="top" wrapText="1"/>
    </xf>
    <xf numFmtId="2" fontId="2" fillId="2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Border="1"/>
    <xf numFmtId="2" fontId="0" fillId="0" borderId="1" xfId="0" applyNumberFormat="1" applyBorder="1"/>
    <xf numFmtId="1" fontId="0" fillId="0" borderId="1" xfId="0" applyNumberFormat="1" applyFill="1" applyBorder="1"/>
    <xf numFmtId="2" fontId="0" fillId="0" borderId="1" xfId="0" applyNumberFormat="1" applyFill="1" applyBorder="1"/>
    <xf numFmtId="1" fontId="0" fillId="0" borderId="6" xfId="0" applyNumberFormat="1" applyBorder="1"/>
    <xf numFmtId="2" fontId="0" fillId="0" borderId="6" xfId="0" applyNumberFormat="1" applyBorder="1"/>
    <xf numFmtId="0" fontId="0" fillId="0" borderId="5" xfId="0" applyBorder="1"/>
    <xf numFmtId="1" fontId="0" fillId="0" borderId="5" xfId="0" applyNumberFormat="1" applyBorder="1"/>
    <xf numFmtId="2" fontId="0" fillId="0" borderId="5" xfId="0" applyNumberFormat="1" applyBorder="1"/>
    <xf numFmtId="1" fontId="0" fillId="0" borderId="6" xfId="0" applyNumberFormat="1" applyFill="1" applyBorder="1"/>
    <xf numFmtId="2" fontId="0" fillId="0" borderId="6" xfId="0" applyNumberFormat="1" applyFill="1" applyBorder="1"/>
    <xf numFmtId="1" fontId="0" fillId="0" borderId="7" xfId="0" applyNumberFormat="1" applyBorder="1"/>
    <xf numFmtId="2" fontId="0" fillId="0" borderId="7" xfId="0" applyNumberFormat="1" applyBorder="1"/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textRotation="90" wrapText="1"/>
    </xf>
    <xf numFmtId="2" fontId="2" fillId="2" borderId="6" xfId="0" applyNumberFormat="1" applyFont="1" applyFill="1" applyBorder="1" applyAlignment="1">
      <alignment horizontal="center" vertical="center" textRotation="90" wrapText="1"/>
    </xf>
    <xf numFmtId="1" fontId="0" fillId="0" borderId="3" xfId="0" applyNumberFormat="1" applyBorder="1"/>
    <xf numFmtId="2" fontId="0" fillId="0" borderId="3" xfId="0" applyNumberFormat="1" applyBorder="1"/>
    <xf numFmtId="1" fontId="0" fillId="0" borderId="8" xfId="0" applyNumberFormat="1" applyBorder="1"/>
    <xf numFmtId="2" fontId="0" fillId="0" borderId="8" xfId="0" applyNumberFormat="1" applyBorder="1"/>
    <xf numFmtId="1" fontId="0" fillId="0" borderId="3" xfId="0" applyNumberFormat="1" applyFill="1" applyBorder="1"/>
    <xf numFmtId="2" fontId="0" fillId="0" borderId="3" xfId="0" applyNumberFormat="1" applyFill="1" applyBorder="1"/>
    <xf numFmtId="1" fontId="0" fillId="0" borderId="9" xfId="0" applyNumberFormat="1" applyBorder="1"/>
    <xf numFmtId="2" fontId="0" fillId="0" borderId="9" xfId="0" applyNumberFormat="1" applyBorder="1"/>
    <xf numFmtId="0" fontId="0" fillId="0" borderId="10" xfId="0" applyBorder="1" applyAlignment="1">
      <alignment horizontal="center" vertical="center" wrapText="1"/>
    </xf>
    <xf numFmtId="0" fontId="1" fillId="0" borderId="5" xfId="0" applyFont="1" applyBorder="1" applyAlignment="1">
      <alignment horizontal="right" vertical="top" wrapText="1"/>
    </xf>
    <xf numFmtId="1" fontId="0" fillId="0" borderId="9" xfId="0" applyNumberFormat="1" applyFill="1" applyBorder="1"/>
    <xf numFmtId="2" fontId="0" fillId="0" borderId="9" xfId="0" applyNumberFormat="1" applyFill="1" applyBorder="1"/>
    <xf numFmtId="0" fontId="2" fillId="2" borderId="1" xfId="0" applyFont="1" applyFill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9" xfId="0" applyBorder="1" applyAlignment="1">
      <alignment wrapText="1"/>
    </xf>
    <xf numFmtId="0" fontId="4" fillId="0" borderId="1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2" fontId="0" fillId="0" borderId="7" xfId="0" applyNumberFormat="1" applyFill="1" applyBorder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1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0" fillId="2" borderId="20" xfId="0" applyFill="1" applyBorder="1" applyAlignment="1">
      <alignment wrapText="1"/>
    </xf>
    <xf numFmtId="1" fontId="0" fillId="2" borderId="20" xfId="0" applyNumberFormat="1" applyFill="1" applyBorder="1"/>
    <xf numFmtId="2" fontId="0" fillId="2" borderId="20" xfId="0" applyNumberFormat="1" applyFill="1" applyBorder="1"/>
    <xf numFmtId="1" fontId="0" fillId="3" borderId="8" xfId="0" applyNumberFormat="1" applyFill="1" applyBorder="1"/>
    <xf numFmtId="1" fontId="0" fillId="3" borderId="3" xfId="0" applyNumberFormat="1" applyFill="1" applyBorder="1"/>
    <xf numFmtId="1" fontId="0" fillId="3" borderId="1" xfId="0" applyNumberFormat="1" applyFill="1" applyBorder="1"/>
    <xf numFmtId="1" fontId="0" fillId="3" borderId="7" xfId="0" applyNumberFormat="1" applyFill="1" applyBorder="1"/>
    <xf numFmtId="1" fontId="0" fillId="3" borderId="9" xfId="0" applyNumberFormat="1" applyFill="1" applyBorder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tabSelected="1" topLeftCell="A4" zoomScaleNormal="100" workbookViewId="0">
      <selection activeCell="P27" sqref="P27"/>
    </sheetView>
  </sheetViews>
  <sheetFormatPr defaultRowHeight="15" x14ac:dyDescent="0.25"/>
  <cols>
    <col min="1" max="1" width="18.140625" customWidth="1"/>
    <col min="2" max="2" width="15.85546875" customWidth="1"/>
    <col min="3" max="3" width="57.28515625" customWidth="1"/>
    <col min="4" max="4" width="9.140625" style="2" customWidth="1"/>
  </cols>
  <sheetData>
    <row r="1" spans="1:18" x14ac:dyDescent="0.25">
      <c r="A1" s="3"/>
      <c r="B1" s="35"/>
      <c r="C1" s="4"/>
      <c r="D1" s="4"/>
      <c r="E1" s="35"/>
      <c r="F1" s="44" t="s">
        <v>0</v>
      </c>
      <c r="G1" s="44"/>
      <c r="H1" s="44"/>
      <c r="I1" s="44"/>
      <c r="J1" s="44"/>
      <c r="K1" s="44" t="s">
        <v>1</v>
      </c>
      <c r="L1" s="44"/>
      <c r="M1" s="44"/>
      <c r="N1" s="44"/>
      <c r="O1" s="44"/>
      <c r="P1" s="5"/>
    </row>
    <row r="2" spans="1:18" ht="79.5" thickBot="1" x14ac:dyDescent="0.3">
      <c r="A2" s="19" t="s">
        <v>2</v>
      </c>
      <c r="B2" s="19" t="s">
        <v>3</v>
      </c>
      <c r="C2" s="20" t="s">
        <v>4</v>
      </c>
      <c r="D2" s="21" t="s">
        <v>5</v>
      </c>
      <c r="E2" s="21" t="s">
        <v>6</v>
      </c>
      <c r="F2" s="21" t="s">
        <v>7</v>
      </c>
      <c r="G2" s="21" t="s">
        <v>8</v>
      </c>
      <c r="H2" s="21" t="s">
        <v>9</v>
      </c>
      <c r="I2" s="22" t="s">
        <v>10</v>
      </c>
      <c r="J2" s="22" t="s">
        <v>11</v>
      </c>
      <c r="K2" s="21" t="s">
        <v>12</v>
      </c>
      <c r="L2" s="21" t="s">
        <v>8</v>
      </c>
      <c r="M2" s="21" t="s">
        <v>9</v>
      </c>
      <c r="N2" s="22" t="s">
        <v>10</v>
      </c>
      <c r="O2" s="22" t="s">
        <v>11</v>
      </c>
      <c r="P2" s="22" t="s">
        <v>13</v>
      </c>
    </row>
    <row r="3" spans="1:18" ht="31.5" thickTop="1" thickBot="1" x14ac:dyDescent="0.3">
      <c r="A3" s="51" t="s">
        <v>14</v>
      </c>
      <c r="B3" s="31" t="s">
        <v>15</v>
      </c>
      <c r="C3" s="36" t="s">
        <v>16</v>
      </c>
      <c r="D3" s="36" t="s">
        <v>17</v>
      </c>
      <c r="E3" s="63">
        <v>90</v>
      </c>
      <c r="F3" s="25">
        <v>90</v>
      </c>
      <c r="G3" s="25">
        <v>1</v>
      </c>
      <c r="H3" s="25">
        <f>F3*G3</f>
        <v>90</v>
      </c>
      <c r="I3" s="26">
        <v>0.36</v>
      </c>
      <c r="J3" s="26">
        <f>H3*I3</f>
        <v>32.4</v>
      </c>
      <c r="K3" s="25">
        <f>E3-F3</f>
        <v>0</v>
      </c>
      <c r="L3" s="25">
        <v>1</v>
      </c>
      <c r="M3" s="25">
        <f>K3*L3</f>
        <v>0</v>
      </c>
      <c r="N3" s="26">
        <v>0.1</v>
      </c>
      <c r="O3" s="26">
        <f>M3*N3</f>
        <v>0</v>
      </c>
      <c r="P3" s="26">
        <f>O3+J3</f>
        <v>32.4</v>
      </c>
    </row>
    <row r="4" spans="1:18" x14ac:dyDescent="0.25">
      <c r="A4" s="52"/>
      <c r="B4" s="46" t="s">
        <v>18</v>
      </c>
      <c r="C4" s="37" t="s">
        <v>46</v>
      </c>
      <c r="D4" s="37" t="s">
        <v>19</v>
      </c>
      <c r="E4" s="64">
        <v>5</v>
      </c>
      <c r="F4" s="27">
        <v>4</v>
      </c>
      <c r="G4" s="27">
        <v>1</v>
      </c>
      <c r="H4" s="27">
        <f>F4*G4</f>
        <v>4</v>
      </c>
      <c r="I4" s="28">
        <v>0.28999999999999998</v>
      </c>
      <c r="J4" s="28">
        <f>H4*I4</f>
        <v>1.1599999999999999</v>
      </c>
      <c r="K4" s="27">
        <f>E4-F4</f>
        <v>1</v>
      </c>
      <c r="L4" s="23">
        <v>1</v>
      </c>
      <c r="M4" s="23">
        <f t="shared" ref="M4:M26" si="0">K4*L4</f>
        <v>1</v>
      </c>
      <c r="N4" s="24">
        <v>0.08</v>
      </c>
      <c r="O4" s="24">
        <f>M4*N4</f>
        <v>0.08</v>
      </c>
      <c r="P4" s="24">
        <f>O4+J4</f>
        <v>1.24</v>
      </c>
    </row>
    <row r="5" spans="1:18" x14ac:dyDescent="0.25">
      <c r="A5" s="52"/>
      <c r="B5" s="47"/>
      <c r="C5" s="38" t="s">
        <v>20</v>
      </c>
      <c r="D5" s="38" t="s">
        <v>21</v>
      </c>
      <c r="E5" s="65">
        <v>490</v>
      </c>
      <c r="F5" s="8">
        <v>98</v>
      </c>
      <c r="G5" s="8">
        <v>1</v>
      </c>
      <c r="H5" s="8">
        <f>F5*G5</f>
        <v>98</v>
      </c>
      <c r="I5" s="9">
        <v>0.28999999999999998</v>
      </c>
      <c r="J5" s="9">
        <f>H5*I5</f>
        <v>28.419999999999998</v>
      </c>
      <c r="K5" s="8">
        <f>E5-F5</f>
        <v>392</v>
      </c>
      <c r="L5" s="6">
        <v>1</v>
      </c>
      <c r="M5" s="6">
        <f t="shared" si="0"/>
        <v>392</v>
      </c>
      <c r="N5" s="7">
        <v>0.08</v>
      </c>
      <c r="O5" s="7">
        <f>M5*N5</f>
        <v>31.36</v>
      </c>
      <c r="P5" s="7">
        <f>O5+J5</f>
        <v>59.78</v>
      </c>
    </row>
    <row r="6" spans="1:18" x14ac:dyDescent="0.25">
      <c r="A6" s="52"/>
      <c r="B6" s="47"/>
      <c r="C6" s="38" t="s">
        <v>22</v>
      </c>
      <c r="D6" s="38" t="s">
        <v>23</v>
      </c>
      <c r="E6" s="8">
        <f>K5</f>
        <v>392</v>
      </c>
      <c r="F6" s="8">
        <v>211</v>
      </c>
      <c r="G6" s="8">
        <v>4</v>
      </c>
      <c r="H6" s="8">
        <f>F6*G6</f>
        <v>844</v>
      </c>
      <c r="I6" s="9">
        <v>0.2</v>
      </c>
      <c r="J6" s="9">
        <f>H6*I6</f>
        <v>168.8</v>
      </c>
      <c r="K6" s="8">
        <f>E6-F6</f>
        <v>181</v>
      </c>
      <c r="L6" s="6">
        <v>4</v>
      </c>
      <c r="M6" s="6">
        <f t="shared" si="0"/>
        <v>724</v>
      </c>
      <c r="N6" s="7">
        <v>0.08</v>
      </c>
      <c r="O6" s="7">
        <f>M6*N6</f>
        <v>57.92</v>
      </c>
      <c r="P6" s="7">
        <f t="shared" ref="P6:P27" si="1">O6+J6</f>
        <v>226.72000000000003</v>
      </c>
    </row>
    <row r="7" spans="1:18" ht="18" thickBot="1" x14ac:dyDescent="0.3">
      <c r="A7" s="52"/>
      <c r="B7" s="48"/>
      <c r="C7" s="39" t="s">
        <v>24</v>
      </c>
      <c r="D7" s="39" t="s">
        <v>25</v>
      </c>
      <c r="E7" s="33">
        <v>314</v>
      </c>
      <c r="F7" s="33">
        <v>83</v>
      </c>
      <c r="G7" s="33">
        <v>2</v>
      </c>
      <c r="H7" s="33">
        <f t="shared" ref="H7:H26" si="2">F7*G7</f>
        <v>166</v>
      </c>
      <c r="I7" s="34">
        <v>0.16</v>
      </c>
      <c r="J7" s="34">
        <f t="shared" ref="J7:J26" si="3">H7*I7</f>
        <v>26.560000000000002</v>
      </c>
      <c r="K7" s="33">
        <f t="shared" ref="K7:K26" si="4">E7-F7</f>
        <v>231</v>
      </c>
      <c r="L7" s="29">
        <v>2</v>
      </c>
      <c r="M7" s="29">
        <f t="shared" si="0"/>
        <v>462</v>
      </c>
      <c r="N7" s="30">
        <v>0.04</v>
      </c>
      <c r="O7" s="30">
        <f t="shared" ref="O7:O26" si="5">M7*N7</f>
        <v>18.48</v>
      </c>
      <c r="P7" s="30">
        <f t="shared" si="1"/>
        <v>45.040000000000006</v>
      </c>
    </row>
    <row r="8" spans="1:18" x14ac:dyDescent="0.25">
      <c r="A8" s="52"/>
      <c r="B8" s="49" t="s">
        <v>26</v>
      </c>
      <c r="C8" s="37" t="s">
        <v>47</v>
      </c>
      <c r="D8" s="37" t="s">
        <v>27</v>
      </c>
      <c r="E8" s="64">
        <v>2</v>
      </c>
      <c r="F8" s="27">
        <v>2</v>
      </c>
      <c r="G8" s="27">
        <v>1</v>
      </c>
      <c r="H8" s="27">
        <f t="shared" si="2"/>
        <v>2</v>
      </c>
      <c r="I8" s="28">
        <v>3.34</v>
      </c>
      <c r="J8" s="28">
        <f t="shared" si="3"/>
        <v>6.68</v>
      </c>
      <c r="K8" s="27">
        <f t="shared" si="4"/>
        <v>0</v>
      </c>
      <c r="L8" s="27">
        <v>1</v>
      </c>
      <c r="M8" s="27">
        <f t="shared" si="0"/>
        <v>0</v>
      </c>
      <c r="N8" s="28">
        <v>0.1</v>
      </c>
      <c r="O8" s="28">
        <f t="shared" si="5"/>
        <v>0</v>
      </c>
      <c r="P8" s="28">
        <f t="shared" si="1"/>
        <v>6.68</v>
      </c>
    </row>
    <row r="9" spans="1:18" x14ac:dyDescent="0.25">
      <c r="A9" s="52"/>
      <c r="B9" s="47"/>
      <c r="C9" s="40" t="s">
        <v>28</v>
      </c>
      <c r="D9" s="40" t="s">
        <v>29</v>
      </c>
      <c r="E9" s="65">
        <v>490</v>
      </c>
      <c r="F9" s="8">
        <v>147</v>
      </c>
      <c r="G9" s="8">
        <v>1</v>
      </c>
      <c r="H9" s="8">
        <f t="shared" si="2"/>
        <v>147</v>
      </c>
      <c r="I9" s="9">
        <v>0.19</v>
      </c>
      <c r="J9" s="9">
        <f t="shared" si="3"/>
        <v>27.93</v>
      </c>
      <c r="K9" s="8">
        <f t="shared" si="4"/>
        <v>343</v>
      </c>
      <c r="L9" s="8">
        <v>1</v>
      </c>
      <c r="M9" s="8">
        <f t="shared" si="0"/>
        <v>343</v>
      </c>
      <c r="N9" s="9">
        <v>0.02</v>
      </c>
      <c r="O9" s="9">
        <f t="shared" si="5"/>
        <v>6.86</v>
      </c>
      <c r="P9" s="9">
        <f t="shared" si="1"/>
        <v>34.79</v>
      </c>
    </row>
    <row r="10" spans="1:18" x14ac:dyDescent="0.25">
      <c r="A10" s="52"/>
      <c r="B10" s="47"/>
      <c r="C10" s="40" t="s">
        <v>30</v>
      </c>
      <c r="D10" s="40" t="s">
        <v>31</v>
      </c>
      <c r="E10" s="65">
        <f>K9</f>
        <v>343</v>
      </c>
      <c r="F10" s="8">
        <v>236</v>
      </c>
      <c r="G10" s="8">
        <v>4</v>
      </c>
      <c r="H10" s="8">
        <f t="shared" si="2"/>
        <v>944</v>
      </c>
      <c r="I10" s="9">
        <v>0.2</v>
      </c>
      <c r="J10" s="9">
        <f t="shared" si="3"/>
        <v>188.8</v>
      </c>
      <c r="K10" s="8">
        <f t="shared" si="4"/>
        <v>107</v>
      </c>
      <c r="L10" s="8">
        <v>4</v>
      </c>
      <c r="M10" s="8">
        <f t="shared" si="0"/>
        <v>428</v>
      </c>
      <c r="N10" s="9">
        <v>0.08</v>
      </c>
      <c r="O10" s="9">
        <f t="shared" si="5"/>
        <v>34.24</v>
      </c>
      <c r="P10" s="9">
        <f t="shared" si="1"/>
        <v>223.04000000000002</v>
      </c>
    </row>
    <row r="11" spans="1:18" ht="17.25" x14ac:dyDescent="0.25">
      <c r="A11" s="52"/>
      <c r="B11" s="47"/>
      <c r="C11" s="38" t="s">
        <v>32</v>
      </c>
      <c r="D11" s="38" t="s">
        <v>33</v>
      </c>
      <c r="E11" s="65">
        <v>240</v>
      </c>
      <c r="F11" s="8">
        <v>86</v>
      </c>
      <c r="G11" s="8">
        <v>2</v>
      </c>
      <c r="H11" s="8">
        <f t="shared" si="2"/>
        <v>172</v>
      </c>
      <c r="I11" s="9">
        <v>0.16</v>
      </c>
      <c r="J11" s="9">
        <f t="shared" si="3"/>
        <v>27.52</v>
      </c>
      <c r="K11" s="8">
        <f t="shared" si="4"/>
        <v>154</v>
      </c>
      <c r="L11" s="8">
        <v>2</v>
      </c>
      <c r="M11" s="8">
        <f t="shared" si="0"/>
        <v>308</v>
      </c>
      <c r="N11" s="9">
        <v>0.04</v>
      </c>
      <c r="O11" s="9">
        <f t="shared" si="5"/>
        <v>12.32</v>
      </c>
      <c r="P11" s="9">
        <f t="shared" si="1"/>
        <v>39.840000000000003</v>
      </c>
    </row>
    <row r="12" spans="1:18" s="2" customFormat="1" ht="17.25" x14ac:dyDescent="0.25">
      <c r="A12" s="52"/>
      <c r="B12" s="47"/>
      <c r="C12" s="38" t="s">
        <v>49</v>
      </c>
      <c r="D12" s="38" t="s">
        <v>48</v>
      </c>
      <c r="E12" s="65">
        <f>E9</f>
        <v>490</v>
      </c>
      <c r="F12" s="8">
        <f>E12*0.8</f>
        <v>392</v>
      </c>
      <c r="G12" s="8">
        <v>1</v>
      </c>
      <c r="H12" s="8">
        <f t="shared" si="2"/>
        <v>392</v>
      </c>
      <c r="I12" s="9">
        <v>0.33</v>
      </c>
      <c r="J12" s="9">
        <f t="shared" si="3"/>
        <v>129.36000000000001</v>
      </c>
      <c r="K12" s="8">
        <f t="shared" si="4"/>
        <v>98</v>
      </c>
      <c r="L12" s="8">
        <v>1</v>
      </c>
      <c r="M12" s="8">
        <f t="shared" si="0"/>
        <v>98</v>
      </c>
      <c r="N12" s="9">
        <v>0.02</v>
      </c>
      <c r="O12" s="9">
        <f t="shared" si="5"/>
        <v>1.96</v>
      </c>
      <c r="P12" s="9">
        <f t="shared" si="1"/>
        <v>131.32000000000002</v>
      </c>
    </row>
    <row r="13" spans="1:18" x14ac:dyDescent="0.25">
      <c r="A13" s="52"/>
      <c r="B13" s="47"/>
      <c r="C13" s="38" t="s">
        <v>34</v>
      </c>
      <c r="D13" s="38" t="s">
        <v>35</v>
      </c>
      <c r="E13" s="65">
        <v>10</v>
      </c>
      <c r="F13" s="8">
        <v>8</v>
      </c>
      <c r="G13" s="8">
        <v>1</v>
      </c>
      <c r="H13" s="8">
        <f t="shared" si="2"/>
        <v>8</v>
      </c>
      <c r="I13" s="9">
        <v>0.12</v>
      </c>
      <c r="J13" s="9">
        <f t="shared" si="3"/>
        <v>0.96</v>
      </c>
      <c r="K13" s="8">
        <f t="shared" si="4"/>
        <v>2</v>
      </c>
      <c r="L13" s="8">
        <v>1</v>
      </c>
      <c r="M13" s="8">
        <f t="shared" si="0"/>
        <v>2</v>
      </c>
      <c r="N13" s="9">
        <v>0.03</v>
      </c>
      <c r="O13" s="9">
        <f t="shared" si="5"/>
        <v>0.06</v>
      </c>
      <c r="P13" s="9">
        <f t="shared" si="1"/>
        <v>1.02</v>
      </c>
    </row>
    <row r="14" spans="1:18" ht="15.75" thickBot="1" x14ac:dyDescent="0.3">
      <c r="A14" s="53"/>
      <c r="B14" s="50"/>
      <c r="C14" s="41" t="s">
        <v>36</v>
      </c>
      <c r="D14" s="41" t="s">
        <v>37</v>
      </c>
      <c r="E14" s="15">
        <v>49</v>
      </c>
      <c r="F14" s="15">
        <v>39</v>
      </c>
      <c r="G14" s="15">
        <v>1</v>
      </c>
      <c r="H14" s="15">
        <f t="shared" si="2"/>
        <v>39</v>
      </c>
      <c r="I14" s="16">
        <v>0.08</v>
      </c>
      <c r="J14" s="16">
        <f t="shared" si="3"/>
        <v>3.12</v>
      </c>
      <c r="K14" s="15">
        <f t="shared" si="4"/>
        <v>10</v>
      </c>
      <c r="L14" s="15">
        <v>1</v>
      </c>
      <c r="M14" s="15">
        <f t="shared" si="0"/>
        <v>10</v>
      </c>
      <c r="N14" s="16">
        <v>0.02</v>
      </c>
      <c r="O14" s="16">
        <f t="shared" si="5"/>
        <v>0.2</v>
      </c>
      <c r="P14" s="16">
        <f t="shared" si="1"/>
        <v>3.3200000000000003</v>
      </c>
    </row>
    <row r="15" spans="1:18" s="2" customFormat="1" ht="16.5" thickTop="1" thickBot="1" x14ac:dyDescent="0.3">
      <c r="A15" s="57" t="s">
        <v>50</v>
      </c>
      <c r="B15" s="58"/>
      <c r="C15" s="59"/>
      <c r="D15" s="60"/>
      <c r="E15" s="61">
        <f>SUM(E3,E4,E5,E8,E12)</f>
        <v>1077</v>
      </c>
      <c r="F15" s="61">
        <f>SUM(F3,F4,F5,F8,F12)</f>
        <v>586</v>
      </c>
      <c r="G15" s="61">
        <f>H15/F15</f>
        <v>4.9590443686006829</v>
      </c>
      <c r="H15" s="61">
        <f>SUM(H3:H14)</f>
        <v>2906</v>
      </c>
      <c r="I15" s="62">
        <f>J15/H15</f>
        <v>0.22082243633860982</v>
      </c>
      <c r="J15" s="62">
        <f>SUM(J3:J14)</f>
        <v>641.71000000000015</v>
      </c>
      <c r="K15" s="61">
        <f>SUM(K3,K4,K5,K8,K12)</f>
        <v>491</v>
      </c>
      <c r="L15" s="61">
        <f>M15/K15</f>
        <v>5.6374745417515273</v>
      </c>
      <c r="M15" s="61">
        <f>SUM(M3:M14)</f>
        <v>2768</v>
      </c>
      <c r="N15" s="62">
        <f>O15/M15</f>
        <v>5.9060693641618492E-2</v>
      </c>
      <c r="O15" s="62">
        <f>SUM(O3:O14)</f>
        <v>163.47999999999999</v>
      </c>
      <c r="P15" s="62">
        <f t="shared" si="1"/>
        <v>805.19000000000017</v>
      </c>
      <c r="R15" s="68"/>
    </row>
    <row r="16" spans="1:18" ht="15.75" thickTop="1" x14ac:dyDescent="0.25">
      <c r="A16" s="51" t="s">
        <v>38</v>
      </c>
      <c r="B16" s="54" t="s">
        <v>18</v>
      </c>
      <c r="C16" s="42" t="s">
        <v>47</v>
      </c>
      <c r="D16" s="42" t="s">
        <v>19</v>
      </c>
      <c r="E16" s="66">
        <v>0</v>
      </c>
      <c r="F16" s="17">
        <v>0</v>
      </c>
      <c r="G16" s="17">
        <v>1</v>
      </c>
      <c r="H16" s="17">
        <f t="shared" si="2"/>
        <v>0</v>
      </c>
      <c r="I16" s="43">
        <v>0.28999999999999998</v>
      </c>
      <c r="J16" s="18">
        <f t="shared" si="3"/>
        <v>0</v>
      </c>
      <c r="K16" s="17">
        <f t="shared" si="4"/>
        <v>0</v>
      </c>
      <c r="L16" s="17">
        <v>1</v>
      </c>
      <c r="M16" s="17">
        <f t="shared" si="0"/>
        <v>0</v>
      </c>
      <c r="N16" s="18">
        <v>0.08</v>
      </c>
      <c r="O16" s="18">
        <f t="shared" si="5"/>
        <v>0</v>
      </c>
      <c r="P16" s="18">
        <f t="shared" si="1"/>
        <v>0</v>
      </c>
    </row>
    <row r="17" spans="1:17" x14ac:dyDescent="0.25">
      <c r="A17" s="52"/>
      <c r="B17" s="55"/>
      <c r="C17" s="38" t="s">
        <v>39</v>
      </c>
      <c r="D17" s="38" t="s">
        <v>21</v>
      </c>
      <c r="E17" s="65">
        <v>210</v>
      </c>
      <c r="F17" s="6">
        <v>42</v>
      </c>
      <c r="G17" s="6">
        <v>1</v>
      </c>
      <c r="H17" s="6">
        <f t="shared" si="2"/>
        <v>42</v>
      </c>
      <c r="I17" s="9">
        <v>0.28999999999999998</v>
      </c>
      <c r="J17" s="7">
        <f t="shared" si="3"/>
        <v>12.18</v>
      </c>
      <c r="K17" s="6">
        <f t="shared" si="4"/>
        <v>168</v>
      </c>
      <c r="L17" s="6">
        <v>1</v>
      </c>
      <c r="M17" s="6">
        <f t="shared" si="0"/>
        <v>168</v>
      </c>
      <c r="N17" s="7">
        <v>0.08</v>
      </c>
      <c r="O17" s="7">
        <f t="shared" si="5"/>
        <v>13.44</v>
      </c>
      <c r="P17" s="7">
        <f t="shared" si="1"/>
        <v>25.619999999999997</v>
      </c>
    </row>
    <row r="18" spans="1:17" x14ac:dyDescent="0.25">
      <c r="A18" s="52"/>
      <c r="B18" s="55"/>
      <c r="C18" s="38" t="s">
        <v>40</v>
      </c>
      <c r="D18" s="38" t="s">
        <v>23</v>
      </c>
      <c r="E18" s="65">
        <f>K17</f>
        <v>168</v>
      </c>
      <c r="F18" s="6">
        <v>92</v>
      </c>
      <c r="G18" s="6">
        <v>4</v>
      </c>
      <c r="H18" s="6">
        <f t="shared" si="2"/>
        <v>368</v>
      </c>
      <c r="I18" s="9">
        <v>0.2</v>
      </c>
      <c r="J18" s="7">
        <f t="shared" si="3"/>
        <v>73.600000000000009</v>
      </c>
      <c r="K18" s="6">
        <f t="shared" si="4"/>
        <v>76</v>
      </c>
      <c r="L18" s="6">
        <v>4</v>
      </c>
      <c r="M18" s="6">
        <f>K18*L18</f>
        <v>304</v>
      </c>
      <c r="N18" s="7">
        <v>0.08</v>
      </c>
      <c r="O18" s="7">
        <f t="shared" si="5"/>
        <v>24.32</v>
      </c>
      <c r="P18" s="7">
        <f t="shared" si="1"/>
        <v>97.920000000000016</v>
      </c>
      <c r="Q18" s="2"/>
    </row>
    <row r="19" spans="1:17" ht="18" thickBot="1" x14ac:dyDescent="0.3">
      <c r="A19" s="52"/>
      <c r="B19" s="56"/>
      <c r="C19" s="39" t="s">
        <v>41</v>
      </c>
      <c r="D19" s="39" t="s">
        <v>25</v>
      </c>
      <c r="E19" s="67">
        <v>134</v>
      </c>
      <c r="F19" s="29">
        <v>36</v>
      </c>
      <c r="G19" s="29">
        <v>2</v>
      </c>
      <c r="H19" s="29">
        <f t="shared" si="2"/>
        <v>72</v>
      </c>
      <c r="I19" s="34">
        <v>0.16</v>
      </c>
      <c r="J19" s="30">
        <f t="shared" si="3"/>
        <v>11.52</v>
      </c>
      <c r="K19" s="29">
        <f t="shared" si="4"/>
        <v>98</v>
      </c>
      <c r="L19" s="29">
        <v>2</v>
      </c>
      <c r="M19" s="29">
        <f t="shared" si="0"/>
        <v>196</v>
      </c>
      <c r="N19" s="30">
        <v>0.04</v>
      </c>
      <c r="O19" s="30">
        <f t="shared" si="5"/>
        <v>7.84</v>
      </c>
      <c r="P19" s="30">
        <f t="shared" si="1"/>
        <v>19.36</v>
      </c>
      <c r="Q19" s="2"/>
    </row>
    <row r="20" spans="1:17" x14ac:dyDescent="0.25">
      <c r="A20" s="52"/>
      <c r="B20" s="49" t="s">
        <v>26</v>
      </c>
      <c r="C20" s="37" t="s">
        <v>46</v>
      </c>
      <c r="D20" s="37" t="s">
        <v>27</v>
      </c>
      <c r="E20" s="64">
        <v>0</v>
      </c>
      <c r="F20" s="23">
        <v>0</v>
      </c>
      <c r="G20" s="23">
        <v>1</v>
      </c>
      <c r="H20" s="23">
        <f t="shared" si="2"/>
        <v>0</v>
      </c>
      <c r="I20" s="28">
        <v>3.34</v>
      </c>
      <c r="J20" s="24">
        <f t="shared" si="3"/>
        <v>0</v>
      </c>
      <c r="K20" s="23">
        <f t="shared" si="4"/>
        <v>0</v>
      </c>
      <c r="L20" s="23">
        <v>1</v>
      </c>
      <c r="M20" s="23">
        <f t="shared" si="0"/>
        <v>0</v>
      </c>
      <c r="N20" s="24">
        <v>0.1</v>
      </c>
      <c r="O20" s="24">
        <f t="shared" si="5"/>
        <v>0</v>
      </c>
      <c r="P20" s="24">
        <f t="shared" si="1"/>
        <v>0</v>
      </c>
      <c r="Q20" s="2"/>
    </row>
    <row r="21" spans="1:17" x14ac:dyDescent="0.25">
      <c r="A21" s="52"/>
      <c r="B21" s="47"/>
      <c r="C21" s="40" t="s">
        <v>28</v>
      </c>
      <c r="D21" s="40" t="s">
        <v>29</v>
      </c>
      <c r="E21" s="65">
        <v>210</v>
      </c>
      <c r="F21" s="6">
        <v>42</v>
      </c>
      <c r="G21" s="6">
        <v>1</v>
      </c>
      <c r="H21" s="6">
        <f t="shared" si="2"/>
        <v>42</v>
      </c>
      <c r="I21" s="9">
        <v>0.19</v>
      </c>
      <c r="J21" s="7">
        <f t="shared" si="3"/>
        <v>7.98</v>
      </c>
      <c r="K21" s="6">
        <f t="shared" si="4"/>
        <v>168</v>
      </c>
      <c r="L21" s="6">
        <v>1</v>
      </c>
      <c r="M21" s="6">
        <f t="shared" si="0"/>
        <v>168</v>
      </c>
      <c r="N21" s="7">
        <v>0.02</v>
      </c>
      <c r="O21" s="7">
        <f t="shared" si="5"/>
        <v>3.36</v>
      </c>
      <c r="P21" s="7">
        <f t="shared" si="1"/>
        <v>11.34</v>
      </c>
      <c r="Q21" s="2"/>
    </row>
    <row r="22" spans="1:17" x14ac:dyDescent="0.25">
      <c r="A22" s="52"/>
      <c r="B22" s="47"/>
      <c r="C22" s="40" t="s">
        <v>30</v>
      </c>
      <c r="D22" s="40" t="s">
        <v>31</v>
      </c>
      <c r="E22" s="65">
        <f>K21</f>
        <v>168</v>
      </c>
      <c r="F22" s="6">
        <v>98</v>
      </c>
      <c r="G22" s="6">
        <v>4</v>
      </c>
      <c r="H22" s="6">
        <f t="shared" si="2"/>
        <v>392</v>
      </c>
      <c r="I22" s="9">
        <v>0.2</v>
      </c>
      <c r="J22" s="7">
        <f t="shared" si="3"/>
        <v>78.400000000000006</v>
      </c>
      <c r="K22" s="6">
        <f t="shared" si="4"/>
        <v>70</v>
      </c>
      <c r="L22" s="6">
        <v>4</v>
      </c>
      <c r="M22" s="6">
        <f t="shared" si="0"/>
        <v>280</v>
      </c>
      <c r="N22" s="7">
        <v>0.08</v>
      </c>
      <c r="O22" s="7">
        <f t="shared" si="5"/>
        <v>22.400000000000002</v>
      </c>
      <c r="P22" s="7">
        <f t="shared" si="1"/>
        <v>100.80000000000001</v>
      </c>
      <c r="Q22" s="2"/>
    </row>
    <row r="23" spans="1:17" ht="17.25" x14ac:dyDescent="0.25">
      <c r="A23" s="52"/>
      <c r="B23" s="47"/>
      <c r="C23" s="38" t="s">
        <v>32</v>
      </c>
      <c r="D23" s="38" t="s">
        <v>33</v>
      </c>
      <c r="E23" s="65">
        <v>118</v>
      </c>
      <c r="F23" s="6">
        <v>49</v>
      </c>
      <c r="G23" s="6">
        <v>2</v>
      </c>
      <c r="H23" s="6">
        <f t="shared" si="2"/>
        <v>98</v>
      </c>
      <c r="I23" s="9">
        <v>0.16</v>
      </c>
      <c r="J23" s="7">
        <f t="shared" si="3"/>
        <v>15.68</v>
      </c>
      <c r="K23" s="6">
        <f t="shared" si="4"/>
        <v>69</v>
      </c>
      <c r="L23" s="6">
        <v>2</v>
      </c>
      <c r="M23" s="6">
        <f t="shared" si="0"/>
        <v>138</v>
      </c>
      <c r="N23" s="7">
        <v>0.04</v>
      </c>
      <c r="O23" s="7">
        <f t="shared" si="5"/>
        <v>5.5200000000000005</v>
      </c>
      <c r="P23" s="7">
        <f t="shared" si="1"/>
        <v>21.2</v>
      </c>
      <c r="Q23" s="2"/>
    </row>
    <row r="24" spans="1:17" ht="17.25" x14ac:dyDescent="0.25">
      <c r="A24" s="52"/>
      <c r="B24" s="47"/>
      <c r="C24" s="38" t="s">
        <v>49</v>
      </c>
      <c r="D24" s="38" t="s">
        <v>48</v>
      </c>
      <c r="E24" s="65">
        <f>E21</f>
        <v>210</v>
      </c>
      <c r="F24" s="6">
        <f>E24*0.8</f>
        <v>168</v>
      </c>
      <c r="G24" s="6">
        <v>1</v>
      </c>
      <c r="H24" s="6">
        <f t="shared" si="2"/>
        <v>168</v>
      </c>
      <c r="I24" s="9">
        <v>0.33</v>
      </c>
      <c r="J24" s="7">
        <f t="shared" si="3"/>
        <v>55.440000000000005</v>
      </c>
      <c r="K24" s="6">
        <f t="shared" si="4"/>
        <v>42</v>
      </c>
      <c r="L24" s="6">
        <v>1</v>
      </c>
      <c r="M24" s="6">
        <f t="shared" si="0"/>
        <v>42</v>
      </c>
      <c r="N24" s="7">
        <v>0.02</v>
      </c>
      <c r="O24" s="7">
        <f t="shared" si="5"/>
        <v>0.84</v>
      </c>
      <c r="P24" s="7">
        <f t="shared" si="1"/>
        <v>56.280000000000008</v>
      </c>
      <c r="Q24" s="2"/>
    </row>
    <row r="25" spans="1:17" x14ac:dyDescent="0.25">
      <c r="A25" s="52"/>
      <c r="B25" s="47"/>
      <c r="C25" s="38" t="s">
        <v>34</v>
      </c>
      <c r="D25" s="38" t="s">
        <v>35</v>
      </c>
      <c r="E25" s="6">
        <v>4</v>
      </c>
      <c r="F25" s="6">
        <v>3</v>
      </c>
      <c r="G25" s="6">
        <v>1</v>
      </c>
      <c r="H25" s="6">
        <f t="shared" si="2"/>
        <v>3</v>
      </c>
      <c r="I25" s="7">
        <v>0.12</v>
      </c>
      <c r="J25" s="7">
        <f t="shared" si="3"/>
        <v>0.36</v>
      </c>
      <c r="K25" s="6">
        <f t="shared" si="4"/>
        <v>1</v>
      </c>
      <c r="L25" s="6">
        <v>1</v>
      </c>
      <c r="M25" s="6">
        <f t="shared" si="0"/>
        <v>1</v>
      </c>
      <c r="N25" s="7">
        <v>0.03</v>
      </c>
      <c r="O25" s="7">
        <f t="shared" si="5"/>
        <v>0.03</v>
      </c>
      <c r="P25" s="7">
        <f t="shared" si="1"/>
        <v>0.39</v>
      </c>
      <c r="Q25" s="2"/>
    </row>
    <row r="26" spans="1:17" ht="15.75" thickBot="1" x14ac:dyDescent="0.3">
      <c r="A26" s="53"/>
      <c r="B26" s="50"/>
      <c r="C26" s="41" t="s">
        <v>36</v>
      </c>
      <c r="D26" s="41" t="s">
        <v>37</v>
      </c>
      <c r="E26" s="10">
        <v>21</v>
      </c>
      <c r="F26" s="10">
        <v>17</v>
      </c>
      <c r="G26" s="10">
        <v>1</v>
      </c>
      <c r="H26" s="10">
        <f t="shared" si="2"/>
        <v>17</v>
      </c>
      <c r="I26" s="11">
        <v>0.08</v>
      </c>
      <c r="J26" s="11">
        <f t="shared" si="3"/>
        <v>1.36</v>
      </c>
      <c r="K26" s="10">
        <f t="shared" si="4"/>
        <v>4</v>
      </c>
      <c r="L26" s="10">
        <v>1</v>
      </c>
      <c r="M26" s="10">
        <f t="shared" si="0"/>
        <v>4</v>
      </c>
      <c r="N26" s="11">
        <v>0.02</v>
      </c>
      <c r="O26" s="11">
        <f t="shared" si="5"/>
        <v>0.08</v>
      </c>
      <c r="P26" s="11">
        <f t="shared" si="1"/>
        <v>1.4400000000000002</v>
      </c>
      <c r="Q26" s="2"/>
    </row>
    <row r="27" spans="1:17" s="2" customFormat="1" ht="16.5" thickTop="1" thickBot="1" x14ac:dyDescent="0.3">
      <c r="A27" s="57" t="s">
        <v>51</v>
      </c>
      <c r="B27" s="58"/>
      <c r="C27" s="59"/>
      <c r="D27" s="60"/>
      <c r="E27" s="61">
        <f>SUM(E16,E17,E20,E24)</f>
        <v>420</v>
      </c>
      <c r="F27" s="61">
        <f>SUM(F16,F17,F20,F24)</f>
        <v>210</v>
      </c>
      <c r="G27" s="61">
        <f>H27/F27</f>
        <v>5.7238095238095239</v>
      </c>
      <c r="H27" s="61">
        <f>SUM(H16:H26)</f>
        <v>1202</v>
      </c>
      <c r="I27" s="62">
        <f>J27/H27</f>
        <v>0.2134109816971714</v>
      </c>
      <c r="J27" s="62">
        <f>SUM(J16:J26)</f>
        <v>256.52000000000004</v>
      </c>
      <c r="K27" s="61">
        <f>SUM(K16,K17,K20,K24)</f>
        <v>210</v>
      </c>
      <c r="L27" s="61">
        <f>M27/K27</f>
        <v>6.1952380952380954</v>
      </c>
      <c r="M27" s="61">
        <f>SUM(M16:M26)</f>
        <v>1301</v>
      </c>
      <c r="N27" s="62">
        <f>O27/M27</f>
        <v>5.9823212913143735E-2</v>
      </c>
      <c r="O27" s="62">
        <f>SUM(O16:O26)</f>
        <v>77.83</v>
      </c>
      <c r="P27" s="62">
        <f t="shared" si="1"/>
        <v>334.35</v>
      </c>
    </row>
    <row r="28" spans="1:17" s="2" customFormat="1" ht="16.5" thickTop="1" thickBot="1" x14ac:dyDescent="0.3">
      <c r="A28" s="12"/>
      <c r="B28" s="12"/>
      <c r="C28" s="32" t="s">
        <v>42</v>
      </c>
      <c r="D28" s="32"/>
      <c r="E28" s="13">
        <f>SUM(E3,E4,E5,E8,E12,E16,E17,E20,E24)</f>
        <v>1497</v>
      </c>
      <c r="F28" s="13">
        <f>SUM(F3,F4,F5,F8,F12,F16,F17,F20,F24)</f>
        <v>796</v>
      </c>
      <c r="G28" s="14">
        <f>H28/F28</f>
        <v>5.1608040201005023</v>
      </c>
      <c r="H28" s="13">
        <f>SUM(H15,H27)</f>
        <v>4108</v>
      </c>
      <c r="I28" s="14">
        <f>J28/H28</f>
        <v>0.21865384615384623</v>
      </c>
      <c r="J28" s="14">
        <f>SUM(J15,J27)</f>
        <v>898.23000000000025</v>
      </c>
      <c r="K28" s="13">
        <f>E28-F28</f>
        <v>701</v>
      </c>
      <c r="L28" s="14">
        <f>M28/K28</f>
        <v>5.8045649072753207</v>
      </c>
      <c r="M28" s="13">
        <f>SUM(M15,M27)</f>
        <v>4069</v>
      </c>
      <c r="N28" s="14">
        <f>O28/M28</f>
        <v>5.9304497419513394E-2</v>
      </c>
      <c r="O28" s="14">
        <f>SUM(O15,O27)</f>
        <v>241.31</v>
      </c>
      <c r="P28" s="14">
        <f>O28+J28</f>
        <v>1139.5400000000002</v>
      </c>
      <c r="Q28" s="1"/>
    </row>
    <row r="29" spans="1:17" ht="15.75" customHeight="1" thickTop="1" x14ac:dyDescent="0.25">
      <c r="A29" s="45" t="s">
        <v>43</v>
      </c>
      <c r="B29" s="45"/>
      <c r="C29" s="45"/>
      <c r="D29" s="45"/>
      <c r="E29" s="45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2"/>
    </row>
    <row r="30" spans="1:17" ht="17.25" x14ac:dyDescent="0.25">
      <c r="A30" s="2" t="s">
        <v>44</v>
      </c>
      <c r="B30" s="2"/>
      <c r="C30" s="2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2"/>
    </row>
    <row r="31" spans="1:17" ht="17.25" x14ac:dyDescent="0.25">
      <c r="A31" s="2" t="s">
        <v>45</v>
      </c>
      <c r="B31" s="2"/>
      <c r="C31" s="2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2"/>
    </row>
    <row r="32" spans="1:17" x14ac:dyDescent="0.25">
      <c r="A32" s="2"/>
      <c r="B32" s="2"/>
      <c r="C32" s="2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2"/>
    </row>
    <row r="33" spans="1:17" x14ac:dyDescent="0.25">
      <c r="A33" s="2"/>
      <c r="B33" s="2"/>
      <c r="C33" s="2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2"/>
    </row>
  </sheetData>
  <mergeCells count="11">
    <mergeCell ref="F1:J1"/>
    <mergeCell ref="K1:O1"/>
    <mergeCell ref="A29:E29"/>
    <mergeCell ref="B4:B7"/>
    <mergeCell ref="B8:B14"/>
    <mergeCell ref="A3:A14"/>
    <mergeCell ref="B20:B26"/>
    <mergeCell ref="B16:B19"/>
    <mergeCell ref="A16:A26"/>
    <mergeCell ref="A15:C15"/>
    <mergeCell ref="A27:C27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2088e7c-88fa-40f6-88eb-a8b754a964ae">
      <UserInfo>
        <DisplayName>Linda Piccinino, MPS</DisplayName>
        <AccountId>1124</AccountId>
        <AccountType/>
      </UserInfo>
      <UserInfo>
        <DisplayName>Alicia Garza, MA</DisplayName>
        <AccountId>761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F044ADA0AE014D884B4045070FD780" ma:contentTypeVersion="6" ma:contentTypeDescription="Create a new document." ma:contentTypeScope="" ma:versionID="6518cf1500019a141ce715301fb74b2d">
  <xsd:schema xmlns:xsd="http://www.w3.org/2001/XMLSchema" xmlns:xs="http://www.w3.org/2001/XMLSchema" xmlns:p="http://schemas.microsoft.com/office/2006/metadata/properties" xmlns:ns2="d3d805c3-4f66-45de-88ec-cfa5afba8feb" xmlns:ns3="22088e7c-88fa-40f6-88eb-a8b754a964ae" targetNamespace="http://schemas.microsoft.com/office/2006/metadata/properties" ma:root="true" ma:fieldsID="65d4fdd9b8b56c0d529402a8cf68dc3b" ns2:_="" ns3:_="">
    <xsd:import namespace="d3d805c3-4f66-45de-88ec-cfa5afba8feb"/>
    <xsd:import namespace="22088e7c-88fa-40f6-88eb-a8b754a964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d805c3-4f66-45de-88ec-cfa5afba8f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88e7c-88fa-40f6-88eb-a8b754a964a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EA3978-7BA9-4064-93EB-E268BD5FD59B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22088e7c-88fa-40f6-88eb-a8b754a964ae"/>
    <ds:schemaRef ds:uri="d3d805c3-4f66-45de-88ec-cfa5afba8feb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F5FEF0C-7132-4442-BEFD-945AD02029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6393E7-FCBE-4856-9114-086DFEDA98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d805c3-4f66-45de-88ec-cfa5afba8feb"/>
    <ds:schemaRef ds:uri="22088e7c-88fa-40f6-88eb-a8b754a964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USDA-FNS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Paolicelli, Courtney - FNS</dc:creator>
  <cp:keywords/>
  <dc:description/>
  <cp:lastModifiedBy>FNS</cp:lastModifiedBy>
  <cp:revision/>
  <dcterms:created xsi:type="dcterms:W3CDTF">2019-06-07T15:09:27Z</dcterms:created>
  <dcterms:modified xsi:type="dcterms:W3CDTF">2019-11-13T16:44:08Z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0x0101005CF044ADA0AE014D884B4045070FD780</vt:lpwstr>
  </property>
</Properties>
</file>