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iprofio\AppData\Local\Box\Box Edit\Documents\RcN8p7DEDUefmvAUkhT8vQ==\"/>
    </mc:Choice>
  </mc:AlternateContent>
  <bookViews>
    <workbookView xWindow="0" yWindow="0" windowWidth="14490" windowHeight="5010" tabRatio="964"/>
  </bookViews>
  <sheets>
    <sheet name="ADMIN &amp; TOTAL BURDEN" sheetId="4" r:id="rId1"/>
    <sheet name="Sheet1" sheetId="9" r:id="rId2"/>
  </sheets>
  <definedNames>
    <definedName name="_xlnm.Print_Area" localSheetId="0">'ADMIN &amp; TOTAL BURDEN'!$A$1:$M$130</definedName>
    <definedName name="_xlnm.Print_Titles" localSheetId="0">'ADMIN &amp; TOTAL BURDEN'!$1:$9</definedName>
  </definedNames>
  <calcPr calcId="152511"/>
</workbook>
</file>

<file path=xl/calcChain.xml><?xml version="1.0" encoding="utf-8"?>
<calcChain xmlns="http://schemas.openxmlformats.org/spreadsheetml/2006/main">
  <c r="M31" i="4" l="1"/>
  <c r="H125" i="4" l="1"/>
  <c r="J108" i="4" l="1"/>
  <c r="L108" i="4" s="1"/>
  <c r="J115" i="4"/>
  <c r="L115" i="4" s="1"/>
  <c r="H116" i="4"/>
  <c r="I54" i="4" l="1"/>
  <c r="H19" i="4"/>
  <c r="J29" i="4" l="1"/>
  <c r="L29" i="4" s="1"/>
  <c r="J30" i="4"/>
  <c r="J31" i="4" l="1"/>
  <c r="L31" i="4" l="1"/>
  <c r="K53" i="4"/>
  <c r="K45" i="4"/>
  <c r="K44" i="4"/>
  <c r="K43" i="4"/>
  <c r="K42" i="4"/>
  <c r="K39" i="4"/>
  <c r="J44" i="4"/>
  <c r="J41" i="4"/>
  <c r="L41" i="4" s="1"/>
  <c r="J34" i="4"/>
  <c r="J39" i="4"/>
  <c r="J35" i="4"/>
  <c r="L35" i="4" s="1"/>
  <c r="J46" i="4"/>
  <c r="L46" i="4" s="1"/>
  <c r="J53" i="4"/>
  <c r="H45" i="4"/>
  <c r="J45" i="4" s="1"/>
  <c r="H25" i="4"/>
  <c r="J57" i="4"/>
  <c r="L34" i="4" l="1"/>
  <c r="K54" i="4"/>
  <c r="L57" i="4"/>
  <c r="L53" i="4"/>
  <c r="H42" i="4"/>
  <c r="H43" i="4" s="1"/>
  <c r="J43" i="4" s="1"/>
  <c r="L43" i="4" s="1"/>
  <c r="H27" i="4"/>
  <c r="L45" i="4"/>
  <c r="L39" i="4"/>
  <c r="L44" i="4"/>
  <c r="H36" i="4"/>
  <c r="H40" i="4"/>
  <c r="J36" i="4" l="1"/>
  <c r="H37" i="4"/>
  <c r="H54" i="4" s="1"/>
  <c r="J40" i="4"/>
  <c r="J27" i="4"/>
  <c r="J42" i="4"/>
  <c r="L42" i="4" s="1"/>
  <c r="L36" i="4" l="1"/>
  <c r="L37" i="4" s="1"/>
  <c r="J37" i="4"/>
  <c r="L27" i="4"/>
  <c r="L40" i="4"/>
  <c r="J17" i="4"/>
  <c r="N54" i="4" l="1"/>
  <c r="L54" i="4"/>
  <c r="L17" i="4"/>
  <c r="R20" i="9"/>
  <c r="T19" i="9"/>
  <c r="T18" i="9"/>
  <c r="T17" i="9"/>
  <c r="T20" i="9" s="1"/>
  <c r="R6" i="9"/>
  <c r="T7" i="9"/>
  <c r="S6" i="9"/>
  <c r="S14" i="9"/>
  <c r="T14" i="9"/>
  <c r="R14" i="9"/>
  <c r="R27" i="9" l="1"/>
  <c r="R26" i="9"/>
  <c r="R24" i="9"/>
  <c r="E41" i="9"/>
  <c r="D41" i="9"/>
  <c r="E38" i="9"/>
  <c r="G38" i="9"/>
  <c r="H38" i="9"/>
  <c r="D38" i="9"/>
  <c r="D55" i="9" s="1"/>
  <c r="J53" i="9"/>
  <c r="F53" i="9"/>
  <c r="J52" i="9"/>
  <c r="F52" i="9"/>
  <c r="J51" i="9"/>
  <c r="F51" i="9"/>
  <c r="Q29" i="9" s="1"/>
  <c r="J50" i="9"/>
  <c r="F50" i="9"/>
  <c r="J49" i="9"/>
  <c r="F49" i="9"/>
  <c r="K49" i="9" s="1"/>
  <c r="J48" i="9"/>
  <c r="F48" i="9"/>
  <c r="J47" i="9"/>
  <c r="F47" i="9"/>
  <c r="K47" i="9" s="1"/>
  <c r="I47" i="9" s="1"/>
  <c r="J46" i="9"/>
  <c r="F46" i="9"/>
  <c r="N44" i="9"/>
  <c r="J44" i="9"/>
  <c r="F44" i="9"/>
  <c r="N43" i="9"/>
  <c r="J43" i="9"/>
  <c r="F43" i="9"/>
  <c r="K43" i="9" s="1"/>
  <c r="N42" i="9"/>
  <c r="J42" i="9"/>
  <c r="F42" i="9"/>
  <c r="N40" i="9"/>
  <c r="J40" i="9"/>
  <c r="F40" i="9"/>
  <c r="N39" i="9"/>
  <c r="J37" i="9"/>
  <c r="F37" i="9"/>
  <c r="N38" i="9"/>
  <c r="J39" i="9"/>
  <c r="F39" i="9"/>
  <c r="K39" i="9" s="1"/>
  <c r="N36" i="9"/>
  <c r="J36" i="9"/>
  <c r="F36" i="9"/>
  <c r="J38" i="9" l="1"/>
  <c r="K40" i="9"/>
  <c r="I40" i="9" s="1"/>
  <c r="K46" i="9"/>
  <c r="I46" i="9" s="1"/>
  <c r="K50" i="9"/>
  <c r="I50" i="9" s="1"/>
  <c r="Q27" i="9"/>
  <c r="K37" i="9"/>
  <c r="I37" i="9" s="1"/>
  <c r="E55" i="9"/>
  <c r="Q28" i="9"/>
  <c r="K42" i="9"/>
  <c r="I43" i="9"/>
  <c r="K44" i="9"/>
  <c r="I44" i="9" s="1"/>
  <c r="I49" i="9"/>
  <c r="K51" i="9"/>
  <c r="I51" i="9" s="1"/>
  <c r="K52" i="9"/>
  <c r="I52" i="9" s="1"/>
  <c r="K53" i="9"/>
  <c r="I53" i="9" s="1"/>
  <c r="F55" i="9"/>
  <c r="E60" i="9" s="1"/>
  <c r="N47" i="9"/>
  <c r="N48" i="9" s="1"/>
  <c r="I39" i="9"/>
  <c r="K48" i="9"/>
  <c r="I48" i="9" s="1"/>
  <c r="K36" i="9"/>
  <c r="I36" i="9" s="1"/>
  <c r="I42" i="9"/>
  <c r="E122" i="4"/>
  <c r="N13" i="9"/>
  <c r="N12" i="9"/>
  <c r="N11" i="9"/>
  <c r="N10" i="9"/>
  <c r="N9" i="9"/>
  <c r="N8" i="9"/>
  <c r="N7" i="9"/>
  <c r="J114" i="4"/>
  <c r="J89" i="4"/>
  <c r="J85" i="4"/>
  <c r="J77" i="4"/>
  <c r="J70" i="4"/>
  <c r="J64" i="4"/>
  <c r="J60" i="4"/>
  <c r="J24" i="4"/>
  <c r="L24" i="4" s="1"/>
  <c r="J23" i="4"/>
  <c r="L23" i="4" s="1"/>
  <c r="J22" i="4"/>
  <c r="L22" i="4" s="1"/>
  <c r="J21" i="4"/>
  <c r="E23" i="9"/>
  <c r="D23" i="9"/>
  <c r="J21" i="9"/>
  <c r="F21" i="9"/>
  <c r="J20" i="9"/>
  <c r="F20" i="9"/>
  <c r="J19" i="9"/>
  <c r="F19" i="9"/>
  <c r="J18" i="9"/>
  <c r="F18" i="9"/>
  <c r="J17" i="9"/>
  <c r="F17" i="9"/>
  <c r="J16" i="9"/>
  <c r="F16" i="9"/>
  <c r="J15" i="9"/>
  <c r="F15" i="9"/>
  <c r="J14" i="9"/>
  <c r="F14" i="9"/>
  <c r="J13" i="9"/>
  <c r="F13" i="9"/>
  <c r="J12" i="9"/>
  <c r="F12" i="9"/>
  <c r="J11" i="9"/>
  <c r="F11" i="9"/>
  <c r="J10" i="9"/>
  <c r="F10" i="9"/>
  <c r="J9" i="9"/>
  <c r="F9" i="9"/>
  <c r="J8" i="9"/>
  <c r="F8" i="9"/>
  <c r="J7" i="9"/>
  <c r="F7" i="9"/>
  <c r="K7" i="9" s="1"/>
  <c r="J116" i="4" l="1"/>
  <c r="I38" i="9"/>
  <c r="N15" i="9"/>
  <c r="N16" i="9" s="1"/>
  <c r="Q32" i="9"/>
  <c r="L21" i="4"/>
  <c r="J25" i="4"/>
  <c r="E125" i="4"/>
  <c r="F122" i="4"/>
  <c r="K38" i="9"/>
  <c r="K55" i="9" s="1"/>
  <c r="K56" i="9" s="1"/>
  <c r="Q33" i="9"/>
  <c r="Q34" i="9"/>
  <c r="K8" i="9"/>
  <c r="K9" i="9"/>
  <c r="I9" i="9" s="1"/>
  <c r="K10" i="9"/>
  <c r="I10" i="9" s="1"/>
  <c r="K11" i="9"/>
  <c r="I11" i="9" s="1"/>
  <c r="K12" i="9"/>
  <c r="I12" i="9" s="1"/>
  <c r="K13" i="9"/>
  <c r="K14" i="9"/>
  <c r="I14" i="9" s="1"/>
  <c r="K15" i="9"/>
  <c r="I15" i="9" s="1"/>
  <c r="K16" i="9"/>
  <c r="I16" i="9" s="1"/>
  <c r="K17" i="9"/>
  <c r="K18" i="9"/>
  <c r="I18" i="9" s="1"/>
  <c r="K19" i="9"/>
  <c r="I19" i="9" s="1"/>
  <c r="K20" i="9"/>
  <c r="I20" i="9" s="1"/>
  <c r="K21" i="9"/>
  <c r="I55" i="9"/>
  <c r="I56" i="9" s="1"/>
  <c r="E61" i="9" s="1"/>
  <c r="L60" i="4"/>
  <c r="L64" i="4"/>
  <c r="L70" i="4"/>
  <c r="L77" i="4"/>
  <c r="L85" i="4"/>
  <c r="L89" i="4"/>
  <c r="L114" i="4"/>
  <c r="F23" i="9"/>
  <c r="E28" i="9" s="1"/>
  <c r="I7" i="9"/>
  <c r="I13" i="9"/>
  <c r="I17" i="9"/>
  <c r="I21" i="9"/>
  <c r="L116" i="4" l="1"/>
  <c r="E62" i="9"/>
  <c r="D62" i="9"/>
  <c r="Q36" i="9"/>
  <c r="R32" i="9" s="1"/>
  <c r="L25" i="4"/>
  <c r="J122" i="4"/>
  <c r="R34" i="9"/>
  <c r="R33" i="9"/>
  <c r="R36" i="9" s="1"/>
  <c r="K23" i="9"/>
  <c r="K24" i="9" s="1"/>
  <c r="E30" i="9" s="1"/>
  <c r="I8" i="9"/>
  <c r="I23" i="9" s="1"/>
  <c r="I24" i="9" s="1"/>
  <c r="E29" i="9" s="1"/>
  <c r="D29" i="9" s="1"/>
  <c r="D61" i="9"/>
  <c r="D64" i="9" s="1"/>
  <c r="E64" i="9"/>
  <c r="D30" i="9"/>
  <c r="J125" i="4" l="1"/>
  <c r="E32" i="9"/>
  <c r="D32" i="9"/>
  <c r="J18" i="4" l="1"/>
  <c r="L18" i="4" s="1"/>
  <c r="L30" i="4"/>
  <c r="J28" i="4"/>
  <c r="J54" i="4" s="1"/>
  <c r="J19" i="4" l="1"/>
  <c r="L19" i="4"/>
  <c r="L28" i="4"/>
  <c r="G125" i="4" l="1"/>
  <c r="M125" i="4" l="1"/>
</calcChain>
</file>

<file path=xl/sharedStrings.xml><?xml version="1.0" encoding="utf-8"?>
<sst xmlns="http://schemas.openxmlformats.org/spreadsheetml/2006/main" count="316" uniqueCount="256">
  <si>
    <t>TITLE OF INFORMATION COLLECTION DOCUMENT</t>
  </si>
  <si>
    <t>OMB NO.</t>
  </si>
  <si>
    <t>DATE PREPARED</t>
  </si>
  <si>
    <t>IDENTIFICATION OF REPORTING OR RECORDKEEPING REQUIREMENT</t>
  </si>
  <si>
    <t>ANNUAL BURDEN</t>
  </si>
  <si>
    <t>REPORTS</t>
  </si>
  <si>
    <t>FORMS NO (S)</t>
  </si>
  <si>
    <t>NO. OF</t>
  </si>
  <si>
    <t>NO OF</t>
  </si>
  <si>
    <t>TOTAL ANNUAL</t>
  </si>
  <si>
    <t>HOURS</t>
  </si>
  <si>
    <t xml:space="preserve">TOTAL </t>
  </si>
  <si>
    <t>DESCRIPTION</t>
  </si>
  <si>
    <t>(If "none"</t>
  </si>
  <si>
    <t>RESPONDENTS</t>
  </si>
  <si>
    <t>RESPONSES</t>
  </si>
  <si>
    <t xml:space="preserve">PER  </t>
  </si>
  <si>
    <t>so state)</t>
  </si>
  <si>
    <t xml:space="preserve">PER </t>
  </si>
  <si>
    <t>(Col. D x E)</t>
  </si>
  <si>
    <t>RESPONSE</t>
  </si>
  <si>
    <t>(Col. F x G)</t>
  </si>
  <si>
    <t>RESPONDENT</t>
  </si>
  <si>
    <t>(A)</t>
  </si>
  <si>
    <t>(B)</t>
  </si>
  <si>
    <t>(C)</t>
  </si>
  <si>
    <t>(D)</t>
  </si>
  <si>
    <t>(E)</t>
  </si>
  <si>
    <t>(F)</t>
  </si>
  <si>
    <t>(G)</t>
  </si>
  <si>
    <t>(H)</t>
  </si>
  <si>
    <t>0596-0217</t>
  </si>
  <si>
    <t>FS-1500-8</t>
  </si>
  <si>
    <t>FS-1500-8A</t>
  </si>
  <si>
    <t>FS-1500-9</t>
  </si>
  <si>
    <t>FS-1500-9A</t>
  </si>
  <si>
    <t>FS-1500-10</t>
  </si>
  <si>
    <t>FS-1500-10A</t>
  </si>
  <si>
    <t xml:space="preserve">FS-1500-10B </t>
  </si>
  <si>
    <t>FS-1500-11</t>
  </si>
  <si>
    <t xml:space="preserve">FS-1500-11A </t>
  </si>
  <si>
    <t xml:space="preserve">FS-1500-11B </t>
  </si>
  <si>
    <t>FS-1500-11C</t>
  </si>
  <si>
    <t>FS-1500-12</t>
  </si>
  <si>
    <t>FS-1500-13</t>
  </si>
  <si>
    <t>FS-1500-13A</t>
  </si>
  <si>
    <t xml:space="preserve">FS-1500-13B </t>
  </si>
  <si>
    <t>FS-1500-14</t>
  </si>
  <si>
    <t>FS-1500-14A</t>
  </si>
  <si>
    <t>FS-1500-15</t>
  </si>
  <si>
    <t>FS-1500-15A</t>
  </si>
  <si>
    <t>FS-1500-16</t>
  </si>
  <si>
    <t>FS-1500-16A</t>
  </si>
  <si>
    <t xml:space="preserve">FS-1500-16B </t>
  </si>
  <si>
    <t xml:space="preserve">FS-1500-16C </t>
  </si>
  <si>
    <t>FS-1500-16D</t>
  </si>
  <si>
    <t>FS-1500-16E</t>
  </si>
  <si>
    <t>FS-1500-16F</t>
  </si>
  <si>
    <t>FS-1500-18</t>
  </si>
  <si>
    <t>FS 1500-21</t>
  </si>
  <si>
    <t>FS-1500-21B</t>
  </si>
  <si>
    <t>FS-1500-21C</t>
  </si>
  <si>
    <t>FS-1500-21A</t>
  </si>
  <si>
    <t>FS-1500-17A</t>
  </si>
  <si>
    <t>FS-1500-10C</t>
  </si>
  <si>
    <t>Cooperative Law Enforcement Annual Operating Plan and Financial Plan</t>
  </si>
  <si>
    <t xml:space="preserve">Cooperative Forest Road Agreement </t>
  </si>
  <si>
    <t>Road Project Agreement</t>
  </si>
  <si>
    <t>Master Challenge Cost Share Agreement</t>
  </si>
  <si>
    <t>Challenge Cost Share Supplemental Project Agreement</t>
  </si>
  <si>
    <t>Reimbursable Collection Agreement, Rocky Mountain Elk Foundation</t>
  </si>
  <si>
    <t>Advance Collection Agreement, Rocky Mountain Elk Foundation</t>
  </si>
  <si>
    <t xml:space="preserve">Collection Agreement- FERC </t>
  </si>
  <si>
    <t>Material Transfer Agreement</t>
  </si>
  <si>
    <t>Nondisclosure Agreement</t>
  </si>
  <si>
    <t>International Joint Venture Agreement</t>
  </si>
  <si>
    <t>Memorandum of Understanding for Cooperative Frequency Usage</t>
  </si>
  <si>
    <t>Master Participating Agreement</t>
  </si>
  <si>
    <t>Participating Agreement Supplemental Project Agreement</t>
  </si>
  <si>
    <t>Participating Agreement with an Interpretative Association</t>
  </si>
  <si>
    <t>Master Participating Agreement with Interpretative Associations</t>
  </si>
  <si>
    <t>Participating Agreement Supplemental Project Agreement with Interpretative Associations</t>
  </si>
  <si>
    <t>Participating Agreement for Fuels or Noxious Weed Activities</t>
  </si>
  <si>
    <t>Master Stewardship Agreement</t>
  </si>
  <si>
    <t xml:space="preserve">Stewardship Agreement Supplemental Project Agreement </t>
  </si>
  <si>
    <t>Stewardship Agreement Financial Plan</t>
  </si>
  <si>
    <t xml:space="preserve">Stewardship Agreement </t>
  </si>
  <si>
    <t xml:space="preserve">Challenge Cost-Share Agreement </t>
  </si>
  <si>
    <t xml:space="preserve">Collection Agreement </t>
  </si>
  <si>
    <t xml:space="preserve">Cost-Reimbursable Agreement </t>
  </si>
  <si>
    <t xml:space="preserve">Cooperative Research and Development Agreement </t>
  </si>
  <si>
    <t xml:space="preserve">Joint Venture Agreement </t>
  </si>
  <si>
    <t xml:space="preserve">Memorandum of Understanding </t>
  </si>
  <si>
    <t xml:space="preserve">Participating Agreement </t>
  </si>
  <si>
    <t>Federal and Non-Federal Financial Assistance Instruments</t>
  </si>
  <si>
    <t>SF-270</t>
  </si>
  <si>
    <t>SF-271</t>
  </si>
  <si>
    <t>SF-424</t>
  </si>
  <si>
    <t>SF-424A</t>
  </si>
  <si>
    <t>SF-424B</t>
  </si>
  <si>
    <t>SF-424C</t>
  </si>
  <si>
    <t>SF-424D</t>
  </si>
  <si>
    <t>SF-424 RR</t>
  </si>
  <si>
    <t>SF-425</t>
  </si>
  <si>
    <t>SF-428</t>
  </si>
  <si>
    <t>Disclosure of Lobbying Activities</t>
  </si>
  <si>
    <t>Request for Advance or Reimbursement</t>
  </si>
  <si>
    <t>Outlay Report and Request for Reimbursement for Construction Programs</t>
  </si>
  <si>
    <t>Federal Financial Report</t>
  </si>
  <si>
    <t>Tangible Personal Property</t>
  </si>
  <si>
    <t>Annual Report</t>
  </si>
  <si>
    <t>Final Report Form and Instructions</t>
  </si>
  <si>
    <t>Disposition Request/Report</t>
  </si>
  <si>
    <t>Supplemental Form and Instructions</t>
  </si>
  <si>
    <t>Budget Information – Non-Construction Programs</t>
  </si>
  <si>
    <t>Assurances – Non-Construction Programs</t>
  </si>
  <si>
    <t>Budget Information - Construction Programs</t>
  </si>
  <si>
    <t>Assurances – Construction Program</t>
  </si>
  <si>
    <t>Application for Federal Assistance – Research</t>
  </si>
  <si>
    <t>4040-0006</t>
  </si>
  <si>
    <t>4040-0007</t>
  </si>
  <si>
    <t>4040-0008</t>
  </si>
  <si>
    <t>4040-0009</t>
  </si>
  <si>
    <t>4040-0001</t>
  </si>
  <si>
    <t>3090-0289</t>
  </si>
  <si>
    <t>SF-428-A</t>
  </si>
  <si>
    <t>SF-428-B</t>
  </si>
  <si>
    <t>SF-428-C</t>
  </si>
  <si>
    <t>SF-428-S</t>
  </si>
  <si>
    <t>FS-1500-19</t>
  </si>
  <si>
    <t>FS-1500-22</t>
  </si>
  <si>
    <t>FS-1500-22A</t>
  </si>
  <si>
    <t>FS-1500-23</t>
  </si>
  <si>
    <t xml:space="preserve">Modification Form </t>
  </si>
  <si>
    <t>Financial Capability Questionnaire</t>
  </si>
  <si>
    <t>Financial Capability Checklist</t>
  </si>
  <si>
    <t>Non-Federal Financial Assistance Templates</t>
  </si>
  <si>
    <t>Participating Agreement (Non-Funded)</t>
  </si>
  <si>
    <t>FS-1500-16G</t>
  </si>
  <si>
    <t>LAW ENFORCEMENT AGREEMENTS</t>
  </si>
  <si>
    <t>ROADS AGREEMENTS</t>
  </si>
  <si>
    <t>CHALLENGE COST SHARE AGREEMENTS</t>
  </si>
  <si>
    <t>COLLECTION AGREEMENTS</t>
  </si>
  <si>
    <t>MEMORANDUM OF UNDERSTANDING</t>
  </si>
  <si>
    <t>PARTICIPATING AGREEMENTS</t>
  </si>
  <si>
    <t>RESEARCH AND DEVELOPMENT (R&amp;D) AGREEMENTS</t>
  </si>
  <si>
    <t>SF-25A</t>
  </si>
  <si>
    <t>9000-0045</t>
  </si>
  <si>
    <t>Payment Bond</t>
  </si>
  <si>
    <t>Instrument</t>
  </si>
  <si>
    <t xml:space="preserve">Mod </t>
  </si>
  <si>
    <t>Total</t>
  </si>
  <si>
    <t xml:space="preserve">State </t>
  </si>
  <si>
    <t>Private</t>
  </si>
  <si>
    <t>Individual</t>
  </si>
  <si>
    <t>DG</t>
  </si>
  <si>
    <t>IG</t>
  </si>
  <si>
    <t>CA</t>
  </si>
  <si>
    <t>ICA</t>
  </si>
  <si>
    <t>CO</t>
  </si>
  <si>
    <t>CCS</t>
  </si>
  <si>
    <t>MOU</t>
  </si>
  <si>
    <t>PA</t>
  </si>
  <si>
    <t>JV</t>
  </si>
  <si>
    <t>IJV</t>
  </si>
  <si>
    <t>CR</t>
  </si>
  <si>
    <t>CRSA</t>
  </si>
  <si>
    <t>LAW</t>
  </si>
  <si>
    <t>ROADS</t>
  </si>
  <si>
    <t>FIRE</t>
  </si>
  <si>
    <t>State</t>
  </si>
  <si>
    <t>Administration Burden and Documents</t>
  </si>
  <si>
    <t>SUB TOTAL:</t>
  </si>
  <si>
    <t>Domestic Awards</t>
  </si>
  <si>
    <t>International Awards</t>
  </si>
  <si>
    <t>Mutual Beneficial Agreements</t>
  </si>
  <si>
    <t>Collection Agreements</t>
  </si>
  <si>
    <t>R&amp;D Agreements</t>
  </si>
  <si>
    <t xml:space="preserve">Law, Road, &amp; Fire Agreements </t>
  </si>
  <si>
    <t>New &amp; Mods</t>
  </si>
  <si>
    <t>MOUs</t>
  </si>
  <si>
    <t>Individuals</t>
  </si>
  <si>
    <t>TOTAL: Estimated PRIVATE burden</t>
  </si>
  <si>
    <t>TOTAL: Estimated INDIVIDUAL Burden</t>
  </si>
  <si>
    <t>No. Resp</t>
  </si>
  <si>
    <t>AveTime</t>
  </si>
  <si>
    <t>4040-0005</t>
  </si>
  <si>
    <t>Application for Federal Assistance (Individual)</t>
  </si>
  <si>
    <t>COOPERATIVE FIRE AGREEMENTS</t>
  </si>
  <si>
    <t>FEDERAL FINANCIAL ASSISTANCE TEMPLATES</t>
  </si>
  <si>
    <t>FS-1500-34</t>
  </si>
  <si>
    <t>Award Letter</t>
  </si>
  <si>
    <t>Cooperative Agreement</t>
  </si>
  <si>
    <t>Domestic Grant</t>
  </si>
  <si>
    <t xml:space="preserve">International Cooperative Agreement </t>
  </si>
  <si>
    <t xml:space="preserve">International Grant </t>
  </si>
  <si>
    <t>Certification Regarding Lobbying</t>
  </si>
  <si>
    <t>Certification Regarding Lobbying (Required for all awards over $100K)</t>
  </si>
  <si>
    <t>NEW</t>
  </si>
  <si>
    <t>FS-1500-17B</t>
  </si>
  <si>
    <t>FS-1500-17C</t>
  </si>
  <si>
    <t>FS-1500-22B</t>
  </si>
  <si>
    <t>NONFEDERAL FINANCIAL ASSISTANCE TEMPLATES</t>
  </si>
  <si>
    <t>Reports</t>
  </si>
  <si>
    <t>TOTAL:</t>
  </si>
  <si>
    <t>Burden</t>
  </si>
  <si>
    <t>AveCost*</t>
  </si>
  <si>
    <t>** Department of Labor, Occupational Employment and Wages, May 2012 (Business Operations Specialist, mean hourly wage- $33.90).  Reference Link: http://www.bls.gov/oes/current/oes131199.htm</t>
  </si>
  <si>
    <t>SF-LLL &amp;         SF-LLLa</t>
  </si>
  <si>
    <t>Cost</t>
  </si>
  <si>
    <t>Cost to Partner</t>
  </si>
  <si>
    <t>%</t>
  </si>
  <si>
    <t>TOTAL: Estimated GOVERNMENT Burden</t>
  </si>
  <si>
    <t>ADMINISTRATION COLLECTION AND FORMS</t>
  </si>
  <si>
    <t>Challenge Cost Share Agreement            (non-funded)</t>
  </si>
  <si>
    <t>Equipment Justification and Certification Statement</t>
  </si>
  <si>
    <t>FS-1500-35</t>
  </si>
  <si>
    <t>Financial Capability Checklist (States ONLY)</t>
  </si>
  <si>
    <r>
      <t xml:space="preserve">INSTRUCTIONS:  </t>
    </r>
    <r>
      <rPr>
        <sz val="8"/>
        <rFont val="Calibri"/>
        <family val="2"/>
        <scheme val="minor"/>
      </rPr>
      <t>Use this form when a single information collection document involves multiple reporting and recordkeeping requirements.  The totals of the figures in cols. should be entered in item 13 of OMB-83-1:                                cols. (D) &amp;/or (I) = 13a (respondent is only counted once); cols. F &amp; I = 13b;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Calibri"/>
        <family val="2"/>
        <scheme val="minor"/>
      </rPr>
      <t xml:space="preserve">
NOTE:  </t>
    </r>
    <r>
      <rPr>
        <sz val="8"/>
        <rFont val="Calibri"/>
        <family val="2"/>
        <scheme val="minor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Calibri"/>
        <family val="2"/>
        <scheme val="minor"/>
      </rPr>
      <t xml:space="preserve">   
</t>
    </r>
  </si>
  <si>
    <t>NEW FORMS AND COLLECTIONS</t>
  </si>
  <si>
    <t>*</t>
  </si>
  <si>
    <t>SF-425 and 425A – approved under 4040-0014 – Grants. Gov carries the burden.</t>
  </si>
  <si>
    <t>SF-424B is approved under 4040-0007 – Grants.gov carries the burden</t>
  </si>
  <si>
    <r>
      <t xml:space="preserve">is </t>
    </r>
    <r>
      <rPr>
        <b/>
        <sz val="11"/>
        <color theme="1"/>
        <rFont val="Calibri"/>
        <family val="2"/>
        <scheme val="minor"/>
      </rPr>
      <t>4040-0012</t>
    </r>
    <r>
      <rPr>
        <sz val="11"/>
        <color theme="1"/>
        <rFont val="Calibri"/>
        <family val="2"/>
        <scheme val="minor"/>
      </rPr>
      <t>.  Grants.gov is carrying the burden for using this form.</t>
    </r>
  </si>
  <si>
    <t xml:space="preserve"> 4040-0012</t>
  </si>
  <si>
    <t>STANDARD FORM: Common</t>
  </si>
  <si>
    <t>TOTAL</t>
  </si>
  <si>
    <t>AveResp</t>
  </si>
  <si>
    <t>STANDARD FORM: Burden accounted for under another information collection number</t>
  </si>
  <si>
    <t xml:space="preserve">** Note that the estimated costs to the recipient are typically allowable cost to the grant or agreement authorized by the applicable cost principle and charged either as an indirect or a direct cost.  </t>
  </si>
  <si>
    <t>FS-1500-21D</t>
  </si>
  <si>
    <t>Stewardship Agreement (Short Form)</t>
  </si>
  <si>
    <t>4040-0013</t>
  </si>
  <si>
    <t>4040-0011</t>
  </si>
  <si>
    <t>4040-0014</t>
  </si>
  <si>
    <t xml:space="preserve">FS-1500-7 </t>
  </si>
  <si>
    <t>Recordkeeping</t>
  </si>
  <si>
    <t>Collection Agreement Financial Plan (Optional)</t>
  </si>
  <si>
    <t>Cooperator Performance Report (Optional Template)</t>
  </si>
  <si>
    <t>GOOD NEIGHBOR AGREEMENTS</t>
  </si>
  <si>
    <t>Good Neighbor Agreement</t>
  </si>
  <si>
    <t>Master Good Neighbor Agreement</t>
  </si>
  <si>
    <t>Supplemental Good Neighbor Agreement</t>
  </si>
  <si>
    <t>FS-1500-36</t>
  </si>
  <si>
    <t>FS-1500-36A</t>
  </si>
  <si>
    <t>FS-1500-36B</t>
  </si>
  <si>
    <t>Good Neighbor Agreement (Road Work and Other Activities)</t>
  </si>
  <si>
    <t>FS-1500-37</t>
  </si>
  <si>
    <t>4040-0002</t>
  </si>
  <si>
    <t>Application for Federal Assistance (Mandatory)</t>
  </si>
  <si>
    <t>Agreements Financial Plan (Long) Optional</t>
  </si>
  <si>
    <t>Agreements Financial Plan (Short) Optional</t>
  </si>
  <si>
    <t>Agreements Financial Plan (Medium Form) Optional</t>
  </si>
  <si>
    <t>Collection Agreement Financial Plan Optional</t>
  </si>
  <si>
    <t>Real Property Status Repot</t>
  </si>
  <si>
    <t>3090-0296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</si>
</sst>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7.5"/>
      <name val="Calibri"/>
      <family val="2"/>
      <scheme val="minor"/>
    </font>
    <font>
      <b/>
      <sz val="6"/>
      <name val="Calibri"/>
      <family val="2"/>
      <scheme val="minor"/>
    </font>
    <font>
      <b/>
      <sz val="7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/>
    <xf numFmtId="9" fontId="0" fillId="0" borderId="0" xfId="3" applyFont="1"/>
    <xf numFmtId="165" fontId="0" fillId="0" borderId="0" xfId="2" applyNumberFormat="1" applyFont="1"/>
    <xf numFmtId="0" fontId="0" fillId="0" borderId="1" xfId="0" applyBorder="1"/>
    <xf numFmtId="165" fontId="0" fillId="0" borderId="1" xfId="0" applyNumberFormat="1" applyBorder="1"/>
    <xf numFmtId="165" fontId="0" fillId="0" borderId="0" xfId="0" applyNumberFormat="1"/>
    <xf numFmtId="9" fontId="0" fillId="0" borderId="0" xfId="0" applyNumberFormat="1"/>
    <xf numFmtId="0" fontId="4" fillId="0" borderId="0" xfId="0" applyFont="1"/>
    <xf numFmtId="0" fontId="8" fillId="0" borderId="3" xfId="1" applyFont="1" applyBorder="1" applyProtection="1"/>
    <xf numFmtId="0" fontId="8" fillId="0" borderId="5" xfId="1" applyFont="1" applyBorder="1" applyProtection="1"/>
    <xf numFmtId="0" fontId="8" fillId="0" borderId="2" xfId="1" applyFont="1" applyBorder="1" applyProtection="1"/>
    <xf numFmtId="0" fontId="8" fillId="0" borderId="2" xfId="1" applyFont="1" applyBorder="1" applyAlignment="1" applyProtection="1">
      <alignment horizontal="center" wrapText="1"/>
    </xf>
    <xf numFmtId="0" fontId="8" fillId="0" borderId="6" xfId="1" applyFont="1" applyBorder="1" applyProtection="1"/>
    <xf numFmtId="0" fontId="8" fillId="0" borderId="5" xfId="1" applyFont="1" applyBorder="1" applyAlignment="1" applyProtection="1">
      <alignment horizontal="center"/>
    </xf>
    <xf numFmtId="0" fontId="8" fillId="0" borderId="2" xfId="1" applyFont="1" applyBorder="1" applyAlignment="1" applyProtection="1">
      <alignment horizontal="center"/>
    </xf>
    <xf numFmtId="0" fontId="8" fillId="0" borderId="2" xfId="1" applyFont="1" applyBorder="1" applyAlignment="1" applyProtection="1">
      <alignment wrapText="1"/>
    </xf>
    <xf numFmtId="0" fontId="8" fillId="0" borderId="7" xfId="1" applyFont="1" applyBorder="1" applyAlignment="1" applyProtection="1">
      <alignment horizontal="center"/>
    </xf>
    <xf numFmtId="0" fontId="0" fillId="0" borderId="0" xfId="0" applyFont="1"/>
    <xf numFmtId="3" fontId="12" fillId="0" borderId="3" xfId="1" applyNumberFormat="1" applyFont="1" applyBorder="1" applyAlignment="1" applyProtection="1">
      <alignment horizontal="center" vertical="center"/>
      <protection locked="0"/>
    </xf>
    <xf numFmtId="49" fontId="12" fillId="0" borderId="11" xfId="1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/>
    <xf numFmtId="0" fontId="4" fillId="0" borderId="13" xfId="0" applyFont="1" applyBorder="1"/>
    <xf numFmtId="9" fontId="4" fillId="0" borderId="0" xfId="0" applyNumberFormat="1" applyFont="1"/>
    <xf numFmtId="165" fontId="4" fillId="0" borderId="0" xfId="0" applyNumberFormat="1" applyFont="1"/>
    <xf numFmtId="9" fontId="0" fillId="0" borderId="12" xfId="3" applyFont="1" applyBorder="1"/>
    <xf numFmtId="0" fontId="0" fillId="0" borderId="12" xfId="0" applyBorder="1"/>
    <xf numFmtId="43" fontId="0" fillId="0" borderId="12" xfId="2" applyFont="1" applyBorder="1"/>
    <xf numFmtId="0" fontId="0" fillId="0" borderId="12" xfId="0" applyFill="1" applyBorder="1"/>
    <xf numFmtId="43" fontId="0" fillId="0" borderId="0" xfId="0" applyNumberFormat="1"/>
    <xf numFmtId="0" fontId="0" fillId="0" borderId="0" xfId="0" applyAlignment="1">
      <alignment horizontal="right"/>
    </xf>
    <xf numFmtId="10" fontId="0" fillId="0" borderId="0" xfId="3" applyNumberFormat="1" applyFont="1"/>
    <xf numFmtId="3" fontId="0" fillId="0" borderId="0" xfId="0" applyNumberFormat="1"/>
    <xf numFmtId="0" fontId="13" fillId="0" borderId="21" xfId="0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3" fontId="13" fillId="0" borderId="0" xfId="0" applyNumberFormat="1" applyFont="1"/>
    <xf numFmtId="3" fontId="13" fillId="0" borderId="16" xfId="0" applyNumberFormat="1" applyFont="1" applyBorder="1" applyAlignment="1">
      <alignment horizontal="center" vertical="center"/>
    </xf>
    <xf numFmtId="0" fontId="13" fillId="0" borderId="0" xfId="0" applyFont="1"/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8" fontId="0" fillId="0" borderId="0" xfId="0" applyNumberFormat="1"/>
    <xf numFmtId="3" fontId="14" fillId="0" borderId="17" xfId="0" applyNumberFormat="1" applyFont="1" applyBorder="1" applyAlignment="1">
      <alignment horizontal="center" vertical="center"/>
    </xf>
    <xf numFmtId="8" fontId="16" fillId="0" borderId="18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9" fontId="4" fillId="0" borderId="11" xfId="3" applyFont="1" applyBorder="1"/>
    <xf numFmtId="165" fontId="4" fillId="0" borderId="9" xfId="2" applyNumberFormat="1" applyFont="1" applyBorder="1"/>
    <xf numFmtId="9" fontId="4" fillId="0" borderId="4" xfId="3" applyFont="1" applyBorder="1"/>
    <xf numFmtId="165" fontId="4" fillId="0" borderId="0" xfId="2" applyNumberFormat="1" applyFont="1" applyBorder="1"/>
    <xf numFmtId="9" fontId="4" fillId="0" borderId="10" xfId="0" applyNumberFormat="1" applyFont="1" applyBorder="1"/>
    <xf numFmtId="165" fontId="4" fillId="0" borderId="1" xfId="2" applyNumberFormat="1" applyFont="1" applyBorder="1"/>
    <xf numFmtId="165" fontId="12" fillId="0" borderId="0" xfId="2" applyNumberFormat="1" applyFont="1" applyBorder="1" applyAlignment="1" applyProtection="1">
      <alignment horizontal="center" vertical="center"/>
    </xf>
    <xf numFmtId="165" fontId="12" fillId="0" borderId="2" xfId="2" applyNumberFormat="1" applyFont="1" applyBorder="1" applyAlignment="1" applyProtection="1">
      <alignment horizontal="center" vertical="center"/>
      <protection locked="0"/>
    </xf>
    <xf numFmtId="165" fontId="12" fillId="0" borderId="2" xfId="2" applyNumberFormat="1" applyFont="1" applyBorder="1" applyAlignment="1">
      <alignment horizontal="center" vertical="center"/>
    </xf>
    <xf numFmtId="165" fontId="12" fillId="0" borderId="3" xfId="2" applyNumberFormat="1" applyFont="1" applyFill="1" applyBorder="1" applyAlignment="1" applyProtection="1">
      <alignment horizontal="center" vertical="center"/>
      <protection locked="0"/>
    </xf>
    <xf numFmtId="165" fontId="12" fillId="0" borderId="2" xfId="2" applyNumberFormat="1" applyFont="1" applyFill="1" applyBorder="1" applyAlignment="1" applyProtection="1">
      <alignment horizontal="center" vertical="center"/>
      <protection locked="0"/>
    </xf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wrapText="1"/>
    </xf>
    <xf numFmtId="0" fontId="7" fillId="0" borderId="3" xfId="1" applyFont="1" applyBorder="1" applyAlignment="1" applyProtection="1">
      <alignment wrapText="1"/>
    </xf>
    <xf numFmtId="0" fontId="8" fillId="0" borderId="5" xfId="1" applyFont="1" applyBorder="1" applyAlignment="1" applyProtection="1">
      <alignment wrapText="1"/>
    </xf>
    <xf numFmtId="165" fontId="4" fillId="0" borderId="0" xfId="2" applyNumberFormat="1" applyFont="1"/>
    <xf numFmtId="43" fontId="4" fillId="0" borderId="0" xfId="0" applyNumberFormat="1" applyFont="1"/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0" fontId="8" fillId="0" borderId="3" xfId="1" applyFont="1" applyBorder="1" applyAlignment="1" applyProtection="1">
      <alignment horizontal="center"/>
    </xf>
    <xf numFmtId="43" fontId="12" fillId="0" borderId="2" xfId="2" applyNumberFormat="1" applyFont="1" applyBorder="1" applyAlignment="1" applyProtection="1">
      <alignment horizontal="center" vertical="center"/>
      <protection locked="0"/>
    </xf>
    <xf numFmtId="4" fontId="12" fillId="0" borderId="2" xfId="1" applyNumberFormat="1" applyFont="1" applyBorder="1" applyAlignment="1">
      <alignment vertical="center"/>
    </xf>
    <xf numFmtId="49" fontId="12" fillId="3" borderId="13" xfId="1" applyNumberFormat="1" applyFont="1" applyFill="1" applyBorder="1" applyAlignment="1" applyProtection="1">
      <alignment horizontal="left" vertical="center" wrapText="1"/>
      <protection locked="0"/>
    </xf>
    <xf numFmtId="165" fontId="12" fillId="3" borderId="15" xfId="2" applyNumberFormat="1" applyFont="1" applyFill="1" applyBorder="1" applyAlignment="1" applyProtection="1">
      <alignment horizontal="center" vertical="center"/>
      <protection locked="0"/>
    </xf>
    <xf numFmtId="165" fontId="12" fillId="3" borderId="14" xfId="2" applyNumberFormat="1" applyFont="1" applyFill="1" applyBorder="1" applyAlignment="1" applyProtection="1">
      <alignment horizontal="center" vertical="center"/>
    </xf>
    <xf numFmtId="165" fontId="12" fillId="3" borderId="12" xfId="2" applyNumberFormat="1" applyFont="1" applyFill="1" applyBorder="1" applyAlignment="1">
      <alignment horizontal="center" vertical="center"/>
    </xf>
    <xf numFmtId="43" fontId="12" fillId="3" borderId="14" xfId="2" applyNumberFormat="1" applyFont="1" applyFill="1" applyBorder="1" applyAlignment="1" applyProtection="1">
      <alignment horizontal="center" vertical="center"/>
    </xf>
    <xf numFmtId="43" fontId="12" fillId="3" borderId="14" xfId="2" applyNumberFormat="1" applyFont="1" applyFill="1" applyBorder="1" applyAlignment="1" applyProtection="1">
      <alignment horizontal="center" vertical="center"/>
      <protection locked="0"/>
    </xf>
    <xf numFmtId="43" fontId="12" fillId="3" borderId="15" xfId="2" applyNumberFormat="1" applyFont="1" applyFill="1" applyBorder="1" applyAlignment="1">
      <alignment horizontal="center" vertical="center"/>
    </xf>
    <xf numFmtId="165" fontId="12" fillId="3" borderId="14" xfId="2" applyNumberFormat="1" applyFont="1" applyFill="1" applyBorder="1" applyAlignment="1" applyProtection="1">
      <alignment horizontal="center" vertical="center"/>
      <protection locked="0"/>
    </xf>
    <xf numFmtId="165" fontId="12" fillId="3" borderId="15" xfId="2" applyNumberFormat="1" applyFont="1" applyFill="1" applyBorder="1" applyAlignment="1">
      <alignment horizontal="center" vertical="center"/>
    </xf>
    <xf numFmtId="165" fontId="12" fillId="0" borderId="9" xfId="2" applyNumberFormat="1" applyFont="1" applyBorder="1" applyAlignment="1" applyProtection="1">
      <alignment horizontal="center" vertical="center"/>
    </xf>
    <xf numFmtId="165" fontId="12" fillId="0" borderId="5" xfId="2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12" fillId="0" borderId="4" xfId="1" applyNumberFormat="1" applyFont="1" applyBorder="1" applyAlignment="1" applyProtection="1">
      <alignment horizontal="right" vertical="center" wrapText="1" indent="3"/>
      <protection locked="0"/>
    </xf>
    <xf numFmtId="49" fontId="12" fillId="0" borderId="0" xfId="1" applyNumberFormat="1" applyFont="1" applyBorder="1" applyAlignment="1" applyProtection="1">
      <alignment horizontal="right" vertical="center" wrapText="1" indent="3"/>
      <protection locked="0"/>
    </xf>
    <xf numFmtId="44" fontId="4" fillId="0" borderId="9" xfId="4" applyFont="1" applyBorder="1"/>
    <xf numFmtId="44" fontId="4" fillId="0" borderId="0" xfId="4" applyFont="1" applyBorder="1"/>
    <xf numFmtId="44" fontId="4" fillId="0" borderId="1" xfId="4" applyFont="1" applyBorder="1"/>
    <xf numFmtId="49" fontId="2" fillId="2" borderId="13" xfId="1" applyNumberFormat="1" applyFont="1" applyFill="1" applyBorder="1" applyAlignment="1" applyProtection="1">
      <alignment vertical="center"/>
    </xf>
    <xf numFmtId="49" fontId="2" fillId="2" borderId="14" xfId="1" applyNumberFormat="1" applyFont="1" applyFill="1" applyBorder="1" applyAlignment="1" applyProtection="1">
      <alignment vertical="center"/>
    </xf>
    <xf numFmtId="49" fontId="2" fillId="2" borderId="15" xfId="1" applyNumberFormat="1" applyFont="1" applyFill="1" applyBorder="1" applyAlignment="1" applyProtection="1">
      <alignment vertical="center"/>
    </xf>
    <xf numFmtId="43" fontId="4" fillId="0" borderId="11" xfId="2" applyNumberFormat="1" applyFont="1" applyBorder="1"/>
    <xf numFmtId="43" fontId="4" fillId="0" borderId="10" xfId="2" applyNumberFormat="1" applyFont="1" applyBorder="1"/>
    <xf numFmtId="0" fontId="7" fillId="0" borderId="10" xfId="1" applyFont="1" applyBorder="1" applyAlignment="1" applyProtection="1">
      <alignment wrapText="1"/>
    </xf>
    <xf numFmtId="0" fontId="7" fillId="0" borderId="1" xfId="1" applyFont="1" applyBorder="1" applyAlignment="1" applyProtection="1">
      <alignment wrapText="1"/>
    </xf>
    <xf numFmtId="0" fontId="9" fillId="0" borderId="0" xfId="1" applyFont="1" applyBorder="1" applyProtection="1"/>
    <xf numFmtId="0" fontId="7" fillId="0" borderId="8" xfId="1" applyFont="1" applyBorder="1" applyAlignment="1" applyProtection="1">
      <alignment wrapText="1"/>
    </xf>
    <xf numFmtId="0" fontId="8" fillId="0" borderId="10" xfId="1" applyFont="1" applyBorder="1" applyAlignment="1" applyProtection="1">
      <alignment wrapText="1"/>
    </xf>
    <xf numFmtId="0" fontId="7" fillId="0" borderId="14" xfId="1" applyFont="1" applyBorder="1" applyAlignment="1" applyProtection="1">
      <alignment wrapText="1"/>
    </xf>
    <xf numFmtId="0" fontId="7" fillId="0" borderId="15" xfId="1" applyFont="1" applyBorder="1" applyAlignment="1" applyProtection="1">
      <alignment wrapText="1"/>
    </xf>
    <xf numFmtId="0" fontId="7" fillId="0" borderId="14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left" vertical="center" wrapText="1"/>
    </xf>
    <xf numFmtId="49" fontId="12" fillId="0" borderId="10" xfId="1" applyNumberFormat="1" applyFont="1" applyBorder="1" applyAlignment="1" applyProtection="1">
      <alignment horizontal="left" vertical="center" wrapText="1" indent="3"/>
      <protection locked="0"/>
    </xf>
    <xf numFmtId="49" fontId="12" fillId="0" borderId="1" xfId="1" applyNumberFormat="1" applyFont="1" applyBorder="1" applyAlignment="1" applyProtection="1">
      <alignment horizontal="left" vertical="center" wrapText="1" indent="3"/>
      <protection locked="0"/>
    </xf>
    <xf numFmtId="165" fontId="12" fillId="0" borderId="8" xfId="2" applyNumberFormat="1" applyFont="1" applyFill="1" applyBorder="1" applyAlignment="1" applyProtection="1">
      <alignment horizontal="center" vertical="center"/>
      <protection locked="0"/>
    </xf>
    <xf numFmtId="165" fontId="12" fillId="0" borderId="1" xfId="2" applyNumberFormat="1" applyFont="1" applyBorder="1" applyAlignment="1" applyProtection="1">
      <alignment horizontal="center" vertical="center"/>
    </xf>
    <xf numFmtId="165" fontId="12" fillId="0" borderId="7" xfId="2" applyNumberFormat="1" applyFont="1" applyBorder="1" applyAlignment="1">
      <alignment horizontal="center" vertical="center"/>
    </xf>
    <xf numFmtId="43" fontId="4" fillId="0" borderId="0" xfId="2" applyNumberFormat="1" applyFont="1" applyBorder="1"/>
    <xf numFmtId="2" fontId="4" fillId="0" borderId="1" xfId="0" applyNumberFormat="1" applyFont="1" applyBorder="1"/>
    <xf numFmtId="0" fontId="0" fillId="0" borderId="0" xfId="0" applyFont="1" applyAlignment="1">
      <alignment wrapText="1"/>
    </xf>
    <xf numFmtId="166" fontId="4" fillId="0" borderId="6" xfId="0" applyNumberFormat="1" applyFont="1" applyBorder="1"/>
    <xf numFmtId="166" fontId="4" fillId="0" borderId="3" xfId="0" applyNumberFormat="1" applyFont="1" applyBorder="1"/>
    <xf numFmtId="166" fontId="4" fillId="0" borderId="8" xfId="0" applyNumberFormat="1" applyFont="1" applyBorder="1"/>
    <xf numFmtId="0" fontId="8" fillId="0" borderId="9" xfId="1" applyFont="1" applyBorder="1" applyProtection="1"/>
    <xf numFmtId="0" fontId="0" fillId="0" borderId="0" xfId="0" applyFont="1" applyBorder="1"/>
    <xf numFmtId="0" fontId="8" fillId="0" borderId="7" xfId="1" applyFont="1" applyBorder="1" applyAlignment="1" applyProtection="1">
      <alignment horizontal="center" wrapText="1"/>
    </xf>
    <xf numFmtId="0" fontId="8" fillId="0" borderId="8" xfId="1" applyFont="1" applyBorder="1" applyAlignment="1" applyProtection="1">
      <alignment horizontal="center"/>
    </xf>
    <xf numFmtId="165" fontId="12" fillId="0" borderId="0" xfId="2" applyNumberFormat="1" applyFont="1" applyFill="1" applyBorder="1" applyAlignment="1" applyProtection="1">
      <alignment horizontal="center" vertical="center"/>
    </xf>
    <xf numFmtId="43" fontId="12" fillId="0" borderId="2" xfId="2" applyNumberFormat="1" applyFont="1" applyFill="1" applyBorder="1" applyAlignment="1" applyProtection="1">
      <alignment horizontal="center" vertical="center"/>
      <protection locked="0"/>
    </xf>
    <xf numFmtId="165" fontId="12" fillId="0" borderId="2" xfId="2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/>
    <xf numFmtId="4" fontId="4" fillId="0" borderId="0" xfId="0" applyNumberFormat="1" applyFont="1"/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Border="1" applyAlignment="1" applyProtection="1">
      <alignment horizontal="left" vertical="center" wrapText="1" indent="3"/>
      <protection locked="0"/>
    </xf>
    <xf numFmtId="43" fontId="12" fillId="0" borderId="6" xfId="2" applyNumberFormat="1" applyFont="1" applyBorder="1" applyAlignment="1" applyProtection="1">
      <alignment horizontal="center" vertical="center"/>
      <protection locked="0"/>
    </xf>
    <xf numFmtId="43" fontId="12" fillId="0" borderId="3" xfId="2" applyNumberFormat="1" applyFont="1" applyFill="1" applyBorder="1" applyAlignment="1" applyProtection="1">
      <alignment horizontal="center" vertical="center"/>
      <protection locked="0"/>
    </xf>
    <xf numFmtId="43" fontId="12" fillId="0" borderId="7" xfId="2" applyNumberFormat="1" applyFont="1" applyBorder="1" applyAlignment="1" applyProtection="1">
      <alignment horizontal="center" vertical="center"/>
      <protection locked="0"/>
    </xf>
    <xf numFmtId="43" fontId="12" fillId="0" borderId="3" xfId="2" applyNumberFormat="1" applyFont="1" applyBorder="1" applyAlignment="1" applyProtection="1">
      <alignment horizontal="center" vertical="center"/>
      <protection locked="0"/>
    </xf>
    <xf numFmtId="43" fontId="12" fillId="0" borderId="0" xfId="2" applyNumberFormat="1" applyFont="1" applyBorder="1" applyAlignment="1" applyProtection="1">
      <alignment horizontal="center" vertical="center"/>
      <protection locked="0"/>
    </xf>
    <xf numFmtId="2" fontId="12" fillId="0" borderId="2" xfId="1" applyNumberFormat="1" applyFont="1" applyBorder="1" applyAlignment="1" applyProtection="1">
      <alignment vertical="center"/>
      <protection locked="0"/>
    </xf>
    <xf numFmtId="2" fontId="12" fillId="0" borderId="5" xfId="2" applyNumberFormat="1" applyFont="1" applyBorder="1" applyAlignment="1" applyProtection="1">
      <alignment vertical="center"/>
      <protection locked="0"/>
    </xf>
    <xf numFmtId="2" fontId="12" fillId="0" borderId="2" xfId="2" applyNumberFormat="1" applyFont="1" applyFill="1" applyBorder="1" applyAlignment="1" applyProtection="1">
      <alignment vertical="center"/>
      <protection locked="0"/>
    </xf>
    <xf numFmtId="2" fontId="12" fillId="0" borderId="2" xfId="2" applyNumberFormat="1" applyFont="1" applyBorder="1" applyAlignment="1" applyProtection="1">
      <alignment vertical="center"/>
      <protection locked="0"/>
    </xf>
    <xf numFmtId="2" fontId="12" fillId="0" borderId="7" xfId="2" applyNumberFormat="1" applyFont="1" applyBorder="1" applyAlignment="1" applyProtection="1">
      <alignment vertical="center"/>
      <protection locked="0"/>
    </xf>
    <xf numFmtId="2" fontId="12" fillId="3" borderId="12" xfId="2" applyNumberFormat="1" applyFont="1" applyFill="1" applyBorder="1" applyAlignment="1" applyProtection="1">
      <alignment vertical="center"/>
      <protection locked="0"/>
    </xf>
    <xf numFmtId="2" fontId="12" fillId="0" borderId="4" xfId="2" applyNumberFormat="1" applyFont="1" applyBorder="1" applyAlignment="1" applyProtection="1">
      <alignment vertical="center"/>
      <protection locked="0"/>
    </xf>
    <xf numFmtId="2" fontId="12" fillId="3" borderId="14" xfId="2" applyNumberFormat="1" applyFont="1" applyFill="1" applyBorder="1" applyAlignment="1" applyProtection="1">
      <alignment vertical="center"/>
      <protection locked="0"/>
    </xf>
    <xf numFmtId="165" fontId="12" fillId="5" borderId="3" xfId="2" applyNumberFormat="1" applyFont="1" applyFill="1" applyBorder="1" applyAlignment="1" applyProtection="1">
      <alignment horizontal="center" vertical="center"/>
      <protection locked="0"/>
    </xf>
    <xf numFmtId="2" fontId="4" fillId="0" borderId="9" xfId="0" applyNumberFormat="1" applyFont="1" applyBorder="1"/>
    <xf numFmtId="165" fontId="4" fillId="0" borderId="6" xfId="2" applyNumberFormat="1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6" fontId="4" fillId="0" borderId="0" xfId="0" applyNumberFormat="1" applyFont="1"/>
    <xf numFmtId="2" fontId="18" fillId="0" borderId="0" xfId="0" applyNumberFormat="1" applyFont="1"/>
    <xf numFmtId="49" fontId="12" fillId="0" borderId="2" xfId="1" applyNumberFormat="1" applyFont="1" applyBorder="1" applyAlignment="1" applyProtection="1">
      <alignment horizontal="left" vertical="center" wrapText="1"/>
      <protection locked="0"/>
    </xf>
    <xf numFmtId="49" fontId="12" fillId="0" borderId="14" xfId="1" applyNumberFormat="1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/>
    <xf numFmtId="165" fontId="4" fillId="0" borderId="13" xfId="0" applyNumberFormat="1" applyFont="1" applyFill="1" applyBorder="1"/>
    <xf numFmtId="165" fontId="4" fillId="0" borderId="14" xfId="0" applyNumberFormat="1" applyFont="1" applyFill="1" applyBorder="1"/>
    <xf numFmtId="165" fontId="4" fillId="0" borderId="15" xfId="0" applyNumberFormat="1" applyFont="1" applyFill="1" applyBorder="1"/>
    <xf numFmtId="0" fontId="4" fillId="0" borderId="2" xfId="0" applyFont="1" applyFill="1" applyBorder="1"/>
    <xf numFmtId="165" fontId="4" fillId="0" borderId="12" xfId="0" applyNumberFormat="1" applyFont="1" applyFill="1" applyBorder="1"/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5" borderId="4" xfId="1" applyNumberFormat="1" applyFont="1" applyFill="1" applyBorder="1" applyAlignment="1" applyProtection="1">
      <alignment horizontal="left" vertical="center" wrapText="1" indent="3"/>
      <protection locked="0"/>
    </xf>
    <xf numFmtId="49" fontId="12" fillId="5" borderId="0" xfId="1" applyNumberFormat="1" applyFont="1" applyFill="1" applyBorder="1" applyAlignment="1" applyProtection="1">
      <alignment horizontal="left" vertical="center" wrapText="1" indent="3"/>
      <protection locked="0"/>
    </xf>
    <xf numFmtId="0" fontId="0" fillId="0" borderId="0" xfId="0" applyAlignment="1">
      <alignment vertical="center"/>
    </xf>
    <xf numFmtId="49" fontId="12" fillId="0" borderId="4" xfId="1" applyNumberFormat="1" applyFont="1" applyBorder="1" applyAlignment="1" applyProtection="1">
      <alignment vertical="center" wrapText="1"/>
      <protection locked="0"/>
    </xf>
    <xf numFmtId="43" fontId="12" fillId="5" borderId="2" xfId="1" applyNumberFormat="1" applyFont="1" applyFill="1" applyBorder="1" applyAlignment="1" applyProtection="1">
      <alignment horizontal="center" vertical="center"/>
      <protection locked="0"/>
    </xf>
    <xf numFmtId="4" fontId="12" fillId="5" borderId="0" xfId="1" applyNumberFormat="1" applyFont="1" applyFill="1" applyBorder="1" applyAlignment="1" applyProtection="1">
      <alignment horizontal="right" vertical="center"/>
    </xf>
    <xf numFmtId="2" fontId="12" fillId="5" borderId="2" xfId="1" applyNumberFormat="1" applyFont="1" applyFill="1" applyBorder="1" applyAlignment="1" applyProtection="1">
      <alignment vertical="center"/>
      <protection locked="0"/>
    </xf>
    <xf numFmtId="4" fontId="12" fillId="5" borderId="2" xfId="1" applyNumberFormat="1" applyFont="1" applyFill="1" applyBorder="1" applyAlignment="1">
      <alignment horizontal="right" vertical="center"/>
    </xf>
    <xf numFmtId="165" fontId="12" fillId="6" borderId="3" xfId="2" applyNumberFormat="1" applyFont="1" applyFill="1" applyBorder="1" applyAlignment="1" applyProtection="1">
      <alignment horizontal="center" vertical="center"/>
      <protection locked="0"/>
    </xf>
    <xf numFmtId="43" fontId="12" fillId="6" borderId="2" xfId="1" applyNumberFormat="1" applyFont="1" applyFill="1" applyBorder="1" applyAlignment="1" applyProtection="1">
      <alignment horizontal="center" vertical="center"/>
      <protection locked="0"/>
    </xf>
    <xf numFmtId="4" fontId="12" fillId="6" borderId="0" xfId="1" applyNumberFormat="1" applyFont="1" applyFill="1" applyBorder="1" applyAlignment="1" applyProtection="1">
      <alignment horizontal="right" vertical="center"/>
    </xf>
    <xf numFmtId="2" fontId="12" fillId="6" borderId="2" xfId="1" applyNumberFormat="1" applyFont="1" applyFill="1" applyBorder="1" applyAlignment="1" applyProtection="1">
      <alignment vertical="center"/>
      <protection locked="0"/>
    </xf>
    <xf numFmtId="4" fontId="12" fillId="6" borderId="2" xfId="1" applyNumberFormat="1" applyFont="1" applyFill="1" applyBorder="1" applyAlignment="1">
      <alignment horizontal="right" vertical="center"/>
    </xf>
    <xf numFmtId="3" fontId="12" fillId="6" borderId="3" xfId="1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165" fontId="12" fillId="7" borderId="3" xfId="2" applyNumberFormat="1" applyFont="1" applyFill="1" applyBorder="1" applyAlignment="1" applyProtection="1">
      <alignment horizontal="center" vertical="center"/>
      <protection locked="0"/>
    </xf>
    <xf numFmtId="43" fontId="12" fillId="7" borderId="2" xfId="1" applyNumberFormat="1" applyFont="1" applyFill="1" applyBorder="1" applyAlignment="1" applyProtection="1">
      <alignment horizontal="center" vertical="center"/>
      <protection locked="0"/>
    </xf>
    <xf numFmtId="4" fontId="12" fillId="7" borderId="0" xfId="1" applyNumberFormat="1" applyFont="1" applyFill="1" applyBorder="1" applyAlignment="1" applyProtection="1">
      <alignment horizontal="right" vertical="center"/>
    </xf>
    <xf numFmtId="2" fontId="12" fillId="7" borderId="2" xfId="1" applyNumberFormat="1" applyFont="1" applyFill="1" applyBorder="1" applyAlignment="1" applyProtection="1">
      <alignment vertical="center"/>
      <protection locked="0"/>
    </xf>
    <xf numFmtId="4" fontId="12" fillId="7" borderId="2" xfId="1" applyNumberFormat="1" applyFont="1" applyFill="1" applyBorder="1" applyAlignment="1">
      <alignment horizontal="right" vertical="center"/>
    </xf>
    <xf numFmtId="43" fontId="12" fillId="0" borderId="2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/>
    </xf>
    <xf numFmtId="2" fontId="12" fillId="0" borderId="2" xfId="1" applyNumberFormat="1" applyFont="1" applyFill="1" applyBorder="1" applyAlignment="1" applyProtection="1">
      <alignment vertical="center"/>
      <protection locked="0"/>
    </xf>
    <xf numFmtId="4" fontId="12" fillId="0" borderId="2" xfId="1" applyNumberFormat="1" applyFont="1" applyFill="1" applyBorder="1" applyAlignment="1">
      <alignment horizontal="right" vertical="center"/>
    </xf>
    <xf numFmtId="43" fontId="12" fillId="7" borderId="2" xfId="2" applyNumberFormat="1" applyFont="1" applyFill="1" applyBorder="1" applyAlignment="1" applyProtection="1">
      <alignment horizontal="center" vertical="center"/>
      <protection locked="0"/>
    </xf>
    <xf numFmtId="165" fontId="12" fillId="7" borderId="0" xfId="2" applyNumberFormat="1" applyFont="1" applyFill="1" applyBorder="1" applyAlignment="1" applyProtection="1">
      <alignment horizontal="center" vertical="center"/>
    </xf>
    <xf numFmtId="2" fontId="12" fillId="7" borderId="4" xfId="2" applyNumberFormat="1" applyFont="1" applyFill="1" applyBorder="1" applyAlignment="1" applyProtection="1">
      <alignment vertical="center"/>
      <protection locked="0"/>
    </xf>
    <xf numFmtId="165" fontId="12" fillId="7" borderId="2" xfId="2" applyNumberFormat="1" applyFont="1" applyFill="1" applyBorder="1" applyAlignment="1">
      <alignment horizontal="center" vertical="center"/>
    </xf>
    <xf numFmtId="3" fontId="4" fillId="0" borderId="0" xfId="0" applyNumberFormat="1" applyFont="1"/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0" borderId="0" xfId="1" applyNumberFormat="1" applyFont="1" applyFill="1" applyBorder="1" applyAlignment="1" applyProtection="1">
      <alignment horizontal="left" vertical="center" wrapText="1" indent="3"/>
      <protection locked="0"/>
    </xf>
    <xf numFmtId="0" fontId="0" fillId="0" borderId="0" xfId="0" applyFont="1" applyAlignment="1">
      <alignment horizontal="left" wrapText="1"/>
    </xf>
    <xf numFmtId="49" fontId="12" fillId="5" borderId="0" xfId="1" applyNumberFormat="1" applyFont="1" applyFill="1" applyBorder="1" applyAlignment="1" applyProtection="1">
      <alignment horizontal="left" vertical="center" wrapText="1" indent="3"/>
      <protection locked="0"/>
    </xf>
    <xf numFmtId="49" fontId="12" fillId="6" borderId="0" xfId="1" applyNumberFormat="1" applyFont="1" applyFill="1" applyBorder="1" applyAlignment="1" applyProtection="1">
      <alignment horizontal="left" vertical="center" wrapText="1" indent="3"/>
      <protection locked="0"/>
    </xf>
    <xf numFmtId="49" fontId="12" fillId="0" borderId="4" xfId="1" applyNumberFormat="1" applyFont="1" applyBorder="1" applyAlignment="1" applyProtection="1">
      <alignment horizontal="left" vertical="center" wrapText="1" indent="7"/>
      <protection locked="0"/>
    </xf>
    <xf numFmtId="49" fontId="12" fillId="0" borderId="0" xfId="1" applyNumberFormat="1" applyFont="1" applyBorder="1" applyAlignment="1" applyProtection="1">
      <alignment horizontal="left" vertical="center" wrapText="1" indent="7"/>
      <protection locked="0"/>
    </xf>
    <xf numFmtId="49" fontId="12" fillId="0" borderId="3" xfId="1" applyNumberFormat="1" applyFont="1" applyBorder="1" applyAlignment="1" applyProtection="1">
      <alignment horizontal="left" vertical="center" wrapText="1" indent="7"/>
      <protection locked="0"/>
    </xf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0" borderId="0" xfId="1" applyNumberFormat="1" applyFont="1" applyBorder="1" applyAlignment="1" applyProtection="1">
      <alignment horizontal="lef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Fill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Border="1" applyAlignment="1" applyProtection="1">
      <alignment vertical="center"/>
      <protection locked="0"/>
    </xf>
    <xf numFmtId="165" fontId="12" fillId="0" borderId="3" xfId="2" applyNumberFormat="1" applyFont="1" applyBorder="1" applyAlignment="1" applyProtection="1">
      <alignment horizontal="center" vertical="center"/>
      <protection locked="0"/>
    </xf>
    <xf numFmtId="49" fontId="12" fillId="0" borderId="4" xfId="1" applyNumberFormat="1" applyFont="1" applyFill="1" applyBorder="1" applyAlignment="1" applyProtection="1">
      <alignment horizontal="left" vertical="center" indent="3"/>
      <protection locked="0"/>
    </xf>
    <xf numFmtId="0" fontId="4" fillId="0" borderId="0" xfId="0" applyFont="1" applyBorder="1"/>
    <xf numFmtId="49" fontId="12" fillId="0" borderId="4" xfId="1" applyNumberFormat="1" applyFont="1" applyBorder="1" applyAlignment="1" applyProtection="1">
      <alignment horizontal="left" vertical="center" indent="7"/>
      <protection locked="0"/>
    </xf>
    <xf numFmtId="165" fontId="12" fillId="0" borderId="6" xfId="2" applyNumberFormat="1" applyFont="1" applyBorder="1" applyAlignment="1" applyProtection="1">
      <alignment horizontal="center" vertical="center"/>
    </xf>
    <xf numFmtId="0" fontId="4" fillId="3" borderId="12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2" fontId="4" fillId="0" borderId="2" xfId="0" applyNumberFormat="1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12" fillId="7" borderId="2" xfId="1" applyFont="1" applyFill="1" applyBorder="1" applyAlignment="1" applyProtection="1">
      <alignment horizontal="left" vertical="center" wrapText="1"/>
      <protection locked="0"/>
    </xf>
    <xf numFmtId="0" fontId="12" fillId="5" borderId="2" xfId="1" applyFont="1" applyFill="1" applyBorder="1" applyAlignment="1" applyProtection="1">
      <alignment horizontal="left" vertical="center" wrapText="1"/>
      <protection locked="0"/>
    </xf>
    <xf numFmtId="0" fontId="12" fillId="0" borderId="2" xfId="1" applyFont="1" applyFill="1" applyBorder="1" applyAlignment="1" applyProtection="1">
      <alignment horizontal="left" vertical="center" wrapText="1"/>
      <protection locked="0"/>
    </xf>
    <xf numFmtId="0" fontId="12" fillId="6" borderId="2" xfId="1" applyFont="1" applyFill="1" applyBorder="1" applyAlignment="1" applyProtection="1">
      <alignment horizontal="left" vertical="center" wrapText="1"/>
      <protection locked="0"/>
    </xf>
    <xf numFmtId="0" fontId="12" fillId="0" borderId="2" xfId="1" applyFont="1" applyBorder="1" applyAlignment="1" applyProtection="1">
      <alignment horizontal="left" vertical="center" wrapText="1"/>
      <protection locked="0"/>
    </xf>
    <xf numFmtId="49" fontId="12" fillId="0" borderId="7" xfId="1" applyNumberFormat="1" applyFont="1" applyBorder="1" applyAlignment="1" applyProtection="1">
      <alignment horizontal="left" vertical="center" wrapText="1"/>
      <protection locked="0"/>
    </xf>
    <xf numFmtId="164" fontId="12" fillId="0" borderId="4" xfId="1" applyNumberFormat="1" applyFont="1" applyBorder="1" applyAlignment="1" applyProtection="1">
      <alignment horizontal="center" vertical="center"/>
      <protection locked="0"/>
    </xf>
    <xf numFmtId="43" fontId="12" fillId="0" borderId="4" xfId="2" applyNumberFormat="1" applyFont="1" applyBorder="1" applyAlignment="1" applyProtection="1">
      <alignment horizontal="center" vertical="center"/>
      <protection locked="0"/>
    </xf>
    <xf numFmtId="4" fontId="12" fillId="0" borderId="5" xfId="1" applyNumberFormat="1" applyFont="1" applyBorder="1" applyAlignment="1" applyProtection="1">
      <alignment vertical="center"/>
    </xf>
    <xf numFmtId="4" fontId="12" fillId="0" borderId="2" xfId="1" applyNumberFormat="1" applyFont="1" applyBorder="1" applyAlignment="1" applyProtection="1">
      <alignment vertical="center"/>
    </xf>
    <xf numFmtId="165" fontId="12" fillId="0" borderId="2" xfId="2" applyNumberFormat="1" applyFont="1" applyBorder="1" applyAlignment="1" applyProtection="1">
      <alignment horizontal="center" vertical="center"/>
    </xf>
    <xf numFmtId="49" fontId="12" fillId="0" borderId="3" xfId="1" applyNumberFormat="1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>
      <alignment horizontal="center"/>
    </xf>
    <xf numFmtId="165" fontId="4" fillId="0" borderId="5" xfId="2" applyNumberFormat="1" applyFont="1" applyBorder="1"/>
    <xf numFmtId="165" fontId="4" fillId="0" borderId="2" xfId="2" applyNumberFormat="1" applyFont="1" applyBorder="1"/>
    <xf numFmtId="165" fontId="4" fillId="0" borderId="7" xfId="2" applyNumberFormat="1" applyFont="1" applyBorder="1"/>
    <xf numFmtId="0" fontId="12" fillId="6" borderId="2" xfId="1" applyFont="1" applyFill="1" applyBorder="1" applyAlignment="1" applyProtection="1">
      <alignment horizontal="left" vertical="center"/>
      <protection locked="0"/>
    </xf>
    <xf numFmtId="49" fontId="12" fillId="6" borderId="4" xfId="1" applyNumberFormat="1" applyFont="1" applyFill="1" applyBorder="1" applyAlignment="1" applyProtection="1">
      <alignment horizontal="left" vertical="center" indent="1"/>
      <protection locked="0"/>
    </xf>
    <xf numFmtId="3" fontId="12" fillId="6" borderId="3" xfId="1" applyNumberFormat="1" applyFont="1" applyFill="1" applyBorder="1" applyAlignment="1" applyProtection="1">
      <alignment horizontal="right" vertical="center"/>
      <protection locked="0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49" fontId="12" fillId="5" borderId="4" xfId="1" applyNumberFormat="1" applyFont="1" applyFill="1" applyBorder="1" applyAlignment="1" applyProtection="1">
      <alignment horizontal="left" vertical="center" wrapText="1" indent="3"/>
      <protection locked="0"/>
    </xf>
    <xf numFmtId="49" fontId="12" fillId="5" borderId="0" xfId="1" applyNumberFormat="1" applyFont="1" applyFill="1" applyBorder="1" applyAlignment="1" applyProtection="1">
      <alignment horizontal="left" vertical="center" wrapText="1" indent="3"/>
      <protection locked="0"/>
    </xf>
    <xf numFmtId="49" fontId="12" fillId="6" borderId="4" xfId="1" applyNumberFormat="1" applyFont="1" applyFill="1" applyBorder="1" applyAlignment="1" applyProtection="1">
      <alignment horizontal="left" vertical="center" wrapText="1" indent="3"/>
      <protection locked="0"/>
    </xf>
    <xf numFmtId="49" fontId="12" fillId="6" borderId="0" xfId="1" applyNumberFormat="1" applyFont="1" applyFill="1" applyBorder="1" applyAlignment="1" applyProtection="1">
      <alignment horizontal="left" vertical="center" wrapText="1" indent="3"/>
      <protection locked="0"/>
    </xf>
    <xf numFmtId="49" fontId="12" fillId="0" borderId="4" xfId="1" applyNumberFormat="1" applyFont="1" applyBorder="1" applyAlignment="1" applyProtection="1">
      <alignment horizontal="left" vertical="center" wrapText="1" indent="7"/>
      <protection locked="0"/>
    </xf>
    <xf numFmtId="49" fontId="12" fillId="0" borderId="0" xfId="1" applyNumberFormat="1" applyFont="1" applyBorder="1" applyAlignment="1" applyProtection="1">
      <alignment horizontal="left" vertical="center" wrapText="1" indent="7"/>
      <protection locked="0"/>
    </xf>
    <xf numFmtId="49" fontId="12" fillId="0" borderId="3" xfId="1" applyNumberFormat="1" applyFont="1" applyBorder="1" applyAlignment="1" applyProtection="1">
      <alignment horizontal="left" vertical="center" wrapText="1" indent="7"/>
      <protection locked="0"/>
    </xf>
    <xf numFmtId="49" fontId="12" fillId="6" borderId="4" xfId="1" applyNumberFormat="1" applyFont="1" applyFill="1" applyBorder="1" applyAlignment="1" applyProtection="1">
      <alignment horizontal="left" vertical="center" wrapText="1" indent="1"/>
      <protection locked="0"/>
    </xf>
    <xf numFmtId="49" fontId="12" fillId="6" borderId="0" xfId="1" applyNumberFormat="1" applyFont="1" applyFill="1" applyBorder="1" applyAlignment="1" applyProtection="1">
      <alignment horizontal="left" vertical="center" wrapText="1" indent="1"/>
      <protection locked="0"/>
    </xf>
    <xf numFmtId="49" fontId="17" fillId="3" borderId="13" xfId="1" applyNumberFormat="1" applyFont="1" applyFill="1" applyBorder="1" applyAlignment="1" applyProtection="1">
      <alignment horizontal="left" vertical="center" wrapText="1"/>
      <protection locked="0"/>
    </xf>
    <xf numFmtId="49" fontId="17" fillId="3" borderId="14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11" xfId="1" applyNumberFormat="1" applyFont="1" applyBorder="1" applyAlignment="1" applyProtection="1">
      <alignment horizontal="left" vertical="center" wrapText="1"/>
      <protection locked="0"/>
    </xf>
    <xf numFmtId="49" fontId="12" fillId="0" borderId="9" xfId="1" applyNumberFormat="1" applyFont="1" applyBorder="1" applyAlignment="1" applyProtection="1">
      <alignment horizontal="left" vertical="center" wrapText="1"/>
      <protection locked="0"/>
    </xf>
    <xf numFmtId="49" fontId="12" fillId="0" borderId="6" xfId="1" applyNumberFormat="1" applyFont="1" applyBorder="1" applyAlignment="1" applyProtection="1">
      <alignment horizontal="lef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Border="1" applyAlignment="1" applyProtection="1">
      <alignment horizontal="left" vertical="center" wrapText="1" indent="3"/>
      <protection locked="0"/>
    </xf>
    <xf numFmtId="49" fontId="12" fillId="0" borderId="3" xfId="1" applyNumberFormat="1" applyFont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Border="1" applyAlignment="1" applyProtection="1">
      <alignment horizontal="right" vertical="center" wrapText="1"/>
      <protection locked="0"/>
    </xf>
    <xf numFmtId="49" fontId="12" fillId="0" borderId="3" xfId="1" applyNumberFormat="1" applyFont="1" applyBorder="1" applyAlignment="1" applyProtection="1">
      <alignment horizontal="righ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0" borderId="0" xfId="1" applyNumberFormat="1" applyFont="1" applyBorder="1" applyAlignment="1" applyProtection="1">
      <alignment horizontal="left" vertical="center" wrapText="1"/>
      <protection locked="0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top" wrapText="1"/>
    </xf>
    <xf numFmtId="0" fontId="7" fillId="0" borderId="9" xfId="1" applyFont="1" applyBorder="1" applyAlignment="1" applyProtection="1">
      <alignment horizontal="left" vertical="top" wrapText="1"/>
    </xf>
    <xf numFmtId="0" fontId="7" fillId="0" borderId="6" xfId="1" applyFont="1" applyBorder="1" applyAlignment="1" applyProtection="1">
      <alignment horizontal="left" vertical="top" wrapText="1"/>
    </xf>
    <xf numFmtId="0" fontId="7" fillId="0" borderId="4" xfId="1" applyFont="1" applyBorder="1" applyAlignment="1" applyProtection="1">
      <alignment horizontal="left" vertical="top" wrapText="1"/>
    </xf>
    <xf numFmtId="0" fontId="7" fillId="0" borderId="0" xfId="1" applyFont="1" applyBorder="1" applyAlignment="1" applyProtection="1">
      <alignment horizontal="left" vertical="top" wrapText="1"/>
    </xf>
    <xf numFmtId="0" fontId="7" fillId="0" borderId="3" xfId="1" applyFont="1" applyBorder="1" applyAlignment="1" applyProtection="1">
      <alignment horizontal="left" vertical="top" wrapText="1"/>
    </xf>
    <xf numFmtId="0" fontId="8" fillId="0" borderId="4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11" fillId="0" borderId="9" xfId="1" applyFont="1" applyBorder="1" applyAlignment="1" applyProtection="1">
      <alignment horizontal="center" vertical="center"/>
    </xf>
    <xf numFmtId="0" fontId="11" fillId="0" borderId="6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/>
    <xf numFmtId="0" fontId="7" fillId="0" borderId="6" xfId="1" applyFont="1" applyBorder="1" applyAlignment="1" applyProtection="1"/>
    <xf numFmtId="49" fontId="12" fillId="0" borderId="4" xfId="1" applyNumberFormat="1" applyFont="1" applyBorder="1" applyAlignment="1" applyProtection="1">
      <alignment horizontal="left" vertical="center" wrapText="1" indent="1"/>
      <protection locked="0"/>
    </xf>
    <xf numFmtId="49" fontId="12" fillId="0" borderId="0" xfId="1" applyNumberFormat="1" applyFont="1" applyBorder="1" applyAlignment="1" applyProtection="1">
      <alignment horizontal="left" vertical="center" wrapText="1" indent="1"/>
      <protection locked="0"/>
    </xf>
    <xf numFmtId="0" fontId="10" fillId="0" borderId="11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10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0" fillId="0" borderId="8" xfId="1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9" fontId="12" fillId="0" borderId="4" xfId="1" applyNumberFormat="1" applyFont="1" applyFill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Fill="1" applyBorder="1" applyAlignment="1" applyProtection="1">
      <alignment horizontal="left" vertical="center" wrapText="1" indent="3"/>
      <protection locked="0"/>
    </xf>
    <xf numFmtId="49" fontId="12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12" fillId="0" borderId="1" xfId="1" applyNumberFormat="1" applyFont="1" applyBorder="1" applyAlignment="1" applyProtection="1">
      <alignment horizontal="right" vertical="center" wrapText="1"/>
      <protection locked="0"/>
    </xf>
    <xf numFmtId="49" fontId="12" fillId="0" borderId="8" xfId="1" applyNumberFormat="1" applyFont="1" applyBorder="1" applyAlignment="1" applyProtection="1">
      <alignment horizontal="right" vertical="center" wrapText="1"/>
      <protection locked="0"/>
    </xf>
    <xf numFmtId="2" fontId="9" fillId="0" borderId="11" xfId="1" applyNumberFormat="1" applyFont="1" applyBorder="1" applyAlignment="1" applyProtection="1">
      <alignment horizontal="center" vertical="center"/>
    </xf>
    <xf numFmtId="2" fontId="9" fillId="0" borderId="9" xfId="1" applyNumberFormat="1" applyFont="1" applyBorder="1" applyAlignment="1" applyProtection="1">
      <alignment horizontal="center" vertical="center"/>
    </xf>
    <xf numFmtId="2" fontId="9" fillId="0" borderId="6" xfId="1" applyNumberFormat="1" applyFont="1" applyBorder="1" applyAlignment="1" applyProtection="1">
      <alignment horizontal="center" vertical="center"/>
    </xf>
    <xf numFmtId="2" fontId="9" fillId="0" borderId="10" xfId="1" applyNumberFormat="1" applyFont="1" applyBorder="1" applyAlignment="1" applyProtection="1">
      <alignment horizontal="center" vertical="center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8" xfId="1" applyNumberFormat="1" applyFont="1" applyBorder="1" applyAlignment="1" applyProtection="1">
      <alignment horizontal="center" vertical="center"/>
    </xf>
    <xf numFmtId="164" fontId="7" fillId="0" borderId="10" xfId="1" applyNumberFormat="1" applyFont="1" applyBorder="1" applyAlignment="1" applyProtection="1">
      <alignment horizontal="center" vertical="top" wrapText="1"/>
    </xf>
    <xf numFmtId="164" fontId="7" fillId="0" borderId="1" xfId="1" applyNumberFormat="1" applyFont="1" applyBorder="1" applyAlignment="1" applyProtection="1">
      <alignment horizontal="center" vertical="top" wrapText="1"/>
    </xf>
    <xf numFmtId="164" fontId="7" fillId="0" borderId="8" xfId="1" applyNumberFormat="1" applyFont="1" applyBorder="1" applyAlignment="1" applyProtection="1">
      <alignment horizontal="center" vertical="top" wrapText="1"/>
    </xf>
    <xf numFmtId="49" fontId="12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/>
    </xf>
    <xf numFmtId="49" fontId="17" fillId="3" borderId="13" xfId="1" applyNumberFormat="1" applyFont="1" applyFill="1" applyBorder="1" applyAlignment="1" applyProtection="1">
      <alignment vertical="center" wrapText="1"/>
      <protection locked="0"/>
    </xf>
    <xf numFmtId="49" fontId="17" fillId="3" borderId="14" xfId="1" applyNumberFormat="1" applyFont="1" applyFill="1" applyBorder="1" applyAlignment="1" applyProtection="1">
      <alignment vertical="center" wrapText="1"/>
      <protection locked="0"/>
    </xf>
    <xf numFmtId="49" fontId="12" fillId="7" borderId="4" xfId="1" applyNumberFormat="1" applyFont="1" applyFill="1" applyBorder="1" applyAlignment="1" applyProtection="1">
      <alignment horizontal="left" vertical="center" wrapText="1"/>
      <protection locked="0"/>
    </xf>
    <xf numFmtId="49" fontId="12" fillId="7" borderId="0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11" xfId="1" applyNumberFormat="1" applyFont="1" applyBorder="1" applyAlignment="1" applyProtection="1">
      <alignment horizontal="left" vertical="center" wrapText="1" indent="3"/>
      <protection locked="0"/>
    </xf>
    <xf numFmtId="49" fontId="12" fillId="0" borderId="9" xfId="1" applyNumberFormat="1" applyFont="1" applyBorder="1" applyAlignment="1" applyProtection="1">
      <alignment horizontal="left" vertical="center" wrapText="1" indent="3"/>
      <protection locked="0"/>
    </xf>
    <xf numFmtId="49" fontId="12" fillId="7" borderId="4" xfId="1" applyNumberFormat="1" applyFont="1" applyFill="1" applyBorder="1" applyAlignment="1" applyProtection="1">
      <alignment horizontal="left" vertical="center" wrapText="1" indent="3"/>
      <protection locked="0"/>
    </xf>
    <xf numFmtId="49" fontId="12" fillId="7" borderId="0" xfId="1" applyNumberFormat="1" applyFont="1" applyFill="1" applyBorder="1" applyAlignment="1" applyProtection="1">
      <alignment horizontal="left" vertical="center" wrapText="1" indent="3"/>
      <protection locked="0"/>
    </xf>
    <xf numFmtId="3" fontId="13" fillId="0" borderId="19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8" fontId="14" fillId="0" borderId="19" xfId="0" applyNumberFormat="1" applyFont="1" applyBorder="1" applyAlignment="1">
      <alignment horizontal="center" vertical="center"/>
    </xf>
    <xf numFmtId="8" fontId="14" fillId="0" borderId="20" xfId="0" applyNumberFormat="1" applyFont="1" applyBorder="1" applyAlignment="1">
      <alignment horizontal="center" vertical="center"/>
    </xf>
    <xf numFmtId="8" fontId="14" fillId="0" borderId="17" xfId="0" applyNumberFormat="1" applyFont="1" applyBorder="1" applyAlignment="1">
      <alignment horizontal="center" vertical="center"/>
    </xf>
  </cellXfs>
  <cellStyles count="5">
    <cellStyle name="Comma" xfId="2" builtinId="3"/>
    <cellStyle name="Currency" xfId="4" builtin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P130"/>
  <sheetViews>
    <sheetView tabSelected="1" zoomScale="70" zoomScaleNormal="70" workbookViewId="0">
      <pane ySplit="15" topLeftCell="A16" activePane="bottomLeft" state="frozen"/>
      <selection pane="bottomLeft" activeCell="K21" sqref="K21"/>
    </sheetView>
  </sheetViews>
  <sheetFormatPr defaultRowHeight="15.75" x14ac:dyDescent="0.25"/>
  <cols>
    <col min="1" max="1" width="7.28515625" style="18" customWidth="1"/>
    <col min="2" max="4" width="9.140625" style="18"/>
    <col min="5" max="5" width="9.28515625" style="18" bestFit="1" customWidth="1"/>
    <col min="6" max="6" width="32.140625" style="18" customWidth="1"/>
    <col min="7" max="7" width="12.7109375" style="18" customWidth="1"/>
    <col min="8" max="8" width="12" style="18" customWidth="1"/>
    <col min="9" max="9" width="9.42578125" style="18" bestFit="1" customWidth="1"/>
    <col min="10" max="10" width="13.42578125" style="18" customWidth="1"/>
    <col min="11" max="11" width="9.7109375" style="18" bestFit="1" customWidth="1"/>
    <col min="12" max="12" width="15.5703125" style="18" customWidth="1"/>
    <col min="13" max="13" width="71.5703125" style="18" bestFit="1" customWidth="1"/>
    <col min="14" max="14" width="15.7109375" style="18" bestFit="1" customWidth="1"/>
    <col min="15" max="15" width="9.140625" style="8"/>
    <col min="16" max="16" width="10.5703125" customWidth="1"/>
    <col min="17" max="17" width="15.7109375" customWidth="1"/>
  </cols>
  <sheetData>
    <row r="1" spans="1:15" x14ac:dyDescent="0.25">
      <c r="A1" s="259" t="s">
        <v>218</v>
      </c>
      <c r="B1" s="260"/>
      <c r="C1" s="260"/>
      <c r="D1" s="260"/>
      <c r="E1" s="260"/>
      <c r="F1" s="260"/>
      <c r="G1" s="260"/>
      <c r="H1" s="261"/>
      <c r="I1" s="259" t="s">
        <v>0</v>
      </c>
      <c r="J1" s="271"/>
      <c r="K1" s="271"/>
      <c r="L1" s="272"/>
      <c r="M1" s="8"/>
      <c r="N1"/>
      <c r="O1"/>
    </row>
    <row r="2" spans="1:15" ht="15.75" customHeight="1" x14ac:dyDescent="0.25">
      <c r="A2" s="262"/>
      <c r="B2" s="263"/>
      <c r="C2" s="263"/>
      <c r="D2" s="263"/>
      <c r="E2" s="263"/>
      <c r="F2" s="263"/>
      <c r="G2" s="263"/>
      <c r="H2" s="264"/>
      <c r="I2" s="294" t="s">
        <v>94</v>
      </c>
      <c r="J2" s="295"/>
      <c r="K2" s="295"/>
      <c r="L2" s="296"/>
      <c r="M2" s="8"/>
      <c r="N2"/>
      <c r="O2"/>
    </row>
    <row r="3" spans="1:15" x14ac:dyDescent="0.25">
      <c r="A3" s="262"/>
      <c r="B3" s="263"/>
      <c r="C3" s="263"/>
      <c r="D3" s="263"/>
      <c r="E3" s="263"/>
      <c r="F3" s="263"/>
      <c r="G3" s="263"/>
      <c r="H3" s="264"/>
      <c r="I3" s="107" t="s">
        <v>1</v>
      </c>
      <c r="J3" s="106" t="s">
        <v>31</v>
      </c>
      <c r="K3" s="104"/>
      <c r="L3" s="105"/>
      <c r="M3" s="8"/>
      <c r="N3"/>
      <c r="O3"/>
    </row>
    <row r="4" spans="1:15" ht="12.75" customHeight="1" x14ac:dyDescent="0.25">
      <c r="A4" s="262"/>
      <c r="B4" s="263"/>
      <c r="C4" s="263"/>
      <c r="D4" s="263"/>
      <c r="E4" s="263"/>
      <c r="F4" s="263"/>
      <c r="G4" s="263"/>
      <c r="H4" s="264"/>
      <c r="I4" s="101" t="s">
        <v>2</v>
      </c>
      <c r="J4" s="65"/>
      <c r="K4" s="65"/>
      <c r="L4" s="66"/>
      <c r="M4" s="8"/>
      <c r="N4"/>
      <c r="O4"/>
    </row>
    <row r="5" spans="1:15" x14ac:dyDescent="0.25">
      <c r="A5" s="262"/>
      <c r="B5" s="263"/>
      <c r="C5" s="263"/>
      <c r="D5" s="263"/>
      <c r="E5" s="263"/>
      <c r="F5" s="263"/>
      <c r="G5" s="263"/>
      <c r="H5" s="264"/>
      <c r="I5" s="99"/>
      <c r="J5" s="100"/>
      <c r="K5" s="100"/>
      <c r="L5" s="102"/>
      <c r="M5" s="8"/>
      <c r="N5"/>
      <c r="O5"/>
    </row>
    <row r="6" spans="1:15" ht="9.75" customHeight="1" x14ac:dyDescent="0.25">
      <c r="A6" s="275" t="s">
        <v>3</v>
      </c>
      <c r="B6" s="276"/>
      <c r="C6" s="276"/>
      <c r="D6" s="276"/>
      <c r="E6" s="276"/>
      <c r="F6" s="277"/>
      <c r="G6" s="67"/>
      <c r="H6" s="288" t="s">
        <v>4</v>
      </c>
      <c r="I6" s="289"/>
      <c r="J6" s="289"/>
      <c r="K6" s="289"/>
      <c r="L6" s="290"/>
      <c r="M6"/>
      <c r="N6"/>
      <c r="O6"/>
    </row>
    <row r="7" spans="1:15" ht="9.75" customHeight="1" x14ac:dyDescent="0.25">
      <c r="A7" s="278"/>
      <c r="B7" s="279"/>
      <c r="C7" s="279"/>
      <c r="D7" s="279"/>
      <c r="E7" s="279"/>
      <c r="F7" s="280"/>
      <c r="G7" s="103"/>
      <c r="H7" s="291"/>
      <c r="I7" s="292"/>
      <c r="J7" s="292"/>
      <c r="K7" s="292"/>
      <c r="L7" s="293"/>
      <c r="M7" s="8"/>
      <c r="N7"/>
      <c r="O7"/>
    </row>
    <row r="8" spans="1:15" ht="7.5" customHeight="1" x14ac:dyDescent="0.25">
      <c r="A8" s="10"/>
      <c r="B8" s="119"/>
      <c r="C8" s="119"/>
      <c r="D8" s="119"/>
      <c r="E8" s="119"/>
      <c r="F8" s="119"/>
      <c r="G8" s="67"/>
      <c r="H8" s="267" t="s">
        <v>5</v>
      </c>
      <c r="I8" s="267"/>
      <c r="J8" s="267"/>
      <c r="K8" s="267"/>
      <c r="L8" s="268"/>
      <c r="M8"/>
      <c r="N8"/>
      <c r="O8"/>
    </row>
    <row r="9" spans="1:15" ht="12" customHeight="1" x14ac:dyDescent="0.25">
      <c r="A9" s="11"/>
      <c r="B9" s="265" t="s">
        <v>12</v>
      </c>
      <c r="C9" s="266"/>
      <c r="D9" s="266"/>
      <c r="E9" s="266"/>
      <c r="F9" s="266"/>
      <c r="G9" s="16"/>
      <c r="H9" s="269"/>
      <c r="I9" s="269"/>
      <c r="J9" s="269"/>
      <c r="K9" s="269"/>
      <c r="L9" s="270"/>
      <c r="M9"/>
      <c r="N9"/>
      <c r="O9"/>
    </row>
    <row r="10" spans="1:15" ht="15" x14ac:dyDescent="0.25">
      <c r="A10" s="11"/>
      <c r="B10" s="281" t="s">
        <v>171</v>
      </c>
      <c r="C10" s="282"/>
      <c r="D10" s="282"/>
      <c r="E10" s="282"/>
      <c r="F10" s="282"/>
      <c r="G10" s="12"/>
      <c r="H10" s="13"/>
      <c r="I10" s="10"/>
      <c r="J10" s="10"/>
      <c r="K10" s="10"/>
      <c r="L10" s="14"/>
      <c r="M10"/>
      <c r="N10"/>
      <c r="O10"/>
    </row>
    <row r="11" spans="1:15" ht="15" x14ac:dyDescent="0.25">
      <c r="A11" s="11"/>
      <c r="B11" s="281" t="s">
        <v>171</v>
      </c>
      <c r="C11" s="282"/>
      <c r="D11" s="282"/>
      <c r="E11" s="282"/>
      <c r="F11" s="282"/>
      <c r="G11" s="12" t="s">
        <v>6</v>
      </c>
      <c r="H11" s="71" t="s">
        <v>7</v>
      </c>
      <c r="I11" s="15" t="s">
        <v>8</v>
      </c>
      <c r="J11" s="15" t="s">
        <v>9</v>
      </c>
      <c r="K11" s="15" t="s">
        <v>10</v>
      </c>
      <c r="L11" s="15" t="s">
        <v>11</v>
      </c>
      <c r="M11"/>
      <c r="N11"/>
      <c r="O11"/>
    </row>
    <row r="12" spans="1:15" x14ac:dyDescent="0.25">
      <c r="A12" s="15"/>
      <c r="B12" s="281" t="s">
        <v>136</v>
      </c>
      <c r="C12" s="282"/>
      <c r="D12" s="282"/>
      <c r="E12" s="282"/>
      <c r="F12" s="282"/>
      <c r="G12" s="12" t="s">
        <v>13</v>
      </c>
      <c r="H12" s="71" t="s">
        <v>14</v>
      </c>
      <c r="I12" s="15" t="s">
        <v>15</v>
      </c>
      <c r="J12" s="15" t="s">
        <v>15</v>
      </c>
      <c r="K12" s="15" t="s">
        <v>16</v>
      </c>
      <c r="L12" s="15" t="s">
        <v>10</v>
      </c>
      <c r="M12"/>
    </row>
    <row r="13" spans="1:15" ht="15" x14ac:dyDescent="0.25">
      <c r="A13" s="15"/>
      <c r="B13" s="120"/>
      <c r="C13" s="120"/>
      <c r="D13" s="120"/>
      <c r="E13" s="120"/>
      <c r="F13" s="120"/>
      <c r="G13" s="12" t="s">
        <v>17</v>
      </c>
      <c r="H13" s="9"/>
      <c r="I13" s="15" t="s">
        <v>18</v>
      </c>
      <c r="J13" s="15" t="s">
        <v>19</v>
      </c>
      <c r="K13" s="15" t="s">
        <v>20</v>
      </c>
      <c r="L13" s="15" t="s">
        <v>21</v>
      </c>
      <c r="M13"/>
      <c r="N13"/>
      <c r="O13"/>
    </row>
    <row r="14" spans="1:15" ht="15" x14ac:dyDescent="0.25">
      <c r="A14" s="11"/>
      <c r="B14" s="120"/>
      <c r="C14" s="120"/>
      <c r="D14" s="120"/>
      <c r="E14" s="120"/>
      <c r="F14" s="120"/>
      <c r="G14" s="16"/>
      <c r="H14" s="9"/>
      <c r="I14" s="15" t="s">
        <v>22</v>
      </c>
      <c r="J14" s="15"/>
      <c r="K14" s="15"/>
      <c r="L14" s="15"/>
      <c r="M14"/>
      <c r="N14"/>
      <c r="O14"/>
    </row>
    <row r="15" spans="1:15" ht="15" x14ac:dyDescent="0.25">
      <c r="A15" s="17" t="s">
        <v>23</v>
      </c>
      <c r="B15" s="299" t="s">
        <v>24</v>
      </c>
      <c r="C15" s="300"/>
      <c r="D15" s="300"/>
      <c r="E15" s="300"/>
      <c r="F15" s="300"/>
      <c r="G15" s="121" t="s">
        <v>25</v>
      </c>
      <c r="H15" s="122" t="s">
        <v>26</v>
      </c>
      <c r="I15" s="17" t="s">
        <v>27</v>
      </c>
      <c r="J15" s="17" t="s">
        <v>28</v>
      </c>
      <c r="K15" s="17" t="s">
        <v>29</v>
      </c>
      <c r="L15" s="17" t="s">
        <v>30</v>
      </c>
      <c r="M15"/>
      <c r="N15"/>
      <c r="O15"/>
    </row>
    <row r="16" spans="1:15" s="8" customFormat="1" x14ac:dyDescent="0.25">
      <c r="A16" s="74"/>
      <c r="B16" s="301" t="s">
        <v>213</v>
      </c>
      <c r="C16" s="302"/>
      <c r="D16" s="302"/>
      <c r="E16" s="302"/>
      <c r="F16" s="302"/>
      <c r="G16" s="209"/>
      <c r="H16" s="78"/>
      <c r="I16" s="79"/>
      <c r="J16" s="78"/>
      <c r="K16" s="79"/>
      <c r="L16" s="80"/>
    </row>
    <row r="17" spans="1:14" s="8" customFormat="1" ht="15.75" customHeight="1" x14ac:dyDescent="0.25">
      <c r="A17" s="20"/>
      <c r="B17" s="305" t="s">
        <v>133</v>
      </c>
      <c r="C17" s="306"/>
      <c r="D17" s="306"/>
      <c r="E17" s="306"/>
      <c r="F17" s="306"/>
      <c r="G17" s="210" t="s">
        <v>129</v>
      </c>
      <c r="H17" s="208">
        <v>7893</v>
      </c>
      <c r="I17" s="132">
        <v>1</v>
      </c>
      <c r="J17" s="83">
        <f>H17*I17</f>
        <v>7893</v>
      </c>
      <c r="K17" s="138">
        <v>0.3</v>
      </c>
      <c r="L17" s="84">
        <f>J17*K17</f>
        <v>2367.9</v>
      </c>
    </row>
    <row r="18" spans="1:14" s="8" customFormat="1" x14ac:dyDescent="0.25">
      <c r="A18" s="62" t="s">
        <v>198</v>
      </c>
      <c r="B18" s="251" t="s">
        <v>238</v>
      </c>
      <c r="C18" s="252"/>
      <c r="D18" s="252"/>
      <c r="E18" s="252"/>
      <c r="F18" s="252"/>
      <c r="G18" s="211" t="s">
        <v>132</v>
      </c>
      <c r="H18" s="204">
        <v>4293</v>
      </c>
      <c r="I18" s="133">
        <v>2</v>
      </c>
      <c r="J18" s="57">
        <f>H18*I18</f>
        <v>8586</v>
      </c>
      <c r="K18" s="140">
        <v>2</v>
      </c>
      <c r="L18" s="59">
        <f>J18*K18</f>
        <v>17172</v>
      </c>
      <c r="N18" s="24"/>
    </row>
    <row r="19" spans="1:14" s="8" customFormat="1" ht="14.25" customHeight="1" x14ac:dyDescent="0.25">
      <c r="A19" s="160"/>
      <c r="B19" s="89"/>
      <c r="C19" s="90"/>
      <c r="D19" s="90"/>
      <c r="E19" s="90"/>
      <c r="F19" s="90" t="s">
        <v>151</v>
      </c>
      <c r="G19" s="211"/>
      <c r="H19" s="204">
        <f>SUM(H17:H18)</f>
        <v>12186</v>
      </c>
      <c r="I19" s="58"/>
      <c r="J19" s="58">
        <f>SUM(J17:J18)</f>
        <v>16479</v>
      </c>
      <c r="K19" s="58"/>
      <c r="L19" s="58">
        <f>SUM(L17:L18)</f>
        <v>19539.900000000001</v>
      </c>
    </row>
    <row r="20" spans="1:14" s="8" customFormat="1" ht="18" customHeight="1" x14ac:dyDescent="0.25">
      <c r="A20" s="74"/>
      <c r="B20" s="246" t="s">
        <v>189</v>
      </c>
      <c r="C20" s="247"/>
      <c r="D20" s="247"/>
      <c r="E20" s="247"/>
      <c r="F20" s="247"/>
      <c r="G20" s="212"/>
      <c r="H20" s="75"/>
      <c r="I20" s="75"/>
      <c r="J20" s="76"/>
      <c r="K20" s="142"/>
      <c r="L20" s="77"/>
    </row>
    <row r="21" spans="1:14" s="8" customFormat="1" ht="14.25" customHeight="1" x14ac:dyDescent="0.25">
      <c r="A21" s="62"/>
      <c r="B21" s="273" t="s">
        <v>192</v>
      </c>
      <c r="C21" s="274"/>
      <c r="D21" s="274"/>
      <c r="E21" s="274"/>
      <c r="F21" s="274"/>
      <c r="G21" s="211" t="s">
        <v>191</v>
      </c>
      <c r="H21" s="204">
        <v>175</v>
      </c>
      <c r="I21" s="135"/>
      <c r="J21" s="57">
        <f t="shared" ref="J21:J24" si="0">H21*I21</f>
        <v>0</v>
      </c>
      <c r="K21" s="140"/>
      <c r="L21" s="59">
        <f t="shared" ref="L21:L24" si="1">J21*K21</f>
        <v>0</v>
      </c>
    </row>
    <row r="22" spans="1:14" s="8" customFormat="1" ht="14.25" customHeight="1" x14ac:dyDescent="0.25">
      <c r="A22" s="62"/>
      <c r="B22" s="273" t="s">
        <v>193</v>
      </c>
      <c r="C22" s="274"/>
      <c r="D22" s="274"/>
      <c r="E22" s="274"/>
      <c r="F22" s="274"/>
      <c r="G22" s="211" t="s">
        <v>191</v>
      </c>
      <c r="H22" s="204">
        <v>761</v>
      </c>
      <c r="I22" s="135"/>
      <c r="J22" s="57">
        <f t="shared" si="0"/>
        <v>0</v>
      </c>
      <c r="K22" s="140"/>
      <c r="L22" s="59">
        <f t="shared" si="1"/>
        <v>0</v>
      </c>
    </row>
    <row r="23" spans="1:14" s="8" customFormat="1" ht="14.25" customHeight="1" x14ac:dyDescent="0.25">
      <c r="A23" s="62"/>
      <c r="B23" s="273" t="s">
        <v>194</v>
      </c>
      <c r="C23" s="274"/>
      <c r="D23" s="274"/>
      <c r="E23" s="274"/>
      <c r="F23" s="274"/>
      <c r="G23" s="211" t="s">
        <v>191</v>
      </c>
      <c r="H23" s="204">
        <v>12</v>
      </c>
      <c r="I23" s="135"/>
      <c r="J23" s="57">
        <f t="shared" si="0"/>
        <v>0</v>
      </c>
      <c r="K23" s="140"/>
      <c r="L23" s="59">
        <f t="shared" si="1"/>
        <v>0</v>
      </c>
      <c r="N23" s="189"/>
    </row>
    <row r="24" spans="1:14" s="8" customFormat="1" ht="14.25" customHeight="1" x14ac:dyDescent="0.25">
      <c r="A24" s="62"/>
      <c r="B24" s="273" t="s">
        <v>195</v>
      </c>
      <c r="C24" s="274"/>
      <c r="D24" s="274"/>
      <c r="E24" s="274"/>
      <c r="F24" s="274"/>
      <c r="G24" s="211" t="s">
        <v>191</v>
      </c>
      <c r="H24" s="204">
        <v>16</v>
      </c>
      <c r="I24" s="135"/>
      <c r="J24" s="57">
        <f t="shared" si="0"/>
        <v>0</v>
      </c>
      <c r="K24" s="140"/>
      <c r="L24" s="59">
        <f t="shared" si="1"/>
        <v>0</v>
      </c>
      <c r="N24" s="189"/>
    </row>
    <row r="25" spans="1:14" s="8" customFormat="1" ht="14.25" customHeight="1" x14ac:dyDescent="0.25">
      <c r="A25" s="62"/>
      <c r="B25" s="63"/>
      <c r="C25" s="64"/>
      <c r="D25" s="64"/>
      <c r="E25" s="254" t="s">
        <v>172</v>
      </c>
      <c r="F25" s="254"/>
      <c r="G25" s="211"/>
      <c r="H25" s="204">
        <f>SUM(H21:H24)</f>
        <v>964</v>
      </c>
      <c r="I25" s="72"/>
      <c r="J25" s="58">
        <f t="shared" ref="J25:L25" si="2">SUM(J21:J24)</f>
        <v>0</v>
      </c>
      <c r="K25" s="140"/>
      <c r="L25" s="58">
        <f t="shared" si="2"/>
        <v>0</v>
      </c>
    </row>
    <row r="26" spans="1:14" s="8" customFormat="1" ht="14.25" customHeight="1" x14ac:dyDescent="0.25">
      <c r="A26" s="70"/>
      <c r="B26" s="256" t="s">
        <v>219</v>
      </c>
      <c r="C26" s="257"/>
      <c r="D26" s="257"/>
      <c r="E26" s="257"/>
      <c r="F26" s="257"/>
      <c r="G26" s="211"/>
      <c r="H26" s="204"/>
      <c r="I26" s="72"/>
      <c r="J26" s="58"/>
      <c r="K26" s="140"/>
      <c r="L26" s="58"/>
    </row>
    <row r="27" spans="1:14" s="8" customFormat="1" ht="32.25" customHeight="1" x14ac:dyDescent="0.25">
      <c r="A27" s="62" t="s">
        <v>198</v>
      </c>
      <c r="B27" s="251" t="s">
        <v>197</v>
      </c>
      <c r="C27" s="252" t="s">
        <v>196</v>
      </c>
      <c r="D27" s="252"/>
      <c r="E27" s="252"/>
      <c r="F27" s="252"/>
      <c r="G27" s="211" t="s">
        <v>216</v>
      </c>
      <c r="H27" s="60">
        <f>H25*0.33</f>
        <v>318.12</v>
      </c>
      <c r="I27" s="124">
        <v>1</v>
      </c>
      <c r="J27" s="61">
        <f t="shared" ref="J27:J31" si="3">H27*I27</f>
        <v>318.12</v>
      </c>
      <c r="K27" s="139">
        <v>0.15</v>
      </c>
      <c r="L27" s="61">
        <f t="shared" ref="L27" si="4">J27*K27</f>
        <v>47.717999999999996</v>
      </c>
    </row>
    <row r="28" spans="1:14" s="8" customFormat="1" ht="15.75" customHeight="1" x14ac:dyDescent="0.25">
      <c r="A28" s="62" t="s">
        <v>198</v>
      </c>
      <c r="B28" s="251" t="s">
        <v>134</v>
      </c>
      <c r="C28" s="252"/>
      <c r="D28" s="252"/>
      <c r="E28" s="252"/>
      <c r="F28" s="252"/>
      <c r="G28" s="213" t="s">
        <v>130</v>
      </c>
      <c r="H28" s="60">
        <v>200</v>
      </c>
      <c r="I28" s="133">
        <v>1</v>
      </c>
      <c r="J28" s="123">
        <f t="shared" si="3"/>
        <v>200</v>
      </c>
      <c r="K28" s="139">
        <v>1</v>
      </c>
      <c r="L28" s="125">
        <f>J28*K28</f>
        <v>200</v>
      </c>
    </row>
    <row r="29" spans="1:14" x14ac:dyDescent="0.25">
      <c r="A29" s="128" t="s">
        <v>198</v>
      </c>
      <c r="B29" s="251" t="s">
        <v>135</v>
      </c>
      <c r="C29" s="252"/>
      <c r="D29" s="252"/>
      <c r="E29" s="252"/>
      <c r="F29" s="252"/>
      <c r="G29" s="213" t="s">
        <v>131</v>
      </c>
      <c r="H29" s="60">
        <v>550</v>
      </c>
      <c r="I29" s="133">
        <v>1</v>
      </c>
      <c r="J29" s="123">
        <f t="shared" si="3"/>
        <v>550</v>
      </c>
      <c r="K29" s="139">
        <v>0.5</v>
      </c>
      <c r="L29" s="125">
        <f>J29*K29</f>
        <v>275</v>
      </c>
    </row>
    <row r="30" spans="1:14" s="8" customFormat="1" ht="15.75" customHeight="1" x14ac:dyDescent="0.25">
      <c r="A30" s="62" t="s">
        <v>198</v>
      </c>
      <c r="B30" s="251" t="s">
        <v>217</v>
      </c>
      <c r="C30" s="252"/>
      <c r="D30" s="252"/>
      <c r="E30" s="252"/>
      <c r="F30" s="252"/>
      <c r="G30" s="213" t="s">
        <v>201</v>
      </c>
      <c r="H30" s="60">
        <v>50</v>
      </c>
      <c r="I30" s="133">
        <v>1</v>
      </c>
      <c r="J30" s="123">
        <f t="shared" si="3"/>
        <v>50</v>
      </c>
      <c r="K30" s="139">
        <v>0.5</v>
      </c>
      <c r="L30" s="125">
        <f>J30*K30</f>
        <v>25</v>
      </c>
    </row>
    <row r="31" spans="1:14" s="8" customFormat="1" ht="29.25" customHeight="1" x14ac:dyDescent="0.25">
      <c r="A31" s="128" t="s">
        <v>198</v>
      </c>
      <c r="B31" s="283" t="s">
        <v>215</v>
      </c>
      <c r="C31" s="284"/>
      <c r="D31" s="284"/>
      <c r="E31" s="284"/>
      <c r="F31" s="284"/>
      <c r="G31" s="211" t="s">
        <v>190</v>
      </c>
      <c r="H31" s="204">
        <v>25</v>
      </c>
      <c r="I31" s="133">
        <v>1</v>
      </c>
      <c r="J31" s="57">
        <f t="shared" si="3"/>
        <v>25</v>
      </c>
      <c r="K31" s="140">
        <v>0.42</v>
      </c>
      <c r="L31" s="59">
        <f>J31*K31</f>
        <v>10.5</v>
      </c>
      <c r="M31" s="24">
        <f>SUM(L27:L31)</f>
        <v>558.21799999999996</v>
      </c>
    </row>
    <row r="32" spans="1:14" s="8" customFormat="1" x14ac:dyDescent="0.25">
      <c r="A32" s="190"/>
      <c r="B32" s="205"/>
      <c r="C32" s="191"/>
      <c r="D32" s="191"/>
      <c r="E32" s="191"/>
      <c r="F32" s="202"/>
      <c r="G32" s="211"/>
      <c r="H32" s="204"/>
      <c r="I32" s="133"/>
      <c r="J32" s="57"/>
      <c r="K32" s="143"/>
      <c r="L32" s="59"/>
    </row>
    <row r="33" spans="1:16" s="8" customFormat="1" ht="17.25" customHeight="1" x14ac:dyDescent="0.25">
      <c r="A33" s="62"/>
      <c r="B33" s="303" t="s">
        <v>225</v>
      </c>
      <c r="C33" s="304"/>
      <c r="D33" s="304"/>
      <c r="E33" s="304"/>
      <c r="F33" s="304"/>
      <c r="G33" s="214"/>
      <c r="H33" s="176"/>
      <c r="I33" s="185"/>
      <c r="J33" s="186"/>
      <c r="K33" s="187"/>
      <c r="L33" s="188"/>
      <c r="N33" s="24"/>
    </row>
    <row r="34" spans="1:16" s="8" customFormat="1" ht="29.25" customHeight="1" x14ac:dyDescent="0.25">
      <c r="A34" s="62" t="s">
        <v>248</v>
      </c>
      <c r="B34" s="307" t="s">
        <v>249</v>
      </c>
      <c r="C34" s="308"/>
      <c r="D34" s="308"/>
      <c r="E34" s="308"/>
      <c r="F34" s="308"/>
      <c r="G34" s="214" t="s">
        <v>97</v>
      </c>
      <c r="H34" s="176">
        <v>820</v>
      </c>
      <c r="I34" s="177">
        <v>1</v>
      </c>
      <c r="J34" s="178">
        <f>H34*I34</f>
        <v>820</v>
      </c>
      <c r="K34" s="179">
        <v>1</v>
      </c>
      <c r="L34" s="180">
        <f>J34*K34</f>
        <v>820</v>
      </c>
      <c r="M34" s="175"/>
      <c r="N34" s="24"/>
    </row>
    <row r="35" spans="1:16" s="8" customFormat="1" ht="29.25" customHeight="1" x14ac:dyDescent="0.25">
      <c r="A35" s="62" t="s">
        <v>186</v>
      </c>
      <c r="B35" s="237" t="s">
        <v>187</v>
      </c>
      <c r="C35" s="238"/>
      <c r="D35" s="238"/>
      <c r="E35" s="238"/>
      <c r="F35" s="238"/>
      <c r="G35" s="215" t="s">
        <v>97</v>
      </c>
      <c r="H35" s="145">
        <v>10</v>
      </c>
      <c r="I35" s="165">
        <v>1</v>
      </c>
      <c r="J35" s="166">
        <f>H35*I35</f>
        <v>10</v>
      </c>
      <c r="K35" s="167">
        <v>3</v>
      </c>
      <c r="L35" s="168">
        <f>J35*K35</f>
        <v>30</v>
      </c>
      <c r="M35" s="163"/>
      <c r="N35" s="24"/>
    </row>
    <row r="36" spans="1:16" s="8" customFormat="1" ht="35.25" customHeight="1" x14ac:dyDescent="0.25">
      <c r="A36" s="62" t="s">
        <v>123</v>
      </c>
      <c r="B36" s="237" t="s">
        <v>118</v>
      </c>
      <c r="C36" s="238"/>
      <c r="D36" s="238"/>
      <c r="E36" s="238"/>
      <c r="F36" s="238"/>
      <c r="G36" s="215" t="s">
        <v>102</v>
      </c>
      <c r="H36" s="145">
        <f>H25-H35-H34</f>
        <v>134</v>
      </c>
      <c r="I36" s="165">
        <v>1</v>
      </c>
      <c r="J36" s="166">
        <f>H36*I36</f>
        <v>134</v>
      </c>
      <c r="K36" s="167">
        <v>58</v>
      </c>
      <c r="L36" s="168">
        <f>J36*K36</f>
        <v>7772</v>
      </c>
      <c r="M36"/>
    </row>
    <row r="37" spans="1:16" s="8" customFormat="1" ht="32.25" customHeight="1" x14ac:dyDescent="0.25">
      <c r="A37" s="160"/>
      <c r="B37" s="161"/>
      <c r="C37" s="162"/>
      <c r="D37" s="162"/>
      <c r="E37" s="162"/>
      <c r="F37" s="193" t="s">
        <v>226</v>
      </c>
      <c r="G37" s="215"/>
      <c r="H37" s="145">
        <f>SUM(H34:H36)</f>
        <v>964</v>
      </c>
      <c r="I37" s="165"/>
      <c r="J37" s="166">
        <f>SUM(J34:J36)</f>
        <v>964</v>
      </c>
      <c r="K37" s="167"/>
      <c r="L37" s="168">
        <f>SUM(L34:L36)</f>
        <v>8622</v>
      </c>
      <c r="M37" s="1"/>
    </row>
    <row r="38" spans="1:16" s="8" customFormat="1" ht="31.5" customHeight="1" x14ac:dyDescent="0.25">
      <c r="A38" s="160"/>
      <c r="B38" s="297" t="s">
        <v>228</v>
      </c>
      <c r="C38" s="298"/>
      <c r="D38" s="298"/>
      <c r="E38" s="298"/>
      <c r="F38" s="298"/>
      <c r="G38" s="216"/>
      <c r="H38" s="60"/>
      <c r="I38" s="181"/>
      <c r="J38" s="182"/>
      <c r="K38" s="183"/>
      <c r="L38" s="184"/>
    </row>
    <row r="39" spans="1:16" s="8" customFormat="1" ht="31.5" x14ac:dyDescent="0.25">
      <c r="A39" s="62" t="s">
        <v>232</v>
      </c>
      <c r="B39" s="244" t="s">
        <v>105</v>
      </c>
      <c r="C39" s="245"/>
      <c r="D39" s="245"/>
      <c r="E39" s="245"/>
      <c r="F39" s="245"/>
      <c r="G39" s="217" t="s">
        <v>208</v>
      </c>
      <c r="H39" s="169">
        <v>150</v>
      </c>
      <c r="I39" s="170">
        <v>1</v>
      </c>
      <c r="J39" s="171">
        <f>H39*I39</f>
        <v>150</v>
      </c>
      <c r="K39" s="172">
        <f>10/60</f>
        <v>0.16666666666666666</v>
      </c>
      <c r="L39" s="173">
        <f t="shared" ref="L39:L46" si="5">J39*K39</f>
        <v>25</v>
      </c>
    </row>
    <row r="40" spans="1:16" s="8" customFormat="1" ht="31.5" x14ac:dyDescent="0.25">
      <c r="A40" s="164" t="s">
        <v>224</v>
      </c>
      <c r="B40" s="244" t="s">
        <v>106</v>
      </c>
      <c r="C40" s="245"/>
      <c r="D40" s="245"/>
      <c r="E40" s="245"/>
      <c r="F40" s="245"/>
      <c r="G40" s="217" t="s">
        <v>95</v>
      </c>
      <c r="H40" s="169">
        <f>(H25-25)</f>
        <v>939</v>
      </c>
      <c r="I40" s="170">
        <v>2.5</v>
      </c>
      <c r="J40" s="171">
        <f>H40*I40</f>
        <v>2347.5</v>
      </c>
      <c r="K40" s="172">
        <v>1</v>
      </c>
      <c r="L40" s="173">
        <f t="shared" si="5"/>
        <v>2347.5</v>
      </c>
      <c r="M40" s="163" t="s">
        <v>223</v>
      </c>
    </row>
    <row r="41" spans="1:16" s="8" customFormat="1" ht="31.5" x14ac:dyDescent="0.25">
      <c r="A41" s="62" t="s">
        <v>233</v>
      </c>
      <c r="B41" s="244" t="s">
        <v>107</v>
      </c>
      <c r="C41" s="245"/>
      <c r="D41" s="245"/>
      <c r="E41" s="245"/>
      <c r="F41" s="245"/>
      <c r="G41" s="217" t="s">
        <v>96</v>
      </c>
      <c r="H41" s="169">
        <v>25</v>
      </c>
      <c r="I41" s="170">
        <v>2.5</v>
      </c>
      <c r="J41" s="171">
        <f>H41*I41</f>
        <v>62.5</v>
      </c>
      <c r="K41" s="172">
        <v>1</v>
      </c>
      <c r="L41" s="173">
        <f t="shared" si="5"/>
        <v>62.5</v>
      </c>
    </row>
    <row r="42" spans="1:16" s="8" customFormat="1" ht="31.5" x14ac:dyDescent="0.25">
      <c r="A42" s="62" t="s">
        <v>119</v>
      </c>
      <c r="B42" s="239" t="s">
        <v>114</v>
      </c>
      <c r="C42" s="240"/>
      <c r="D42" s="240"/>
      <c r="E42" s="240"/>
      <c r="F42" s="240"/>
      <c r="G42" s="217" t="s">
        <v>98</v>
      </c>
      <c r="H42" s="169">
        <f>H25-H44</f>
        <v>939</v>
      </c>
      <c r="I42" s="170">
        <v>1</v>
      </c>
      <c r="J42" s="171">
        <f t="shared" ref="J42:J45" si="6">H42*I42</f>
        <v>939</v>
      </c>
      <c r="K42" s="172">
        <f>180/60</f>
        <v>3</v>
      </c>
      <c r="L42" s="173">
        <f t="shared" si="5"/>
        <v>2817</v>
      </c>
    </row>
    <row r="43" spans="1:16" s="8" customFormat="1" ht="31.5" x14ac:dyDescent="0.25">
      <c r="A43" s="62" t="s">
        <v>120</v>
      </c>
      <c r="B43" s="239" t="s">
        <v>115</v>
      </c>
      <c r="C43" s="240"/>
      <c r="D43" s="240"/>
      <c r="E43" s="240"/>
      <c r="F43" s="240"/>
      <c r="G43" s="217" t="s">
        <v>99</v>
      </c>
      <c r="H43" s="169">
        <f>H42</f>
        <v>939</v>
      </c>
      <c r="I43" s="170">
        <v>1</v>
      </c>
      <c r="J43" s="171">
        <f t="shared" si="6"/>
        <v>939</v>
      </c>
      <c r="K43" s="172">
        <f>15/60</f>
        <v>0.25</v>
      </c>
      <c r="L43" s="173">
        <f t="shared" si="5"/>
        <v>234.75</v>
      </c>
      <c r="M43" s="163" t="s">
        <v>222</v>
      </c>
    </row>
    <row r="44" spans="1:16" s="8" customFormat="1" ht="31.5" x14ac:dyDescent="0.25">
      <c r="A44" s="62" t="s">
        <v>121</v>
      </c>
      <c r="B44" s="239" t="s">
        <v>116</v>
      </c>
      <c r="C44" s="240"/>
      <c r="D44" s="240"/>
      <c r="E44" s="240"/>
      <c r="F44" s="240"/>
      <c r="G44" s="217" t="s">
        <v>100</v>
      </c>
      <c r="H44" s="169">
        <v>25</v>
      </c>
      <c r="I44" s="170">
        <v>1</v>
      </c>
      <c r="J44" s="171">
        <f t="shared" si="6"/>
        <v>25</v>
      </c>
      <c r="K44" s="172">
        <f>180/60</f>
        <v>3</v>
      </c>
      <c r="L44" s="173">
        <f t="shared" si="5"/>
        <v>75</v>
      </c>
    </row>
    <row r="45" spans="1:16" s="8" customFormat="1" ht="31.5" x14ac:dyDescent="0.25">
      <c r="A45" s="62" t="s">
        <v>122</v>
      </c>
      <c r="B45" s="239" t="s">
        <v>117</v>
      </c>
      <c r="C45" s="240"/>
      <c r="D45" s="240"/>
      <c r="E45" s="240"/>
      <c r="F45" s="240"/>
      <c r="G45" s="217" t="s">
        <v>101</v>
      </c>
      <c r="H45" s="169">
        <f>H44</f>
        <v>25</v>
      </c>
      <c r="I45" s="170">
        <v>1</v>
      </c>
      <c r="J45" s="171">
        <f t="shared" si="6"/>
        <v>25</v>
      </c>
      <c r="K45" s="172">
        <f>15/60</f>
        <v>0.25</v>
      </c>
      <c r="L45" s="173">
        <f t="shared" si="5"/>
        <v>6.25</v>
      </c>
    </row>
    <row r="46" spans="1:16" s="8" customFormat="1" ht="31.5" x14ac:dyDescent="0.25">
      <c r="A46" s="62" t="s">
        <v>234</v>
      </c>
      <c r="B46" s="244" t="s">
        <v>108</v>
      </c>
      <c r="C46" s="245"/>
      <c r="D46" s="245"/>
      <c r="E46" s="245"/>
      <c r="F46" s="245"/>
      <c r="G46" s="217" t="s">
        <v>103</v>
      </c>
      <c r="H46" s="169">
        <v>2750</v>
      </c>
      <c r="I46" s="170">
        <v>2</v>
      </c>
      <c r="J46" s="171">
        <f>H46*I46</f>
        <v>5500</v>
      </c>
      <c r="K46" s="172">
        <v>1.5</v>
      </c>
      <c r="L46" s="173">
        <f t="shared" si="5"/>
        <v>8250</v>
      </c>
      <c r="M46" s="163" t="s">
        <v>221</v>
      </c>
    </row>
    <row r="47" spans="1:16" s="8" customFormat="1" ht="31.5" x14ac:dyDescent="0.25">
      <c r="A47" s="62" t="s">
        <v>124</v>
      </c>
      <c r="B47" s="244" t="s">
        <v>109</v>
      </c>
      <c r="C47" s="245"/>
      <c r="D47" s="245"/>
      <c r="E47" s="245"/>
      <c r="F47" s="245"/>
      <c r="G47" s="217" t="s">
        <v>104</v>
      </c>
      <c r="H47" s="174"/>
      <c r="I47" s="170"/>
      <c r="J47" s="171"/>
      <c r="K47" s="172"/>
      <c r="L47" s="173"/>
    </row>
    <row r="48" spans="1:16" s="8" customFormat="1" x14ac:dyDescent="0.25">
      <c r="A48" s="62"/>
      <c r="B48" s="239" t="s">
        <v>110</v>
      </c>
      <c r="C48" s="240"/>
      <c r="D48" s="240"/>
      <c r="E48" s="240"/>
      <c r="F48" s="240"/>
      <c r="G48" s="231" t="s">
        <v>125</v>
      </c>
      <c r="H48" s="174"/>
      <c r="I48" s="170"/>
      <c r="J48" s="171"/>
      <c r="K48" s="172"/>
      <c r="L48" s="173"/>
      <c r="P48" s="163"/>
    </row>
    <row r="49" spans="1:16" s="8" customFormat="1" x14ac:dyDescent="0.25">
      <c r="A49" s="62"/>
      <c r="B49" s="239" t="s">
        <v>111</v>
      </c>
      <c r="C49" s="240"/>
      <c r="D49" s="240"/>
      <c r="E49" s="240"/>
      <c r="F49" s="240"/>
      <c r="G49" s="231" t="s">
        <v>126</v>
      </c>
      <c r="H49" s="174"/>
      <c r="I49" s="170"/>
      <c r="J49" s="171"/>
      <c r="K49" s="172"/>
      <c r="L49" s="173"/>
      <c r="P49" s="163"/>
    </row>
    <row r="50" spans="1:16" s="8" customFormat="1" x14ac:dyDescent="0.25">
      <c r="A50" s="62"/>
      <c r="B50" s="239" t="s">
        <v>112</v>
      </c>
      <c r="C50" s="240"/>
      <c r="D50" s="240"/>
      <c r="E50" s="240"/>
      <c r="F50" s="240"/>
      <c r="G50" s="231" t="s">
        <v>127</v>
      </c>
      <c r="H50" s="174"/>
      <c r="I50" s="170"/>
      <c r="J50" s="171"/>
      <c r="K50" s="172"/>
      <c r="L50" s="173"/>
      <c r="P50" s="163"/>
    </row>
    <row r="51" spans="1:16" s="8" customFormat="1" x14ac:dyDescent="0.25">
      <c r="A51" s="62"/>
      <c r="B51" s="239" t="s">
        <v>113</v>
      </c>
      <c r="C51" s="240"/>
      <c r="D51" s="240"/>
      <c r="E51" s="240"/>
      <c r="F51" s="240"/>
      <c r="G51" s="231" t="s">
        <v>128</v>
      </c>
      <c r="H51" s="174"/>
      <c r="I51" s="170"/>
      <c r="J51" s="171"/>
      <c r="K51" s="172"/>
      <c r="L51" s="173"/>
    </row>
    <row r="52" spans="1:16" s="8" customFormat="1" ht="31.5" x14ac:dyDescent="0.25">
      <c r="A52" s="198" t="s">
        <v>255</v>
      </c>
      <c r="B52" s="232" t="s">
        <v>254</v>
      </c>
      <c r="C52" s="194"/>
      <c r="D52" s="194"/>
      <c r="E52" s="194"/>
      <c r="F52" s="194"/>
      <c r="G52" s="231"/>
      <c r="H52" s="174"/>
      <c r="I52" s="170"/>
      <c r="J52" s="171"/>
      <c r="K52" s="172"/>
      <c r="L52" s="173"/>
    </row>
    <row r="53" spans="1:16" s="8" customFormat="1" ht="31.5" x14ac:dyDescent="0.25">
      <c r="A53" s="152" t="s">
        <v>147</v>
      </c>
      <c r="B53" s="244" t="s">
        <v>148</v>
      </c>
      <c r="C53" s="245"/>
      <c r="D53" s="245"/>
      <c r="E53" s="245"/>
      <c r="F53" s="245"/>
      <c r="G53" s="231" t="s">
        <v>146</v>
      </c>
      <c r="H53" s="233">
        <v>5</v>
      </c>
      <c r="I53" s="170">
        <v>1</v>
      </c>
      <c r="J53" s="171">
        <f>H53*I53</f>
        <v>5</v>
      </c>
      <c r="K53" s="172">
        <f>25/60</f>
        <v>0.41666666666666669</v>
      </c>
      <c r="L53" s="173">
        <f>J53*K53</f>
        <v>2.0833333333333335</v>
      </c>
      <c r="M53" s="127"/>
    </row>
    <row r="54" spans="1:16" s="8" customFormat="1" x14ac:dyDescent="0.25">
      <c r="A54" s="129"/>
      <c r="B54" s="130"/>
      <c r="C54" s="131"/>
      <c r="D54" s="131"/>
      <c r="E54" s="254" t="s">
        <v>204</v>
      </c>
      <c r="F54" s="254"/>
      <c r="G54" s="218"/>
      <c r="H54" s="60">
        <f>SUM(H27:H53)+H25</f>
        <v>9832.119999999999</v>
      </c>
      <c r="I54" s="60">
        <f>SUM(I27:I53)+I25</f>
        <v>21</v>
      </c>
      <c r="J54" s="60">
        <f>SUM(J27:J53)+J25</f>
        <v>13064.119999999999</v>
      </c>
      <c r="K54" s="60">
        <f>SUM(K27:K53)+K25</f>
        <v>75.153333333333336</v>
      </c>
      <c r="L54" s="60">
        <f>SUM(L39:L53)</f>
        <v>13820.083333333334</v>
      </c>
      <c r="M54" s="8" t="s">
        <v>220</v>
      </c>
      <c r="N54" s="127">
        <f>SUM(L39:L53)</f>
        <v>13820.083333333334</v>
      </c>
    </row>
    <row r="55" spans="1:16" s="8" customFormat="1" ht="15.75" customHeight="1" x14ac:dyDescent="0.25">
      <c r="A55" s="74"/>
      <c r="B55" s="246" t="s">
        <v>202</v>
      </c>
      <c r="C55" s="247"/>
      <c r="D55" s="247"/>
      <c r="E55" s="247"/>
      <c r="F55" s="247"/>
      <c r="G55" s="212"/>
      <c r="H55" s="81"/>
      <c r="I55" s="81"/>
      <c r="J55" s="76"/>
      <c r="K55" s="144"/>
      <c r="L55" s="82"/>
    </row>
    <row r="56" spans="1:16" s="8" customFormat="1" ht="20.25" customHeight="1" x14ac:dyDescent="0.25">
      <c r="A56" s="62"/>
      <c r="B56" s="248" t="s">
        <v>188</v>
      </c>
      <c r="C56" s="249"/>
      <c r="D56" s="249"/>
      <c r="E56" s="249"/>
      <c r="F56" s="250"/>
      <c r="G56" s="226" t="s">
        <v>235</v>
      </c>
      <c r="H56" s="19"/>
      <c r="I56" s="220"/>
      <c r="J56" s="222"/>
      <c r="K56" s="137"/>
      <c r="L56" s="73"/>
      <c r="N56" s="24"/>
    </row>
    <row r="57" spans="1:16" s="8" customFormat="1" ht="16.5" customHeight="1" x14ac:dyDescent="0.25">
      <c r="A57" s="62"/>
      <c r="B57" s="198"/>
      <c r="C57" s="199"/>
      <c r="D57" s="199"/>
      <c r="E57" s="254" t="s">
        <v>172</v>
      </c>
      <c r="F57" s="255"/>
      <c r="G57" s="218"/>
      <c r="H57" s="60">
        <v>225</v>
      </c>
      <c r="I57" s="221">
        <v>1</v>
      </c>
      <c r="J57" s="223">
        <f>H57*I57</f>
        <v>225</v>
      </c>
      <c r="K57" s="137">
        <v>3</v>
      </c>
      <c r="L57" s="73">
        <f>J57*K57</f>
        <v>675</v>
      </c>
    </row>
    <row r="58" spans="1:16" s="8" customFormat="1" ht="14.25" customHeight="1" x14ac:dyDescent="0.25">
      <c r="A58" s="21"/>
      <c r="B58" s="256" t="s">
        <v>139</v>
      </c>
      <c r="C58" s="257"/>
      <c r="D58" s="257"/>
      <c r="E58" s="257"/>
      <c r="F58" s="258"/>
      <c r="G58" s="152" t="s">
        <v>32</v>
      </c>
      <c r="H58" s="60"/>
      <c r="I58" s="221"/>
      <c r="J58" s="224"/>
      <c r="K58" s="140"/>
      <c r="L58" s="59"/>
    </row>
    <row r="59" spans="1:16" s="8" customFormat="1" ht="15.75" customHeight="1" x14ac:dyDescent="0.25">
      <c r="A59" s="21"/>
      <c r="B59" s="241" t="s">
        <v>65</v>
      </c>
      <c r="C59" s="242"/>
      <c r="D59" s="242"/>
      <c r="E59" s="242"/>
      <c r="F59" s="243"/>
      <c r="G59" s="152" t="s">
        <v>33</v>
      </c>
      <c r="H59" s="60"/>
      <c r="I59" s="221"/>
      <c r="J59" s="224"/>
      <c r="K59" s="140"/>
      <c r="L59" s="59"/>
    </row>
    <row r="60" spans="1:16" s="8" customFormat="1" ht="15.75" customHeight="1" x14ac:dyDescent="0.25">
      <c r="A60" s="21"/>
      <c r="B60" s="200"/>
      <c r="C60" s="201"/>
      <c r="D60" s="201"/>
      <c r="E60" s="254" t="s">
        <v>172</v>
      </c>
      <c r="F60" s="255"/>
      <c r="G60" s="152"/>
      <c r="H60" s="60">
        <v>174</v>
      </c>
      <c r="I60" s="221">
        <v>1</v>
      </c>
      <c r="J60" s="224">
        <f t="shared" ref="J60:J89" si="7">H60*I60</f>
        <v>174</v>
      </c>
      <c r="K60" s="140">
        <v>3</v>
      </c>
      <c r="L60" s="59">
        <f>J60*K60</f>
        <v>522</v>
      </c>
    </row>
    <row r="61" spans="1:16" s="8" customFormat="1" ht="15.75" customHeight="1" x14ac:dyDescent="0.25">
      <c r="A61" s="21"/>
      <c r="B61" s="256" t="s">
        <v>140</v>
      </c>
      <c r="C61" s="257"/>
      <c r="D61" s="257"/>
      <c r="E61" s="257"/>
      <c r="F61" s="258"/>
      <c r="G61" s="152"/>
      <c r="H61" s="60"/>
      <c r="I61" s="221"/>
      <c r="J61" s="224"/>
      <c r="K61" s="140"/>
      <c r="L61" s="59"/>
    </row>
    <row r="62" spans="1:16" s="8" customFormat="1" ht="20.25" customHeight="1" x14ac:dyDescent="0.25">
      <c r="A62" s="21"/>
      <c r="B62" s="251" t="s">
        <v>66</v>
      </c>
      <c r="C62" s="252"/>
      <c r="D62" s="252"/>
      <c r="E62" s="252"/>
      <c r="F62" s="253"/>
      <c r="G62" s="152" t="s">
        <v>34</v>
      </c>
      <c r="H62" s="60"/>
      <c r="I62" s="221"/>
      <c r="J62" s="224"/>
      <c r="K62" s="140"/>
      <c r="L62" s="59"/>
    </row>
    <row r="63" spans="1:16" s="8" customFormat="1" ht="18" customHeight="1" x14ac:dyDescent="0.25">
      <c r="A63" s="21"/>
      <c r="B63" s="241" t="s">
        <v>67</v>
      </c>
      <c r="C63" s="242"/>
      <c r="D63" s="242"/>
      <c r="E63" s="242"/>
      <c r="F63" s="243"/>
      <c r="G63" s="152" t="s">
        <v>35</v>
      </c>
      <c r="H63" s="60"/>
      <c r="I63" s="221"/>
      <c r="J63" s="224"/>
      <c r="K63" s="140"/>
      <c r="L63" s="59"/>
    </row>
    <row r="64" spans="1:16" s="8" customFormat="1" ht="15.75" customHeight="1" x14ac:dyDescent="0.25">
      <c r="A64" s="21"/>
      <c r="B64" s="200"/>
      <c r="C64" s="201"/>
      <c r="D64" s="201"/>
      <c r="E64" s="254" t="s">
        <v>172</v>
      </c>
      <c r="F64" s="255"/>
      <c r="G64" s="152"/>
      <c r="H64" s="60">
        <v>205</v>
      </c>
      <c r="I64" s="221">
        <v>1</v>
      </c>
      <c r="J64" s="224">
        <f t="shared" si="7"/>
        <v>205</v>
      </c>
      <c r="K64" s="140">
        <v>4</v>
      </c>
      <c r="L64" s="59">
        <f>J64*K64</f>
        <v>820</v>
      </c>
    </row>
    <row r="65" spans="1:12" s="8" customFormat="1" x14ac:dyDescent="0.25">
      <c r="A65" s="21"/>
      <c r="B65" s="256" t="s">
        <v>141</v>
      </c>
      <c r="C65" s="257"/>
      <c r="D65" s="257"/>
      <c r="E65" s="257"/>
      <c r="F65" s="258"/>
      <c r="G65" s="152"/>
      <c r="H65" s="60"/>
      <c r="I65" s="221"/>
      <c r="J65" s="224"/>
      <c r="K65" s="140"/>
      <c r="L65" s="59"/>
    </row>
    <row r="66" spans="1:12" s="8" customFormat="1" x14ac:dyDescent="0.25">
      <c r="A66" s="21"/>
      <c r="B66" s="251" t="s">
        <v>87</v>
      </c>
      <c r="C66" s="252"/>
      <c r="D66" s="252"/>
      <c r="E66" s="252"/>
      <c r="F66" s="253"/>
      <c r="G66" s="152" t="s">
        <v>36</v>
      </c>
      <c r="H66" s="60"/>
      <c r="I66" s="221"/>
      <c r="J66" s="224"/>
      <c r="K66" s="140"/>
      <c r="L66" s="59"/>
    </row>
    <row r="67" spans="1:12" s="8" customFormat="1" ht="15.75" customHeight="1" x14ac:dyDescent="0.25">
      <c r="A67" s="21"/>
      <c r="B67" s="241" t="s">
        <v>68</v>
      </c>
      <c r="C67" s="242"/>
      <c r="D67" s="242"/>
      <c r="E67" s="242"/>
      <c r="F67" s="243"/>
      <c r="G67" s="152" t="s">
        <v>37</v>
      </c>
      <c r="H67" s="60"/>
      <c r="I67" s="221"/>
      <c r="J67" s="224"/>
      <c r="K67" s="140"/>
      <c r="L67" s="59"/>
    </row>
    <row r="68" spans="1:12" s="8" customFormat="1" ht="30.75" customHeight="1" x14ac:dyDescent="0.25">
      <c r="A68" s="21"/>
      <c r="B68" s="241" t="s">
        <v>69</v>
      </c>
      <c r="C68" s="242"/>
      <c r="D68" s="242"/>
      <c r="E68" s="242"/>
      <c r="F68" s="243"/>
      <c r="G68" s="152" t="s">
        <v>38</v>
      </c>
      <c r="H68" s="60"/>
      <c r="I68" s="221"/>
      <c r="J68" s="224"/>
      <c r="K68" s="140"/>
      <c r="L68" s="59"/>
    </row>
    <row r="69" spans="1:12" s="8" customFormat="1" ht="29.25" customHeight="1" x14ac:dyDescent="0.25">
      <c r="A69" s="21" t="s">
        <v>198</v>
      </c>
      <c r="B69" s="241" t="s">
        <v>214</v>
      </c>
      <c r="C69" s="242"/>
      <c r="D69" s="242"/>
      <c r="E69" s="242"/>
      <c r="F69" s="243"/>
      <c r="G69" s="152" t="s">
        <v>64</v>
      </c>
      <c r="H69" s="60"/>
      <c r="I69" s="221"/>
      <c r="J69" s="224"/>
      <c r="K69" s="140"/>
      <c r="L69" s="59"/>
    </row>
    <row r="70" spans="1:12" s="8" customFormat="1" ht="15.75" customHeight="1" x14ac:dyDescent="0.25">
      <c r="A70" s="21"/>
      <c r="B70" s="200"/>
      <c r="C70" s="201"/>
      <c r="D70" s="201"/>
      <c r="E70" s="254" t="s">
        <v>172</v>
      </c>
      <c r="F70" s="255"/>
      <c r="G70" s="152"/>
      <c r="H70" s="60">
        <v>714</v>
      </c>
      <c r="I70" s="221">
        <v>1</v>
      </c>
      <c r="J70" s="224">
        <f t="shared" si="7"/>
        <v>714</v>
      </c>
      <c r="K70" s="140">
        <v>4</v>
      </c>
      <c r="L70" s="59">
        <f>J70*K70</f>
        <v>2856</v>
      </c>
    </row>
    <row r="71" spans="1:12" s="8" customFormat="1" ht="15.75" customHeight="1" x14ac:dyDescent="0.25">
      <c r="A71" s="21"/>
      <c r="B71" s="256" t="s">
        <v>142</v>
      </c>
      <c r="C71" s="257"/>
      <c r="D71" s="257"/>
      <c r="E71" s="257"/>
      <c r="F71" s="258"/>
      <c r="G71" s="152"/>
      <c r="H71" s="60"/>
      <c r="I71" s="221"/>
      <c r="J71" s="224"/>
      <c r="K71" s="140"/>
      <c r="L71" s="59"/>
    </row>
    <row r="72" spans="1:12" s="8" customFormat="1" ht="18" customHeight="1" x14ac:dyDescent="0.25">
      <c r="A72" s="21"/>
      <c r="B72" s="251" t="s">
        <v>88</v>
      </c>
      <c r="C72" s="252"/>
      <c r="D72" s="252"/>
      <c r="E72" s="252"/>
      <c r="F72" s="253"/>
      <c r="G72" s="152" t="s">
        <v>39</v>
      </c>
      <c r="H72" s="60"/>
      <c r="I72" s="221"/>
      <c r="J72" s="224"/>
      <c r="K72" s="140"/>
      <c r="L72" s="59"/>
    </row>
    <row r="73" spans="1:12" s="8" customFormat="1" ht="33" customHeight="1" x14ac:dyDescent="0.25">
      <c r="A73" s="21"/>
      <c r="B73" s="241" t="s">
        <v>70</v>
      </c>
      <c r="C73" s="242"/>
      <c r="D73" s="242"/>
      <c r="E73" s="242"/>
      <c r="F73" s="243"/>
      <c r="G73" s="152" t="s">
        <v>40</v>
      </c>
      <c r="H73" s="60"/>
      <c r="I73" s="221"/>
      <c r="J73" s="224"/>
      <c r="K73" s="140"/>
      <c r="L73" s="59"/>
    </row>
    <row r="74" spans="1:12" s="8" customFormat="1" ht="33" customHeight="1" x14ac:dyDescent="0.25">
      <c r="A74" s="21"/>
      <c r="B74" s="241" t="s">
        <v>71</v>
      </c>
      <c r="C74" s="242"/>
      <c r="D74" s="242"/>
      <c r="E74" s="242"/>
      <c r="F74" s="243"/>
      <c r="G74" s="152" t="s">
        <v>41</v>
      </c>
      <c r="H74" s="60"/>
      <c r="I74" s="221"/>
      <c r="J74" s="224"/>
      <c r="K74" s="140"/>
      <c r="L74" s="59"/>
    </row>
    <row r="75" spans="1:12" s="8" customFormat="1" x14ac:dyDescent="0.25">
      <c r="A75" s="21"/>
      <c r="B75" s="241" t="s">
        <v>72</v>
      </c>
      <c r="C75" s="242"/>
      <c r="D75" s="242"/>
      <c r="E75" s="242"/>
      <c r="F75" s="243"/>
      <c r="G75" s="152" t="s">
        <v>42</v>
      </c>
      <c r="H75" s="60"/>
      <c r="I75" s="221"/>
      <c r="J75" s="224"/>
      <c r="K75" s="140"/>
      <c r="L75" s="59"/>
    </row>
    <row r="76" spans="1:12" s="8" customFormat="1" x14ac:dyDescent="0.25">
      <c r="A76" s="21"/>
      <c r="B76" s="195"/>
      <c r="C76" s="203" t="s">
        <v>237</v>
      </c>
      <c r="D76" s="196"/>
      <c r="E76" s="196"/>
      <c r="F76" s="197"/>
      <c r="G76" s="152" t="s">
        <v>58</v>
      </c>
      <c r="H76" s="60"/>
      <c r="I76" s="221"/>
      <c r="J76" s="224"/>
      <c r="K76" s="140"/>
      <c r="L76" s="59"/>
    </row>
    <row r="77" spans="1:12" s="8" customFormat="1" ht="15.75" customHeight="1" x14ac:dyDescent="0.25">
      <c r="A77" s="21"/>
      <c r="B77" s="200"/>
      <c r="C77" s="201"/>
      <c r="D77" s="201"/>
      <c r="E77" s="254" t="s">
        <v>172</v>
      </c>
      <c r="F77" s="255"/>
      <c r="G77" s="152"/>
      <c r="H77" s="60">
        <v>975</v>
      </c>
      <c r="I77" s="221">
        <v>1</v>
      </c>
      <c r="J77" s="224">
        <f t="shared" si="7"/>
        <v>975</v>
      </c>
      <c r="K77" s="140">
        <v>4</v>
      </c>
      <c r="L77" s="59">
        <f>J77*K77</f>
        <v>3900</v>
      </c>
    </row>
    <row r="78" spans="1:12" s="8" customFormat="1" ht="18.75" customHeight="1" x14ac:dyDescent="0.25">
      <c r="A78" s="21"/>
      <c r="B78" s="256" t="s">
        <v>145</v>
      </c>
      <c r="C78" s="257"/>
      <c r="D78" s="257"/>
      <c r="E78" s="257"/>
      <c r="F78" s="258"/>
      <c r="G78" s="152"/>
      <c r="H78" s="60"/>
      <c r="I78" s="221"/>
      <c r="J78" s="224"/>
      <c r="K78" s="140"/>
      <c r="L78" s="59"/>
    </row>
    <row r="79" spans="1:12" s="8" customFormat="1" ht="18.75" customHeight="1" x14ac:dyDescent="0.25">
      <c r="A79" s="21"/>
      <c r="B79" s="251" t="s">
        <v>89</v>
      </c>
      <c r="C79" s="252"/>
      <c r="D79" s="252"/>
      <c r="E79" s="252"/>
      <c r="F79" s="253"/>
      <c r="G79" s="152" t="s">
        <v>43</v>
      </c>
      <c r="H79" s="60"/>
      <c r="I79" s="221"/>
      <c r="J79" s="224"/>
      <c r="K79" s="140"/>
      <c r="L79" s="59"/>
    </row>
    <row r="80" spans="1:12" s="8" customFormat="1" ht="15.75" customHeight="1" x14ac:dyDescent="0.25">
      <c r="A80" s="21"/>
      <c r="B80" s="251" t="s">
        <v>90</v>
      </c>
      <c r="C80" s="252"/>
      <c r="D80" s="252"/>
      <c r="E80" s="252"/>
      <c r="F80" s="253"/>
      <c r="G80" s="152" t="s">
        <v>44</v>
      </c>
      <c r="H80" s="60"/>
      <c r="I80" s="221"/>
      <c r="J80" s="224"/>
      <c r="K80" s="140"/>
      <c r="L80" s="59"/>
    </row>
    <row r="81" spans="1:12" s="8" customFormat="1" x14ac:dyDescent="0.25">
      <c r="A81" s="21"/>
      <c r="B81" s="241" t="s">
        <v>73</v>
      </c>
      <c r="C81" s="242"/>
      <c r="D81" s="242"/>
      <c r="E81" s="242"/>
      <c r="F81" s="243"/>
      <c r="G81" s="152" t="s">
        <v>45</v>
      </c>
      <c r="H81" s="60"/>
      <c r="I81" s="221"/>
      <c r="J81" s="224"/>
      <c r="K81" s="140"/>
      <c r="L81" s="59"/>
    </row>
    <row r="82" spans="1:12" s="8" customFormat="1" x14ac:dyDescent="0.25">
      <c r="A82" s="21"/>
      <c r="B82" s="241" t="s">
        <v>74</v>
      </c>
      <c r="C82" s="242"/>
      <c r="D82" s="242"/>
      <c r="E82" s="242"/>
      <c r="F82" s="243"/>
      <c r="G82" s="152" t="s">
        <v>46</v>
      </c>
      <c r="H82" s="60"/>
      <c r="I82" s="221"/>
      <c r="J82" s="224"/>
      <c r="K82" s="140"/>
      <c r="L82" s="59"/>
    </row>
    <row r="83" spans="1:12" s="8" customFormat="1" x14ac:dyDescent="0.25">
      <c r="A83" s="21"/>
      <c r="B83" s="251" t="s">
        <v>91</v>
      </c>
      <c r="C83" s="252"/>
      <c r="D83" s="252"/>
      <c r="E83" s="252"/>
      <c r="F83" s="253"/>
      <c r="G83" s="152" t="s">
        <v>47</v>
      </c>
      <c r="H83" s="60"/>
      <c r="I83" s="221"/>
      <c r="J83" s="224"/>
      <c r="K83" s="140"/>
      <c r="L83" s="59"/>
    </row>
    <row r="84" spans="1:12" s="8" customFormat="1" x14ac:dyDescent="0.25">
      <c r="A84" s="21"/>
      <c r="B84" s="241" t="s">
        <v>75</v>
      </c>
      <c r="C84" s="242"/>
      <c r="D84" s="242"/>
      <c r="E84" s="242"/>
      <c r="F84" s="243"/>
      <c r="G84" s="152" t="s">
        <v>48</v>
      </c>
      <c r="H84" s="60"/>
      <c r="I84" s="221"/>
      <c r="J84" s="224"/>
      <c r="K84" s="140"/>
      <c r="L84" s="59"/>
    </row>
    <row r="85" spans="1:12" s="8" customFormat="1" x14ac:dyDescent="0.25">
      <c r="A85" s="21"/>
      <c r="B85" s="200"/>
      <c r="C85" s="201"/>
      <c r="D85" s="201"/>
      <c r="E85" s="254" t="s">
        <v>172</v>
      </c>
      <c r="F85" s="255"/>
      <c r="G85" s="152"/>
      <c r="H85" s="60">
        <v>316</v>
      </c>
      <c r="I85" s="221">
        <v>1</v>
      </c>
      <c r="J85" s="224">
        <f t="shared" si="7"/>
        <v>316</v>
      </c>
      <c r="K85" s="140">
        <v>4</v>
      </c>
      <c r="L85" s="59">
        <f>J85*K85</f>
        <v>1264</v>
      </c>
    </row>
    <row r="86" spans="1:12" s="8" customFormat="1" ht="15.75" customHeight="1" x14ac:dyDescent="0.25">
      <c r="A86" s="21"/>
      <c r="B86" s="256" t="s">
        <v>143</v>
      </c>
      <c r="C86" s="257"/>
      <c r="D86" s="257"/>
      <c r="E86" s="257"/>
      <c r="F86" s="258"/>
      <c r="G86" s="152"/>
      <c r="H86" s="60"/>
      <c r="I86" s="221"/>
      <c r="J86" s="224"/>
      <c r="K86" s="140"/>
      <c r="L86" s="59"/>
    </row>
    <row r="87" spans="1:12" s="8" customFormat="1" x14ac:dyDescent="0.25">
      <c r="A87" s="21"/>
      <c r="B87" s="251" t="s">
        <v>92</v>
      </c>
      <c r="C87" s="252"/>
      <c r="D87" s="252"/>
      <c r="E87" s="252"/>
      <c r="F87" s="253"/>
      <c r="G87" s="152" t="s">
        <v>49</v>
      </c>
      <c r="H87" s="60"/>
      <c r="I87" s="221"/>
      <c r="J87" s="224"/>
      <c r="K87" s="140"/>
      <c r="L87" s="59"/>
    </row>
    <row r="88" spans="1:12" s="8" customFormat="1" ht="15.75" customHeight="1" x14ac:dyDescent="0.25">
      <c r="A88" s="21"/>
      <c r="B88" s="241" t="s">
        <v>76</v>
      </c>
      <c r="C88" s="242"/>
      <c r="D88" s="242"/>
      <c r="E88" s="242"/>
      <c r="F88" s="243"/>
      <c r="G88" s="152" t="s">
        <v>50</v>
      </c>
      <c r="H88" s="60"/>
      <c r="I88" s="221"/>
      <c r="J88" s="224"/>
      <c r="K88" s="140"/>
      <c r="L88" s="59"/>
    </row>
    <row r="89" spans="1:12" s="8" customFormat="1" x14ac:dyDescent="0.25">
      <c r="A89" s="21"/>
      <c r="B89" s="200"/>
      <c r="C89" s="201"/>
      <c r="D89" s="201"/>
      <c r="E89" s="254" t="s">
        <v>172</v>
      </c>
      <c r="F89" s="255"/>
      <c r="G89" s="152"/>
      <c r="H89" s="60">
        <v>299</v>
      </c>
      <c r="I89" s="221">
        <v>1</v>
      </c>
      <c r="J89" s="224">
        <f t="shared" si="7"/>
        <v>299</v>
      </c>
      <c r="K89" s="140">
        <v>3</v>
      </c>
      <c r="L89" s="59">
        <f>J89*K89</f>
        <v>897</v>
      </c>
    </row>
    <row r="90" spans="1:12" s="8" customFormat="1" x14ac:dyDescent="0.25">
      <c r="A90" s="21"/>
      <c r="B90" s="256" t="s">
        <v>144</v>
      </c>
      <c r="C90" s="257"/>
      <c r="D90" s="257"/>
      <c r="E90" s="257"/>
      <c r="F90" s="258"/>
      <c r="G90" s="152"/>
      <c r="H90" s="60"/>
      <c r="I90" s="221"/>
      <c r="J90" s="224"/>
      <c r="K90" s="140"/>
      <c r="L90" s="59"/>
    </row>
    <row r="91" spans="1:12" s="8" customFormat="1" x14ac:dyDescent="0.25">
      <c r="A91" s="21"/>
      <c r="B91" s="251" t="s">
        <v>93</v>
      </c>
      <c r="C91" s="252"/>
      <c r="D91" s="252"/>
      <c r="E91" s="252"/>
      <c r="F91" s="253"/>
      <c r="G91" s="152" t="s">
        <v>51</v>
      </c>
      <c r="H91" s="60"/>
      <c r="I91" s="221"/>
      <c r="J91" s="224"/>
      <c r="K91" s="140"/>
      <c r="L91" s="59"/>
    </row>
    <row r="92" spans="1:12" s="8" customFormat="1" ht="15.75" customHeight="1" x14ac:dyDescent="0.25">
      <c r="A92" s="21"/>
      <c r="B92" s="241" t="s">
        <v>77</v>
      </c>
      <c r="C92" s="242"/>
      <c r="D92" s="242"/>
      <c r="E92" s="242"/>
      <c r="F92" s="243"/>
      <c r="G92" s="152" t="s">
        <v>52</v>
      </c>
      <c r="H92" s="60"/>
      <c r="I92" s="221"/>
      <c r="J92" s="224"/>
      <c r="K92" s="140"/>
      <c r="L92" s="59"/>
    </row>
    <row r="93" spans="1:12" s="8" customFormat="1" ht="33" customHeight="1" x14ac:dyDescent="0.25">
      <c r="A93" s="21"/>
      <c r="B93" s="241" t="s">
        <v>78</v>
      </c>
      <c r="C93" s="242"/>
      <c r="D93" s="242"/>
      <c r="E93" s="242"/>
      <c r="F93" s="243"/>
      <c r="G93" s="152" t="s">
        <v>53</v>
      </c>
      <c r="H93" s="60"/>
      <c r="I93" s="221"/>
      <c r="J93" s="224"/>
      <c r="K93" s="140"/>
      <c r="L93" s="59"/>
    </row>
    <row r="94" spans="1:12" s="8" customFormat="1" ht="33.75" customHeight="1" x14ac:dyDescent="0.25">
      <c r="A94" s="21"/>
      <c r="B94" s="241" t="s">
        <v>79</v>
      </c>
      <c r="C94" s="242"/>
      <c r="D94" s="242"/>
      <c r="E94" s="242"/>
      <c r="F94" s="243"/>
      <c r="G94" s="152" t="s">
        <v>54</v>
      </c>
      <c r="H94" s="60"/>
      <c r="I94" s="221"/>
      <c r="J94" s="224"/>
      <c r="K94" s="140"/>
      <c r="L94" s="59"/>
    </row>
    <row r="95" spans="1:12" s="8" customFormat="1" ht="30.75" customHeight="1" x14ac:dyDescent="0.25">
      <c r="A95" s="21"/>
      <c r="B95" s="241" t="s">
        <v>80</v>
      </c>
      <c r="C95" s="242"/>
      <c r="D95" s="242"/>
      <c r="E95" s="242"/>
      <c r="F95" s="243"/>
      <c r="G95" s="152" t="s">
        <v>55</v>
      </c>
      <c r="H95" s="60"/>
      <c r="I95" s="221"/>
      <c r="J95" s="224"/>
      <c r="K95" s="140"/>
      <c r="L95" s="59"/>
    </row>
    <row r="96" spans="1:12" s="8" customFormat="1" ht="15.75" customHeight="1" x14ac:dyDescent="0.25">
      <c r="A96" s="21"/>
      <c r="B96" s="241" t="s">
        <v>81</v>
      </c>
      <c r="C96" s="242"/>
      <c r="D96" s="242"/>
      <c r="E96" s="242"/>
      <c r="F96" s="243"/>
      <c r="G96" s="152" t="s">
        <v>56</v>
      </c>
      <c r="H96" s="60"/>
      <c r="I96" s="221"/>
      <c r="J96" s="224"/>
      <c r="K96" s="140"/>
      <c r="L96" s="59"/>
    </row>
    <row r="97" spans="1:12" s="8" customFormat="1" ht="31.5" customHeight="1" x14ac:dyDescent="0.25">
      <c r="A97" s="21"/>
      <c r="B97" s="241" t="s">
        <v>82</v>
      </c>
      <c r="C97" s="242"/>
      <c r="D97" s="242"/>
      <c r="E97" s="242"/>
      <c r="F97" s="243"/>
      <c r="G97" s="152" t="s">
        <v>57</v>
      </c>
      <c r="H97" s="60"/>
      <c r="I97" s="221"/>
      <c r="J97" s="224"/>
      <c r="K97" s="140"/>
      <c r="L97" s="59"/>
    </row>
    <row r="98" spans="1:12" s="8" customFormat="1" ht="15.75" customHeight="1" x14ac:dyDescent="0.25">
      <c r="A98" s="21" t="s">
        <v>198</v>
      </c>
      <c r="B98" s="241" t="s">
        <v>137</v>
      </c>
      <c r="C98" s="242"/>
      <c r="D98" s="242"/>
      <c r="E98" s="242"/>
      <c r="F98" s="243"/>
      <c r="G98" s="152" t="s">
        <v>138</v>
      </c>
      <c r="H98" s="60"/>
      <c r="I98" s="221"/>
      <c r="J98" s="224"/>
      <c r="K98" s="140"/>
      <c r="L98" s="59"/>
    </row>
    <row r="99" spans="1:12" s="8" customFormat="1" ht="15" customHeight="1" x14ac:dyDescent="0.25">
      <c r="A99" s="21"/>
      <c r="B99" s="21"/>
      <c r="C99" s="203" t="s">
        <v>83</v>
      </c>
      <c r="D99" s="203"/>
      <c r="E99" s="203"/>
      <c r="F99" s="225"/>
      <c r="G99" s="152" t="s">
        <v>59</v>
      </c>
      <c r="H99" s="60"/>
      <c r="I99" s="221"/>
      <c r="J99" s="224"/>
      <c r="K99" s="140"/>
      <c r="L99" s="59"/>
    </row>
    <row r="100" spans="1:12" s="8" customFormat="1" ht="17.25" customHeight="1" x14ac:dyDescent="0.25">
      <c r="A100" s="21"/>
      <c r="B100" s="241" t="s">
        <v>84</v>
      </c>
      <c r="C100" s="242"/>
      <c r="D100" s="242"/>
      <c r="E100" s="242"/>
      <c r="F100" s="243"/>
      <c r="G100" s="152" t="s">
        <v>62</v>
      </c>
      <c r="H100" s="60"/>
      <c r="I100" s="221"/>
      <c r="J100" s="224"/>
      <c r="K100" s="140"/>
      <c r="L100" s="59"/>
    </row>
    <row r="101" spans="1:12" s="8" customFormat="1" ht="17.25" customHeight="1" x14ac:dyDescent="0.25">
      <c r="A101" s="21"/>
      <c r="B101" s="241" t="s">
        <v>85</v>
      </c>
      <c r="C101" s="242"/>
      <c r="D101" s="242"/>
      <c r="E101" s="242"/>
      <c r="F101" s="243"/>
      <c r="G101" s="152" t="s">
        <v>60</v>
      </c>
      <c r="H101" s="60"/>
      <c r="I101" s="221"/>
      <c r="J101" s="224"/>
      <c r="K101" s="143"/>
      <c r="L101" s="59"/>
    </row>
    <row r="102" spans="1:12" s="8" customFormat="1" ht="29.25" customHeight="1" x14ac:dyDescent="0.25">
      <c r="A102" s="21"/>
      <c r="B102" s="241" t="s">
        <v>86</v>
      </c>
      <c r="C102" s="242"/>
      <c r="D102" s="242"/>
      <c r="E102" s="242"/>
      <c r="F102" s="243"/>
      <c r="G102" s="152" t="s">
        <v>61</v>
      </c>
      <c r="H102" s="60"/>
      <c r="I102" s="221"/>
      <c r="J102" s="224"/>
      <c r="K102" s="143"/>
      <c r="L102" s="59"/>
    </row>
    <row r="103" spans="1:12" s="8" customFormat="1" x14ac:dyDescent="0.25">
      <c r="A103" s="21"/>
      <c r="B103" s="241" t="s">
        <v>231</v>
      </c>
      <c r="C103" s="242"/>
      <c r="D103" s="242"/>
      <c r="E103" s="242"/>
      <c r="F103" s="243"/>
      <c r="G103" s="152" t="s">
        <v>230</v>
      </c>
      <c r="H103" s="60"/>
      <c r="I103" s="221"/>
      <c r="J103" s="224"/>
      <c r="K103" s="143"/>
      <c r="L103" s="59"/>
    </row>
    <row r="104" spans="1:12" s="8" customFormat="1" x14ac:dyDescent="0.25">
      <c r="A104" s="21"/>
      <c r="B104" s="21"/>
      <c r="C104" s="203" t="s">
        <v>250</v>
      </c>
      <c r="D104" s="203"/>
      <c r="E104" s="203"/>
      <c r="F104" s="225"/>
      <c r="G104" s="152" t="s">
        <v>63</v>
      </c>
      <c r="H104" s="60"/>
      <c r="I104" s="58"/>
      <c r="J104" s="57"/>
      <c r="K104" s="140"/>
      <c r="L104" s="59"/>
    </row>
    <row r="105" spans="1:12" s="8" customFormat="1" x14ac:dyDescent="0.25">
      <c r="A105" s="21"/>
      <c r="B105" s="21"/>
      <c r="C105" s="203" t="s">
        <v>251</v>
      </c>
      <c r="D105" s="203"/>
      <c r="E105" s="203"/>
      <c r="F105" s="225"/>
      <c r="G105" s="152" t="s">
        <v>199</v>
      </c>
      <c r="H105" s="60"/>
      <c r="I105" s="58"/>
      <c r="J105" s="57"/>
      <c r="K105" s="140"/>
      <c r="L105" s="59"/>
    </row>
    <row r="106" spans="1:12" s="8" customFormat="1" x14ac:dyDescent="0.25">
      <c r="A106" s="21"/>
      <c r="B106" s="21"/>
      <c r="C106" s="203" t="s">
        <v>252</v>
      </c>
      <c r="D106" s="203"/>
      <c r="E106" s="203"/>
      <c r="F106" s="225"/>
      <c r="G106" s="152" t="s">
        <v>200</v>
      </c>
      <c r="H106" s="60"/>
      <c r="I106" s="58"/>
      <c r="J106" s="57"/>
      <c r="K106" s="140"/>
      <c r="L106" s="59"/>
    </row>
    <row r="107" spans="1:12" s="8" customFormat="1" ht="15.75" customHeight="1" x14ac:dyDescent="0.25">
      <c r="A107" s="21"/>
      <c r="B107" s="21"/>
      <c r="C107" s="203" t="s">
        <v>253</v>
      </c>
      <c r="D107" s="203"/>
      <c r="E107" s="203"/>
      <c r="F107" s="225"/>
      <c r="G107" s="152" t="s">
        <v>58</v>
      </c>
      <c r="H107" s="60"/>
      <c r="I107" s="58"/>
      <c r="J107" s="57"/>
      <c r="K107" s="140"/>
      <c r="L107" s="59"/>
    </row>
    <row r="108" spans="1:12" s="8" customFormat="1" ht="15.75" customHeight="1" x14ac:dyDescent="0.25">
      <c r="A108" s="21"/>
      <c r="B108" s="200"/>
      <c r="C108" s="201"/>
      <c r="D108" s="201"/>
      <c r="E108" s="254" t="s">
        <v>172</v>
      </c>
      <c r="F108" s="255"/>
      <c r="G108" s="152"/>
      <c r="H108" s="60">
        <v>962</v>
      </c>
      <c r="I108" s="221">
        <v>1</v>
      </c>
      <c r="J108" s="224">
        <f>H108*I108</f>
        <v>962</v>
      </c>
      <c r="K108" s="140">
        <v>4</v>
      </c>
      <c r="L108" s="59">
        <f>J108*K108</f>
        <v>3848</v>
      </c>
    </row>
    <row r="109" spans="1:12" s="8" customFormat="1" ht="15.75" customHeight="1" x14ac:dyDescent="0.25">
      <c r="A109" s="207" t="s">
        <v>239</v>
      </c>
      <c r="B109" s="21"/>
      <c r="C109" s="206"/>
      <c r="D109" s="196"/>
      <c r="E109" s="196"/>
      <c r="F109" s="197"/>
      <c r="G109" s="152"/>
      <c r="H109" s="60"/>
      <c r="I109" s="136"/>
      <c r="J109" s="224"/>
      <c r="K109" s="143"/>
      <c r="L109" s="59"/>
    </row>
    <row r="110" spans="1:12" s="8" customFormat="1" ht="15.75" customHeight="1" x14ac:dyDescent="0.25">
      <c r="A110" s="21"/>
      <c r="B110" s="207" t="s">
        <v>240</v>
      </c>
      <c r="C110" s="196"/>
      <c r="D110" s="196"/>
      <c r="E110" s="196"/>
      <c r="F110" s="197"/>
      <c r="G110" s="152" t="s">
        <v>243</v>
      </c>
      <c r="H110" s="60"/>
      <c r="I110" s="136"/>
      <c r="J110" s="224"/>
      <c r="K110" s="143"/>
      <c r="L110" s="59"/>
    </row>
    <row r="111" spans="1:12" s="8" customFormat="1" ht="15.75" customHeight="1" x14ac:dyDescent="0.25">
      <c r="A111" s="21"/>
      <c r="B111" s="207" t="s">
        <v>241</v>
      </c>
      <c r="C111" s="206"/>
      <c r="D111" s="196"/>
      <c r="E111" s="196"/>
      <c r="F111" s="197"/>
      <c r="G111" s="152" t="s">
        <v>244</v>
      </c>
      <c r="H111" s="60"/>
      <c r="I111" s="136"/>
      <c r="J111" s="224"/>
      <c r="K111" s="143"/>
      <c r="L111" s="59"/>
    </row>
    <row r="112" spans="1:12" s="8" customFormat="1" ht="15.75" customHeight="1" x14ac:dyDescent="0.25">
      <c r="A112" s="21"/>
      <c r="B112" s="207" t="s">
        <v>242</v>
      </c>
      <c r="C112" s="196"/>
      <c r="D112" s="196"/>
      <c r="E112" s="196"/>
      <c r="F112" s="197"/>
      <c r="G112" s="152" t="s">
        <v>245</v>
      </c>
      <c r="H112" s="60"/>
      <c r="I112" s="136"/>
      <c r="J112" s="224"/>
      <c r="K112" s="143"/>
      <c r="L112" s="59"/>
    </row>
    <row r="113" spans="1:15" s="8" customFormat="1" ht="15.75" customHeight="1" x14ac:dyDescent="0.25">
      <c r="A113" s="21"/>
      <c r="B113" s="207" t="s">
        <v>246</v>
      </c>
      <c r="C113" s="206"/>
      <c r="D113" s="196"/>
      <c r="E113" s="196"/>
      <c r="F113" s="197"/>
      <c r="G113" s="152" t="s">
        <v>247</v>
      </c>
      <c r="H113" s="61"/>
      <c r="I113" s="72"/>
      <c r="J113" s="224"/>
      <c r="K113" s="140"/>
      <c r="L113" s="59"/>
    </row>
    <row r="114" spans="1:15" s="8" customFormat="1" ht="16.5" customHeight="1" x14ac:dyDescent="0.25">
      <c r="A114" s="21"/>
      <c r="B114" s="200"/>
      <c r="C114" s="201"/>
      <c r="D114" s="201"/>
      <c r="E114" s="254" t="s">
        <v>172</v>
      </c>
      <c r="F114" s="255"/>
      <c r="G114" s="152"/>
      <c r="H114" s="61">
        <v>40</v>
      </c>
      <c r="I114" s="72">
        <v>1</v>
      </c>
      <c r="J114" s="224">
        <f>H114*I114</f>
        <v>40</v>
      </c>
      <c r="K114" s="140">
        <v>4.45</v>
      </c>
      <c r="L114" s="59">
        <f t="shared" ref="L114" si="8">J114*K114</f>
        <v>178</v>
      </c>
    </row>
    <row r="115" spans="1:15" s="8" customFormat="1" ht="16.5" hidden="1" customHeight="1" x14ac:dyDescent="0.25">
      <c r="A115" s="21"/>
      <c r="B115" s="108"/>
      <c r="C115" s="109"/>
      <c r="D115" s="109"/>
      <c r="E115" s="286" t="s">
        <v>172</v>
      </c>
      <c r="F115" s="287"/>
      <c r="G115" s="219"/>
      <c r="H115" s="110">
        <v>3900</v>
      </c>
      <c r="I115" s="134">
        <v>1</v>
      </c>
      <c r="J115" s="111">
        <f t="shared" ref="J115" si="9">H115*I115</f>
        <v>3900</v>
      </c>
      <c r="K115" s="141">
        <v>0.45</v>
      </c>
      <c r="L115" s="112">
        <f>J115*K115</f>
        <v>1755</v>
      </c>
    </row>
    <row r="116" spans="1:15" s="8" customFormat="1" ht="17.25" customHeight="1" x14ac:dyDescent="0.25">
      <c r="A116" s="158"/>
      <c r="B116" s="153"/>
      <c r="C116" s="153"/>
      <c r="D116" s="153"/>
      <c r="E116" s="285" t="s">
        <v>204</v>
      </c>
      <c r="F116" s="285"/>
      <c r="G116" s="154"/>
      <c r="H116" s="155">
        <f>SUM(H57:H114)</f>
        <v>3910</v>
      </c>
      <c r="I116" s="159"/>
      <c r="J116" s="156">
        <f>SUM(J57:J114)</f>
        <v>3910</v>
      </c>
      <c r="K116" s="159"/>
      <c r="L116" s="157">
        <f>SUM(L57:L114)</f>
        <v>14960</v>
      </c>
    </row>
    <row r="117" spans="1:15" s="8" customFormat="1" ht="17.25" customHeight="1" x14ac:dyDescent="0.25">
      <c r="A117" s="21"/>
    </row>
    <row r="118" spans="1:15" s="8" customFormat="1" ht="17.25" customHeight="1" x14ac:dyDescent="0.25">
      <c r="A118" s="206"/>
      <c r="N118" s="24"/>
    </row>
    <row r="119" spans="1:15" s="8" customFormat="1" ht="15.75" customHeight="1" x14ac:dyDescent="0.25">
      <c r="A119" s="206"/>
      <c r="N119" s="69"/>
    </row>
    <row r="120" spans="1:15" x14ac:dyDescent="0.25">
      <c r="A120" s="8"/>
      <c r="B120" s="8"/>
      <c r="C120" s="8"/>
      <c r="D120" s="8"/>
      <c r="E120" s="234" t="s">
        <v>203</v>
      </c>
      <c r="F120" s="235"/>
      <c r="G120" s="235"/>
      <c r="H120" s="235"/>
      <c r="I120" s="234" t="s">
        <v>236</v>
      </c>
      <c r="J120" s="236"/>
      <c r="K120" s="234" t="s">
        <v>209</v>
      </c>
      <c r="L120" s="235"/>
      <c r="M120" s="236"/>
    </row>
    <row r="121" spans="1:15" x14ac:dyDescent="0.25">
      <c r="A121" s="8"/>
      <c r="B121" s="8"/>
      <c r="C121" s="8"/>
      <c r="D121" s="8"/>
      <c r="E121" s="85" t="s">
        <v>211</v>
      </c>
      <c r="F121" s="86" t="s">
        <v>184</v>
      </c>
      <c r="G121" s="86" t="s">
        <v>227</v>
      </c>
      <c r="H121" s="86" t="s">
        <v>205</v>
      </c>
      <c r="I121" s="87" t="s">
        <v>185</v>
      </c>
      <c r="J121" s="88" t="s">
        <v>205</v>
      </c>
      <c r="K121" s="22" t="s">
        <v>206</v>
      </c>
      <c r="L121" s="227" t="s">
        <v>205</v>
      </c>
      <c r="M121" s="88" t="s">
        <v>210</v>
      </c>
      <c r="N121" s="8"/>
      <c r="O121"/>
    </row>
    <row r="122" spans="1:15" x14ac:dyDescent="0.25">
      <c r="A122" s="94" t="s">
        <v>182</v>
      </c>
      <c r="B122" s="95"/>
      <c r="C122" s="95"/>
      <c r="D122" s="96"/>
      <c r="E122" s="51">
        <f>1-E123-E124</f>
        <v>0.58000000000000007</v>
      </c>
      <c r="F122" s="52">
        <f>E122*F125</f>
        <v>2836.2000000000003</v>
      </c>
      <c r="G122" s="146">
        <v>7.68</v>
      </c>
      <c r="H122" s="147">
        <v>21780</v>
      </c>
      <c r="I122" s="97">
        <v>1</v>
      </c>
      <c r="J122" s="147">
        <f>I122*F122</f>
        <v>2836.2000000000003</v>
      </c>
      <c r="K122" s="91">
        <v>35.99</v>
      </c>
      <c r="L122" s="228">
        <v>24603</v>
      </c>
      <c r="M122" s="116">
        <v>885461.97</v>
      </c>
      <c r="N122" s="8"/>
      <c r="O122"/>
    </row>
    <row r="123" spans="1:15" x14ac:dyDescent="0.25">
      <c r="A123" s="94" t="s">
        <v>212</v>
      </c>
      <c r="B123" s="95"/>
      <c r="C123" s="95"/>
      <c r="D123" s="96"/>
      <c r="E123" s="53">
        <v>0.41</v>
      </c>
      <c r="F123" s="54">
        <v>2004</v>
      </c>
      <c r="G123" s="126">
        <v>7.68</v>
      </c>
      <c r="H123" s="148">
        <v>15391</v>
      </c>
      <c r="I123" s="113">
        <v>1</v>
      </c>
      <c r="J123" s="148">
        <v>2004</v>
      </c>
      <c r="K123" s="92">
        <v>35.99</v>
      </c>
      <c r="L123" s="229">
        <v>17392</v>
      </c>
      <c r="M123" s="117">
        <v>691488</v>
      </c>
      <c r="N123" s="8"/>
      <c r="O123"/>
    </row>
    <row r="124" spans="1:15" x14ac:dyDescent="0.25">
      <c r="A124" s="94" t="s">
        <v>183</v>
      </c>
      <c r="B124" s="95"/>
      <c r="C124" s="95"/>
      <c r="D124" s="96"/>
      <c r="E124" s="55">
        <v>0.01</v>
      </c>
      <c r="F124" s="56">
        <v>50</v>
      </c>
      <c r="G124" s="114">
        <v>7.68</v>
      </c>
      <c r="H124" s="149">
        <v>384</v>
      </c>
      <c r="I124" s="98">
        <v>1</v>
      </c>
      <c r="J124" s="149">
        <v>50</v>
      </c>
      <c r="K124" s="93">
        <v>35.99</v>
      </c>
      <c r="L124" s="230">
        <v>424</v>
      </c>
      <c r="M124" s="118">
        <v>15259.76</v>
      </c>
      <c r="N124" s="8"/>
      <c r="O124"/>
    </row>
    <row r="125" spans="1:15" x14ac:dyDescent="0.25">
      <c r="A125" s="8"/>
      <c r="B125" s="8"/>
      <c r="C125" s="8"/>
      <c r="D125" s="8"/>
      <c r="E125" s="23">
        <f>E122+E123+E124</f>
        <v>1</v>
      </c>
      <c r="F125" s="24">
        <v>4890</v>
      </c>
      <c r="G125" s="151">
        <f>H125/F125</f>
        <v>7.6799591002044991</v>
      </c>
      <c r="H125" s="24">
        <f>SUM(H122:H124)</f>
        <v>37555</v>
      </c>
      <c r="I125" s="8"/>
      <c r="J125" s="68">
        <f>SUM(J122:J124)</f>
        <v>4890.2000000000007</v>
      </c>
      <c r="K125" s="8"/>
      <c r="L125" s="24">
        <v>49751</v>
      </c>
      <c r="M125" s="150">
        <f>M122+M123+M124</f>
        <v>1592209.73</v>
      </c>
      <c r="N125" s="8"/>
      <c r="O125"/>
    </row>
    <row r="127" spans="1:15" ht="15.75" customHeight="1" x14ac:dyDescent="0.25">
      <c r="A127" s="192" t="s">
        <v>207</v>
      </c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15"/>
      <c r="N127" s="115"/>
    </row>
    <row r="128" spans="1:15" x14ac:dyDescent="0.25">
      <c r="A128" s="192"/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15"/>
      <c r="N128" s="115"/>
    </row>
    <row r="129" spans="1:12" ht="15.75" customHeight="1" x14ac:dyDescent="0.25">
      <c r="A129" s="192" t="s">
        <v>229</v>
      </c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</row>
    <row r="130" spans="1:12" x14ac:dyDescent="0.25">
      <c r="A130" s="192"/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</row>
  </sheetData>
  <mergeCells count="100">
    <mergeCell ref="B86:F86"/>
    <mergeCell ref="B87:F87"/>
    <mergeCell ref="E89:F89"/>
    <mergeCell ref="B34:F34"/>
    <mergeCell ref="E70:F70"/>
    <mergeCell ref="B71:F71"/>
    <mergeCell ref="B72:F72"/>
    <mergeCell ref="B73:F73"/>
    <mergeCell ref="B50:F50"/>
    <mergeCell ref="B51:F51"/>
    <mergeCell ref="B58:F58"/>
    <mergeCell ref="E57:F57"/>
    <mergeCell ref="E54:F54"/>
    <mergeCell ref="E60:F60"/>
    <mergeCell ref="B61:F61"/>
    <mergeCell ref="B38:F38"/>
    <mergeCell ref="B41:F41"/>
    <mergeCell ref="B29:F29"/>
    <mergeCell ref="B15:F15"/>
    <mergeCell ref="B16:F16"/>
    <mergeCell ref="B28:F28"/>
    <mergeCell ref="B30:F30"/>
    <mergeCell ref="B39:F39"/>
    <mergeCell ref="B26:F26"/>
    <mergeCell ref="E25:F25"/>
    <mergeCell ref="B27:F27"/>
    <mergeCell ref="B33:F33"/>
    <mergeCell ref="B17:F17"/>
    <mergeCell ref="B31:F31"/>
    <mergeCell ref="B18:F18"/>
    <mergeCell ref="E116:F116"/>
    <mergeCell ref="B103:F103"/>
    <mergeCell ref="B22:F22"/>
    <mergeCell ref="B23:F23"/>
    <mergeCell ref="B24:F24"/>
    <mergeCell ref="B59:F59"/>
    <mergeCell ref="B53:F53"/>
    <mergeCell ref="B67:F67"/>
    <mergeCell ref="B68:F68"/>
    <mergeCell ref="E115:F115"/>
    <mergeCell ref="B100:F100"/>
    <mergeCell ref="B96:F96"/>
    <mergeCell ref="B97:F97"/>
    <mergeCell ref="B40:F40"/>
    <mergeCell ref="A1:H5"/>
    <mergeCell ref="B9:F9"/>
    <mergeCell ref="H8:L9"/>
    <mergeCell ref="I1:L1"/>
    <mergeCell ref="B21:F21"/>
    <mergeCell ref="A6:F7"/>
    <mergeCell ref="B11:F11"/>
    <mergeCell ref="B12:F12"/>
    <mergeCell ref="B10:F10"/>
    <mergeCell ref="B20:F20"/>
    <mergeCell ref="H6:L7"/>
    <mergeCell ref="I2:L2"/>
    <mergeCell ref="B98:F98"/>
    <mergeCell ref="B90:F90"/>
    <mergeCell ref="B91:F91"/>
    <mergeCell ref="B92:F92"/>
    <mergeCell ref="B93:F93"/>
    <mergeCell ref="B94:F94"/>
    <mergeCell ref="B95:F95"/>
    <mergeCell ref="E114:F114"/>
    <mergeCell ref="B101:F101"/>
    <mergeCell ref="E108:F108"/>
    <mergeCell ref="B69:F69"/>
    <mergeCell ref="B74:F74"/>
    <mergeCell ref="E85:F85"/>
    <mergeCell ref="B88:F88"/>
    <mergeCell ref="B75:F75"/>
    <mergeCell ref="E77:F77"/>
    <mergeCell ref="B78:F78"/>
    <mergeCell ref="B79:F79"/>
    <mergeCell ref="B80:F80"/>
    <mergeCell ref="B81:F81"/>
    <mergeCell ref="B82:F82"/>
    <mergeCell ref="B83:F83"/>
    <mergeCell ref="B84:F84"/>
    <mergeCell ref="B62:F62"/>
    <mergeCell ref="B63:F63"/>
    <mergeCell ref="E64:F64"/>
    <mergeCell ref="B65:F65"/>
    <mergeCell ref="B66:F66"/>
    <mergeCell ref="K120:M120"/>
    <mergeCell ref="B35:F35"/>
    <mergeCell ref="B42:F42"/>
    <mergeCell ref="B43:F43"/>
    <mergeCell ref="B44:F44"/>
    <mergeCell ref="B45:F45"/>
    <mergeCell ref="B102:F102"/>
    <mergeCell ref="E120:H120"/>
    <mergeCell ref="I120:J120"/>
    <mergeCell ref="B36:F36"/>
    <mergeCell ref="B46:F46"/>
    <mergeCell ref="B47:F47"/>
    <mergeCell ref="B48:F48"/>
    <mergeCell ref="B49:F49"/>
    <mergeCell ref="B55:F55"/>
    <mergeCell ref="B56:F56"/>
  </mergeCells>
  <pageMargins left="0.7" right="0.7" top="0.75" bottom="0.75" header="0.3" footer="0.3"/>
  <pageSetup scale="55" fitToHeight="0" orientation="landscape" r:id="rId1"/>
  <rowBreaks count="1" manualBreakCount="1">
    <brk id="5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64"/>
  <sheetViews>
    <sheetView topLeftCell="G13" workbookViewId="0">
      <selection activeCell="U1" sqref="U1"/>
    </sheetView>
  </sheetViews>
  <sheetFormatPr defaultRowHeight="15" x14ac:dyDescent="0.25"/>
  <cols>
    <col min="3" max="3" width="11" customWidth="1"/>
    <col min="16" max="16" width="27.42578125" customWidth="1"/>
    <col min="17" max="17" width="12.42578125" customWidth="1"/>
    <col min="20" max="20" width="13.5703125" bestFit="1" customWidth="1"/>
  </cols>
  <sheetData>
    <row r="3" spans="2:20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20" ht="16.5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R4" s="43">
        <v>330</v>
      </c>
      <c r="S4" s="32">
        <v>9405</v>
      </c>
      <c r="T4" s="41">
        <v>6765</v>
      </c>
    </row>
    <row r="5" spans="2:20" ht="17.25" thickTop="1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R5">
        <v>956</v>
      </c>
      <c r="S5">
        <v>27234</v>
      </c>
      <c r="T5" s="42">
        <v>19589</v>
      </c>
    </row>
    <row r="6" spans="2:20" ht="15.75" thickTop="1" x14ac:dyDescent="0.25">
      <c r="B6" s="1"/>
      <c r="C6" s="1"/>
      <c r="D6" s="1" t="s">
        <v>149</v>
      </c>
      <c r="E6" s="1" t="s">
        <v>150</v>
      </c>
      <c r="F6" s="1" t="s">
        <v>151</v>
      </c>
      <c r="G6" s="1"/>
      <c r="H6" s="1" t="s">
        <v>152</v>
      </c>
      <c r="I6" s="1"/>
      <c r="J6" s="1" t="s">
        <v>153</v>
      </c>
      <c r="K6" s="1"/>
      <c r="L6" s="1" t="s">
        <v>154</v>
      </c>
      <c r="M6" s="1"/>
      <c r="R6">
        <f>SUM(R4:R5)</f>
        <v>1286</v>
      </c>
      <c r="S6" s="32">
        <f>S4+S5</f>
        <v>36639</v>
      </c>
    </row>
    <row r="7" spans="2:20" x14ac:dyDescent="0.25">
      <c r="B7" s="1"/>
      <c r="C7" s="1" t="s">
        <v>155</v>
      </c>
      <c r="D7" s="1">
        <v>761</v>
      </c>
      <c r="E7" s="1">
        <v>1586</v>
      </c>
      <c r="F7" s="1">
        <f>SUM(D7:E7)</f>
        <v>2347</v>
      </c>
      <c r="G7" s="1"/>
      <c r="H7" s="2">
        <v>0.65</v>
      </c>
      <c r="I7" s="3">
        <f>F7-K7</f>
        <v>1525.5500000000002</v>
      </c>
      <c r="J7" s="2">
        <f>1-H7</f>
        <v>0.35</v>
      </c>
      <c r="K7" s="3">
        <f>F7*J7</f>
        <v>821.44999999999993</v>
      </c>
      <c r="L7" s="1"/>
      <c r="M7" s="1"/>
      <c r="N7">
        <f>D7</f>
        <v>761</v>
      </c>
      <c r="T7" s="32">
        <f>SUM(T4:T5)</f>
        <v>26354</v>
      </c>
    </row>
    <row r="8" spans="2:20" ht="15.75" thickBot="1" x14ac:dyDescent="0.3">
      <c r="B8" s="1"/>
      <c r="C8" s="1" t="s">
        <v>156</v>
      </c>
      <c r="D8" s="1">
        <v>16</v>
      </c>
      <c r="E8" s="1">
        <v>10</v>
      </c>
      <c r="F8" s="1">
        <f t="shared" ref="F8:F21" si="0">SUM(D8:E8)</f>
        <v>26</v>
      </c>
      <c r="G8" s="1"/>
      <c r="H8" s="2">
        <v>0</v>
      </c>
      <c r="I8" s="3">
        <f t="shared" ref="I8:I21" si="1">F8-K8</f>
        <v>0</v>
      </c>
      <c r="J8" s="2">
        <f t="shared" ref="J8:J21" si="2">1-H8</f>
        <v>1</v>
      </c>
      <c r="K8" s="3">
        <f t="shared" ref="K8:K21" si="3">F8*J8</f>
        <v>26</v>
      </c>
      <c r="L8" s="1"/>
      <c r="M8" s="1"/>
      <c r="N8">
        <f>D8</f>
        <v>16</v>
      </c>
    </row>
    <row r="9" spans="2:20" ht="16.5" thickTop="1" x14ac:dyDescent="0.25">
      <c r="B9" s="1"/>
      <c r="C9" s="1" t="s">
        <v>157</v>
      </c>
      <c r="D9" s="1">
        <v>175</v>
      </c>
      <c r="E9" s="1">
        <v>466</v>
      </c>
      <c r="F9" s="1">
        <f t="shared" si="0"/>
        <v>641</v>
      </c>
      <c r="G9" s="1"/>
      <c r="H9" s="2">
        <v>0.65</v>
      </c>
      <c r="I9" s="3">
        <f t="shared" si="1"/>
        <v>416.65</v>
      </c>
      <c r="J9" s="2">
        <f t="shared" si="2"/>
        <v>0.35</v>
      </c>
      <c r="K9" s="3">
        <f t="shared" si="3"/>
        <v>224.35</v>
      </c>
      <c r="L9" s="1"/>
      <c r="M9" s="1"/>
      <c r="N9">
        <f>D9</f>
        <v>175</v>
      </c>
      <c r="P9" s="309">
        <v>3135</v>
      </c>
      <c r="Q9" s="312">
        <v>1</v>
      </c>
      <c r="R9" s="315">
        <v>3135</v>
      </c>
      <c r="S9" s="318">
        <v>3</v>
      </c>
      <c r="T9" s="33"/>
    </row>
    <row r="10" spans="2:20" ht="15.75" x14ac:dyDescent="0.25">
      <c r="B10" s="1"/>
      <c r="C10" s="1" t="s">
        <v>158</v>
      </c>
      <c r="D10" s="1">
        <v>12</v>
      </c>
      <c r="E10" s="1">
        <v>3</v>
      </c>
      <c r="F10" s="1">
        <f t="shared" si="0"/>
        <v>15</v>
      </c>
      <c r="G10" s="1"/>
      <c r="H10" s="2">
        <v>0</v>
      </c>
      <c r="I10" s="3">
        <f t="shared" si="1"/>
        <v>0</v>
      </c>
      <c r="J10" s="2">
        <f t="shared" si="2"/>
        <v>1</v>
      </c>
      <c r="K10" s="3">
        <f t="shared" si="3"/>
        <v>15</v>
      </c>
      <c r="L10" s="1"/>
      <c r="M10" s="1"/>
      <c r="N10">
        <f>D10</f>
        <v>12</v>
      </c>
      <c r="P10" s="310"/>
      <c r="Q10" s="313"/>
      <c r="R10" s="316"/>
      <c r="S10" s="319"/>
      <c r="T10" s="34">
        <v>9405</v>
      </c>
    </row>
    <row r="11" spans="2:20" ht="16.5" thickBot="1" x14ac:dyDescent="0.3">
      <c r="B11" s="1"/>
      <c r="C11" s="1" t="s">
        <v>159</v>
      </c>
      <c r="D11" s="1">
        <v>975</v>
      </c>
      <c r="E11" s="1">
        <v>886</v>
      </c>
      <c r="F11" s="1">
        <f t="shared" si="0"/>
        <v>1861</v>
      </c>
      <c r="G11" s="1"/>
      <c r="H11" s="2">
        <v>0.2</v>
      </c>
      <c r="I11" s="3">
        <f t="shared" si="1"/>
        <v>372.19999999999982</v>
      </c>
      <c r="J11" s="2">
        <f t="shared" si="2"/>
        <v>0.8</v>
      </c>
      <c r="K11" s="3">
        <f t="shared" si="3"/>
        <v>1488.8000000000002</v>
      </c>
      <c r="L11" s="1"/>
      <c r="M11" s="1"/>
      <c r="N11">
        <f>D12</f>
        <v>714</v>
      </c>
      <c r="P11" s="311"/>
      <c r="Q11" s="314"/>
      <c r="R11" s="317"/>
      <c r="S11" s="320"/>
      <c r="T11" s="35"/>
    </row>
    <row r="12" spans="2:20" ht="17.25" thickTop="1" thickBot="1" x14ac:dyDescent="0.3">
      <c r="B12" s="1"/>
      <c r="C12" s="1" t="s">
        <v>160</v>
      </c>
      <c r="D12" s="1">
        <v>714</v>
      </c>
      <c r="E12" s="1">
        <v>1170</v>
      </c>
      <c r="F12" s="1">
        <f t="shared" si="0"/>
        <v>1884</v>
      </c>
      <c r="G12" s="1"/>
      <c r="H12" s="2">
        <v>0.2</v>
      </c>
      <c r="I12" s="3">
        <f t="shared" si="1"/>
        <v>376.79999999999995</v>
      </c>
      <c r="J12" s="2">
        <f t="shared" si="2"/>
        <v>0.8</v>
      </c>
      <c r="K12" s="3">
        <f t="shared" si="3"/>
        <v>1507.2</v>
      </c>
      <c r="L12" s="1"/>
      <c r="M12" s="1"/>
      <c r="N12">
        <f>D14</f>
        <v>962</v>
      </c>
      <c r="P12" s="36">
        <v>2255</v>
      </c>
      <c r="Q12" s="37">
        <v>1</v>
      </c>
      <c r="R12" s="38">
        <v>2255</v>
      </c>
      <c r="S12" s="35">
        <v>3</v>
      </c>
      <c r="T12" s="39">
        <v>6765</v>
      </c>
    </row>
    <row r="13" spans="2:20" ht="17.25" thickTop="1" thickBot="1" x14ac:dyDescent="0.3">
      <c r="B13" s="1"/>
      <c r="C13" s="1" t="s">
        <v>161</v>
      </c>
      <c r="D13" s="1">
        <v>229</v>
      </c>
      <c r="E13" s="1">
        <v>176</v>
      </c>
      <c r="F13" s="1">
        <f t="shared" si="0"/>
        <v>405</v>
      </c>
      <c r="G13" s="1"/>
      <c r="H13" s="2">
        <v>0.1</v>
      </c>
      <c r="I13" s="3">
        <f t="shared" si="1"/>
        <v>40.5</v>
      </c>
      <c r="J13" s="2">
        <f t="shared" si="2"/>
        <v>0.9</v>
      </c>
      <c r="K13" s="3">
        <f t="shared" si="3"/>
        <v>364.5</v>
      </c>
      <c r="L13" s="1"/>
      <c r="M13" s="1"/>
      <c r="N13">
        <f>D15</f>
        <v>222</v>
      </c>
      <c r="P13" s="40">
        <v>110</v>
      </c>
      <c r="Q13" s="37">
        <v>1</v>
      </c>
      <c r="R13" s="37">
        <v>110</v>
      </c>
      <c r="S13" s="35">
        <v>3</v>
      </c>
      <c r="T13" s="35">
        <v>330</v>
      </c>
    </row>
    <row r="14" spans="2:20" ht="16.5" thickTop="1" thickBot="1" x14ac:dyDescent="0.3">
      <c r="B14" s="1"/>
      <c r="C14" s="1" t="s">
        <v>162</v>
      </c>
      <c r="D14" s="1">
        <v>962</v>
      </c>
      <c r="E14" s="1">
        <v>1278</v>
      </c>
      <c r="F14" s="1">
        <f t="shared" si="0"/>
        <v>2240</v>
      </c>
      <c r="G14" s="1"/>
      <c r="H14" s="2">
        <v>0.2</v>
      </c>
      <c r="I14" s="3">
        <f t="shared" si="1"/>
        <v>448</v>
      </c>
      <c r="J14" s="2">
        <f t="shared" si="2"/>
        <v>0.8</v>
      </c>
      <c r="K14" s="3">
        <f t="shared" si="3"/>
        <v>1792</v>
      </c>
      <c r="L14" s="1"/>
      <c r="M14" s="1"/>
      <c r="R14" s="32">
        <f>SUM(R9:R13)</f>
        <v>5500</v>
      </c>
      <c r="S14" s="32">
        <f t="shared" ref="S14:T14" si="4">SUM(S9:S13)</f>
        <v>9</v>
      </c>
      <c r="T14" s="32">
        <f t="shared" si="4"/>
        <v>16500</v>
      </c>
    </row>
    <row r="15" spans="2:20" ht="15.75" thickTop="1" x14ac:dyDescent="0.25">
      <c r="B15" s="1"/>
      <c r="C15" s="1" t="s">
        <v>163</v>
      </c>
      <c r="D15" s="1">
        <v>222</v>
      </c>
      <c r="E15" s="1">
        <v>715</v>
      </c>
      <c r="F15" s="1">
        <f t="shared" si="0"/>
        <v>937</v>
      </c>
      <c r="G15" s="1"/>
      <c r="H15" s="2">
        <v>0</v>
      </c>
      <c r="I15" s="3">
        <f t="shared" si="1"/>
        <v>0</v>
      </c>
      <c r="J15" s="2">
        <f t="shared" si="2"/>
        <v>1</v>
      </c>
      <c r="K15" s="3">
        <f t="shared" si="3"/>
        <v>937</v>
      </c>
      <c r="L15" s="1"/>
      <c r="M15" s="1"/>
      <c r="N15">
        <f>SUM(N7:N13)</f>
        <v>2862</v>
      </c>
      <c r="R15" s="44"/>
      <c r="S15" s="321">
        <v>31.31</v>
      </c>
    </row>
    <row r="16" spans="2:20" x14ac:dyDescent="0.25">
      <c r="B16" s="1"/>
      <c r="C16" s="1" t="s">
        <v>164</v>
      </c>
      <c r="D16" s="1">
        <v>9</v>
      </c>
      <c r="E16" s="1">
        <v>11</v>
      </c>
      <c r="F16" s="1">
        <f t="shared" si="0"/>
        <v>20</v>
      </c>
      <c r="G16" s="1"/>
      <c r="H16" s="2">
        <v>0</v>
      </c>
      <c r="I16" s="3">
        <f t="shared" si="1"/>
        <v>0</v>
      </c>
      <c r="J16" s="2">
        <f t="shared" si="2"/>
        <v>1</v>
      </c>
      <c r="K16" s="3">
        <f t="shared" si="3"/>
        <v>20</v>
      </c>
      <c r="L16" s="1"/>
      <c r="M16" s="1"/>
      <c r="N16">
        <f>N15*1.5</f>
        <v>4293</v>
      </c>
      <c r="R16" s="45"/>
      <c r="S16" s="322"/>
    </row>
    <row r="17" spans="2:22" ht="15.75" thickBot="1" x14ac:dyDescent="0.3">
      <c r="B17" s="1"/>
      <c r="C17" s="1" t="s">
        <v>165</v>
      </c>
      <c r="D17" s="1">
        <v>76</v>
      </c>
      <c r="E17" s="1">
        <v>175</v>
      </c>
      <c r="F17" s="1">
        <f t="shared" si="0"/>
        <v>251</v>
      </c>
      <c r="G17" s="1"/>
      <c r="H17" s="2">
        <v>0</v>
      </c>
      <c r="I17" s="3">
        <f t="shared" si="1"/>
        <v>0</v>
      </c>
      <c r="J17" s="2">
        <f t="shared" si="2"/>
        <v>1</v>
      </c>
      <c r="K17" s="3">
        <f t="shared" si="3"/>
        <v>251</v>
      </c>
      <c r="L17" s="1"/>
      <c r="M17" s="1"/>
      <c r="R17" s="46">
        <v>36639</v>
      </c>
      <c r="S17" s="323"/>
      <c r="T17" s="47">
        <f>S15*R17</f>
        <v>1147167.0899999999</v>
      </c>
    </row>
    <row r="18" spans="2:22" ht="16.5" thickTop="1" thickBot="1" x14ac:dyDescent="0.3">
      <c r="B18" s="1"/>
      <c r="C18" s="1" t="s">
        <v>166</v>
      </c>
      <c r="D18" s="1">
        <v>9</v>
      </c>
      <c r="E18" s="1">
        <v>4</v>
      </c>
      <c r="F18" s="1">
        <f t="shared" si="0"/>
        <v>13</v>
      </c>
      <c r="G18" s="1"/>
      <c r="H18" s="2">
        <v>0</v>
      </c>
      <c r="I18" s="3">
        <f t="shared" si="1"/>
        <v>0</v>
      </c>
      <c r="J18" s="2">
        <f t="shared" si="2"/>
        <v>1</v>
      </c>
      <c r="K18" s="3">
        <f t="shared" si="3"/>
        <v>13</v>
      </c>
      <c r="L18" s="1"/>
      <c r="M18" s="1"/>
      <c r="R18" s="48">
        <v>26354</v>
      </c>
      <c r="S18" s="49">
        <v>31.31</v>
      </c>
      <c r="T18" s="47">
        <f>S18*R18</f>
        <v>825143.74</v>
      </c>
    </row>
    <row r="19" spans="2:22" ht="16.5" thickTop="1" thickBot="1" x14ac:dyDescent="0.3">
      <c r="B19" s="1"/>
      <c r="C19" s="1" t="s">
        <v>167</v>
      </c>
      <c r="D19" s="1">
        <v>174</v>
      </c>
      <c r="E19" s="1">
        <v>631</v>
      </c>
      <c r="F19" s="1">
        <f t="shared" si="0"/>
        <v>805</v>
      </c>
      <c r="G19" s="1"/>
      <c r="H19" s="2">
        <v>1</v>
      </c>
      <c r="I19" s="3">
        <f t="shared" si="1"/>
        <v>805</v>
      </c>
      <c r="J19" s="2">
        <f t="shared" si="2"/>
        <v>0</v>
      </c>
      <c r="K19" s="3">
        <f t="shared" si="3"/>
        <v>0</v>
      </c>
      <c r="L19" s="1"/>
      <c r="M19" s="1"/>
      <c r="R19" s="50">
        <v>1286</v>
      </c>
      <c r="S19" s="49">
        <v>31.31</v>
      </c>
      <c r="T19" s="47">
        <f>S19*R19</f>
        <v>40264.659999999996</v>
      </c>
    </row>
    <row r="20" spans="2:22" ht="15.75" thickTop="1" x14ac:dyDescent="0.25">
      <c r="B20" s="1"/>
      <c r="C20" s="1" t="s">
        <v>168</v>
      </c>
      <c r="D20" s="1">
        <v>205</v>
      </c>
      <c r="E20" s="1">
        <v>175</v>
      </c>
      <c r="F20" s="1">
        <f t="shared" si="0"/>
        <v>380</v>
      </c>
      <c r="G20" s="1"/>
      <c r="H20" s="2">
        <v>1</v>
      </c>
      <c r="I20" s="3">
        <f t="shared" si="1"/>
        <v>380</v>
      </c>
      <c r="J20" s="2">
        <f t="shared" si="2"/>
        <v>0</v>
      </c>
      <c r="K20" s="3">
        <f t="shared" si="3"/>
        <v>0</v>
      </c>
      <c r="L20" s="1"/>
      <c r="M20" s="1"/>
      <c r="R20" s="32">
        <f>SUM(R17:R19)</f>
        <v>64279</v>
      </c>
      <c r="T20" s="47">
        <f>SUM(T17:T19)</f>
        <v>2012575.4899999998</v>
      </c>
    </row>
    <row r="21" spans="2:22" x14ac:dyDescent="0.25">
      <c r="B21" s="1"/>
      <c r="C21" s="1" t="s">
        <v>169</v>
      </c>
      <c r="D21" s="1">
        <v>225</v>
      </c>
      <c r="E21" s="1">
        <v>607</v>
      </c>
      <c r="F21" s="1">
        <f t="shared" si="0"/>
        <v>832</v>
      </c>
      <c r="G21" s="1"/>
      <c r="H21" s="2">
        <v>1</v>
      </c>
      <c r="I21" s="3">
        <f t="shared" si="1"/>
        <v>832</v>
      </c>
      <c r="J21" s="2">
        <f t="shared" si="2"/>
        <v>0</v>
      </c>
      <c r="K21" s="3">
        <f t="shared" si="3"/>
        <v>0</v>
      </c>
      <c r="L21" s="1"/>
      <c r="M21" s="1"/>
    </row>
    <row r="22" spans="2:2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22" x14ac:dyDescent="0.25">
      <c r="B23" s="1"/>
      <c r="C23" s="1"/>
      <c r="D23" s="1">
        <f>SUM(D7:D21)</f>
        <v>4764</v>
      </c>
      <c r="E23" s="1">
        <f t="shared" ref="E23:F23" si="5">SUM(E7:E21)</f>
        <v>7893</v>
      </c>
      <c r="F23" s="1">
        <f t="shared" si="5"/>
        <v>12657</v>
      </c>
      <c r="G23" s="1"/>
      <c r="H23" s="4"/>
      <c r="I23" s="5">
        <f>SUM(I7:I21)</f>
        <v>5196.7</v>
      </c>
      <c r="J23" s="4"/>
      <c r="K23" s="5">
        <f>SUM(K7:K21)</f>
        <v>7460.3</v>
      </c>
      <c r="L23" s="4"/>
      <c r="M23" s="1"/>
      <c r="Q23" t="s">
        <v>179</v>
      </c>
      <c r="R23" t="s">
        <v>153</v>
      </c>
      <c r="S23" t="s">
        <v>152</v>
      </c>
      <c r="T23" t="s">
        <v>181</v>
      </c>
    </row>
    <row r="24" spans="2:22" x14ac:dyDescent="0.25">
      <c r="B24" s="1"/>
      <c r="C24" s="1"/>
      <c r="D24" s="1"/>
      <c r="E24" s="1"/>
      <c r="F24" s="1"/>
      <c r="G24" s="1"/>
      <c r="H24" s="1"/>
      <c r="I24" s="6">
        <f>I23*0.99</f>
        <v>5144.7330000000002</v>
      </c>
      <c r="J24" s="6"/>
      <c r="K24" s="6">
        <f>K23*0.99</f>
        <v>7385.6970000000001</v>
      </c>
      <c r="L24" s="1"/>
      <c r="M24" s="1"/>
      <c r="P24" s="26" t="s">
        <v>173</v>
      </c>
      <c r="Q24" s="27">
        <v>2988</v>
      </c>
      <c r="R24" s="25">
        <f>1-S24-T24</f>
        <v>0.32999999999999996</v>
      </c>
      <c r="S24" s="25">
        <v>0.65</v>
      </c>
      <c r="T24" s="25">
        <v>0.02</v>
      </c>
      <c r="V24" s="7"/>
    </row>
    <row r="25" spans="2:22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26" t="s">
        <v>174</v>
      </c>
      <c r="Q25" s="27">
        <v>41</v>
      </c>
      <c r="R25" s="25">
        <v>1</v>
      </c>
      <c r="S25" s="25">
        <v>0</v>
      </c>
      <c r="T25" s="25">
        <v>0</v>
      </c>
      <c r="V25" s="7"/>
    </row>
    <row r="26" spans="2:2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6"/>
      <c r="M26" s="1"/>
      <c r="P26" s="26" t="s">
        <v>175</v>
      </c>
      <c r="Q26" s="27">
        <v>1861</v>
      </c>
      <c r="R26" s="25">
        <f>1-S26+T26</f>
        <v>0.82000000000000006</v>
      </c>
      <c r="S26" s="25">
        <v>0.2</v>
      </c>
      <c r="T26" s="25">
        <v>0.02</v>
      </c>
      <c r="V26" s="7"/>
    </row>
    <row r="27" spans="2:22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P27" s="26" t="s">
        <v>176</v>
      </c>
      <c r="Q27" s="27">
        <f>F43+F46</f>
        <v>4124</v>
      </c>
      <c r="R27" s="25">
        <f>1-S27-T27</f>
        <v>0.78</v>
      </c>
      <c r="S27" s="25">
        <v>0.2</v>
      </c>
      <c r="T27" s="25">
        <v>0.02</v>
      </c>
      <c r="V27" s="7"/>
    </row>
    <row r="28" spans="2:22" x14ac:dyDescent="0.25">
      <c r="B28" s="1"/>
      <c r="C28" s="1" t="s">
        <v>154</v>
      </c>
      <c r="D28" s="7">
        <v>0.01</v>
      </c>
      <c r="E28" s="3">
        <f>F23*D28</f>
        <v>126.57000000000001</v>
      </c>
      <c r="F28" s="1"/>
      <c r="G28" s="1"/>
      <c r="H28" s="1"/>
      <c r="I28" s="1"/>
      <c r="J28" s="1"/>
      <c r="K28" s="1"/>
      <c r="L28" s="1"/>
      <c r="M28" s="1"/>
      <c r="P28" s="26" t="s">
        <v>177</v>
      </c>
      <c r="Q28" s="27">
        <f>F47+F48+F49+F50</f>
        <v>1221</v>
      </c>
      <c r="R28" s="25">
        <v>0.98</v>
      </c>
      <c r="S28" s="25">
        <v>0</v>
      </c>
      <c r="T28" s="25">
        <v>0.02</v>
      </c>
      <c r="V28" s="7"/>
    </row>
    <row r="29" spans="2:22" x14ac:dyDescent="0.25">
      <c r="B29" s="1"/>
      <c r="C29" s="1" t="s">
        <v>170</v>
      </c>
      <c r="D29" s="2">
        <f>E29/(F23)</f>
        <v>0.40647333491348664</v>
      </c>
      <c r="E29" s="6">
        <f>I24</f>
        <v>5144.7330000000002</v>
      </c>
      <c r="F29" s="1"/>
      <c r="G29" s="1"/>
      <c r="H29" s="1"/>
      <c r="I29" s="1"/>
      <c r="J29" s="1"/>
      <c r="K29" s="1"/>
      <c r="L29" s="1"/>
      <c r="M29" s="1"/>
      <c r="P29" s="26" t="s">
        <v>178</v>
      </c>
      <c r="Q29" s="27">
        <f>+F51+F52+F53</f>
        <v>2017</v>
      </c>
      <c r="R29" s="25">
        <v>0</v>
      </c>
      <c r="S29" s="25">
        <v>1</v>
      </c>
      <c r="T29" s="25">
        <v>0</v>
      </c>
      <c r="V29" s="7"/>
    </row>
    <row r="30" spans="2:22" x14ac:dyDescent="0.25">
      <c r="B30" s="1"/>
      <c r="C30" s="1" t="s">
        <v>153</v>
      </c>
      <c r="D30" s="2">
        <f>K24/F23</f>
        <v>0.58352666508651341</v>
      </c>
      <c r="E30" s="6">
        <f>K24</f>
        <v>7385.6970000000001</v>
      </c>
      <c r="F30" s="1"/>
      <c r="G30" s="1"/>
      <c r="H30" s="1"/>
      <c r="I30" s="1"/>
      <c r="J30" s="1"/>
      <c r="K30" s="1"/>
      <c r="L30" s="1"/>
      <c r="M30" s="1"/>
      <c r="P30" s="28" t="s">
        <v>180</v>
      </c>
      <c r="Q30" s="27">
        <v>406</v>
      </c>
      <c r="R30" s="25">
        <v>0.9</v>
      </c>
      <c r="S30" s="25">
        <v>0.1</v>
      </c>
      <c r="T30" s="25">
        <v>0</v>
      </c>
      <c r="V30" s="7"/>
    </row>
    <row r="31" spans="2:22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22" x14ac:dyDescent="0.25">
      <c r="B32" s="1"/>
      <c r="C32" s="1"/>
      <c r="D32" s="7">
        <f>SUM(D28:D30)</f>
        <v>1</v>
      </c>
      <c r="E32" s="6">
        <f>SUM(E28:E30)</f>
        <v>12657</v>
      </c>
      <c r="F32" s="1"/>
      <c r="G32" s="1"/>
      <c r="H32" s="1"/>
      <c r="I32" s="1"/>
      <c r="J32" s="1"/>
      <c r="K32" s="1"/>
      <c r="L32" s="1"/>
      <c r="M32" s="1"/>
      <c r="P32" s="30" t="s">
        <v>153</v>
      </c>
      <c r="Q32" s="6">
        <f>(Q24*R24)+(Q25*R25)+(Q26*R26)+(Q27*R27)+(Q28*R28)+(Q29*R29)+(Q30*R30)</f>
        <v>7331.76</v>
      </c>
      <c r="R32" s="31">
        <f>Q32/$Q$36</f>
        <v>0.57583306891687691</v>
      </c>
    </row>
    <row r="33" spans="2:2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P33" s="30" t="s">
        <v>170</v>
      </c>
      <c r="Q33" s="6">
        <f>(Q24*S24)+(Q25*S25)+(Q26*S26)+(Q27*S27)+(Q28*S28)+(Q29*S29)+(Q30*S30)</f>
        <v>5196.8000000000011</v>
      </c>
      <c r="R33" s="31">
        <f>Q33/$Q$36</f>
        <v>0.40815428935852049</v>
      </c>
    </row>
    <row r="34" spans="2:22" x14ac:dyDescent="0.25">
      <c r="P34" s="30" t="s">
        <v>181</v>
      </c>
      <c r="Q34" s="6">
        <f>(T24*Q24)+(Q25*T25)+(Q26*T26)+(Q27*T27)+(Q28*T28)+(Q29*T29)+(Q30*T30)</f>
        <v>203.88</v>
      </c>
      <c r="R34" s="31">
        <f>Q34/$Q$36</f>
        <v>1.6012641724602667E-2</v>
      </c>
    </row>
    <row r="35" spans="2:22" x14ac:dyDescent="0.25">
      <c r="B35" s="1"/>
      <c r="C35" s="1"/>
      <c r="D35" s="1" t="s">
        <v>149</v>
      </c>
      <c r="E35" s="1" t="s">
        <v>150</v>
      </c>
      <c r="F35" s="1" t="s">
        <v>151</v>
      </c>
      <c r="G35" s="1"/>
      <c r="H35" s="1" t="s">
        <v>152</v>
      </c>
      <c r="I35" s="1"/>
      <c r="J35" s="1" t="s">
        <v>153</v>
      </c>
      <c r="K35" s="1"/>
      <c r="L35" s="1" t="s">
        <v>154</v>
      </c>
      <c r="M35" s="1"/>
      <c r="N35" s="1"/>
    </row>
    <row r="36" spans="2:22" x14ac:dyDescent="0.25">
      <c r="B36" s="1"/>
      <c r="C36" s="1" t="s">
        <v>155</v>
      </c>
      <c r="D36" s="1">
        <v>761</v>
      </c>
      <c r="E36" s="1">
        <v>1586</v>
      </c>
      <c r="F36" s="1">
        <f>SUM(D36:E36)</f>
        <v>2347</v>
      </c>
      <c r="G36" s="1"/>
      <c r="H36" s="2">
        <v>0.65</v>
      </c>
      <c r="I36" s="3">
        <f>F36-K36</f>
        <v>1525.5500000000002</v>
      </c>
      <c r="J36" s="2">
        <f>1-H36</f>
        <v>0.35</v>
      </c>
      <c r="K36" s="3">
        <f>F36*J36</f>
        <v>821.44999999999993</v>
      </c>
      <c r="L36" s="1"/>
      <c r="M36" s="1"/>
      <c r="N36" s="1">
        <f>D36</f>
        <v>761</v>
      </c>
      <c r="P36" s="1"/>
      <c r="Q36" s="29">
        <f>Q32+Q33+Q34</f>
        <v>12732.44</v>
      </c>
      <c r="R36" s="7">
        <f>SUM(R32:R34)</f>
        <v>1</v>
      </c>
      <c r="S36" s="1"/>
      <c r="T36" s="1"/>
      <c r="U36" s="1"/>
      <c r="V36" s="1"/>
    </row>
    <row r="37" spans="2:22" s="1" customFormat="1" x14ac:dyDescent="0.25">
      <c r="C37" s="1" t="s">
        <v>157</v>
      </c>
      <c r="D37" s="1">
        <v>175</v>
      </c>
      <c r="E37" s="1">
        <v>466</v>
      </c>
      <c r="F37" s="1">
        <f>SUM(D37:E37)</f>
        <v>641</v>
      </c>
      <c r="H37" s="2">
        <v>0.65</v>
      </c>
      <c r="I37" s="3">
        <f>F37-K37</f>
        <v>416.65</v>
      </c>
      <c r="J37" s="2">
        <f>1-H37</f>
        <v>0.35</v>
      </c>
      <c r="K37" s="3">
        <f>F37*J37</f>
        <v>224.35</v>
      </c>
      <c r="P37"/>
      <c r="Q37"/>
      <c r="R37"/>
      <c r="S37"/>
      <c r="T37"/>
      <c r="U37"/>
      <c r="V37"/>
    </row>
    <row r="38" spans="2:22" x14ac:dyDescent="0.25">
      <c r="B38" s="1"/>
      <c r="D38">
        <f>D36+D37</f>
        <v>936</v>
      </c>
      <c r="E38" s="1">
        <f t="shared" ref="E38:K38" si="6">E36+E37</f>
        <v>2052</v>
      </c>
      <c r="F38" s="1"/>
      <c r="G38" s="1">
        <f t="shared" si="6"/>
        <v>0</v>
      </c>
      <c r="H38" s="1">
        <f t="shared" si="6"/>
        <v>1.3</v>
      </c>
      <c r="I38" s="1">
        <f t="shared" si="6"/>
        <v>1942.2000000000003</v>
      </c>
      <c r="J38" s="1">
        <f t="shared" si="6"/>
        <v>0.7</v>
      </c>
      <c r="K38" s="1">
        <f t="shared" si="6"/>
        <v>1045.8</v>
      </c>
      <c r="N38" s="1">
        <f>D39</f>
        <v>16</v>
      </c>
    </row>
    <row r="39" spans="2:22" x14ac:dyDescent="0.25">
      <c r="B39" s="1"/>
      <c r="C39" s="1" t="s">
        <v>156</v>
      </c>
      <c r="D39" s="1">
        <v>16</v>
      </c>
      <c r="E39" s="1">
        <v>10</v>
      </c>
      <c r="F39" s="1">
        <f>SUM(D39:E39)</f>
        <v>26</v>
      </c>
      <c r="G39" s="1"/>
      <c r="H39" s="2">
        <v>0</v>
      </c>
      <c r="I39" s="3">
        <f>F39-K39</f>
        <v>0</v>
      </c>
      <c r="J39" s="2">
        <f>1-H39</f>
        <v>1</v>
      </c>
      <c r="K39" s="3">
        <f>F39*J39</f>
        <v>26</v>
      </c>
      <c r="L39" s="1"/>
      <c r="M39" s="1"/>
      <c r="N39" s="1">
        <f>D37</f>
        <v>175</v>
      </c>
    </row>
    <row r="40" spans="2:22" x14ac:dyDescent="0.25">
      <c r="B40" s="1"/>
      <c r="C40" s="1" t="s">
        <v>158</v>
      </c>
      <c r="D40" s="1">
        <v>12</v>
      </c>
      <c r="E40" s="1">
        <v>3</v>
      </c>
      <c r="F40" s="1">
        <f t="shared" ref="F40:F53" si="7">SUM(D40:E40)</f>
        <v>15</v>
      </c>
      <c r="G40" s="1"/>
      <c r="H40" s="2">
        <v>0</v>
      </c>
      <c r="I40" s="3">
        <f t="shared" ref="I40:I53" si="8">F40-K40</f>
        <v>0</v>
      </c>
      <c r="J40" s="2">
        <f t="shared" ref="J40:J53" si="9">1-H40</f>
        <v>1</v>
      </c>
      <c r="K40" s="3">
        <f t="shared" ref="K40:K53" si="10">F40*J40</f>
        <v>15</v>
      </c>
      <c r="L40" s="1"/>
      <c r="M40" s="1"/>
      <c r="N40" s="1">
        <f>D40</f>
        <v>12</v>
      </c>
      <c r="P40" s="1"/>
      <c r="Q40" s="1"/>
      <c r="R40" s="1"/>
      <c r="S40" s="1"/>
      <c r="T40" s="1"/>
      <c r="U40" s="1"/>
      <c r="V40" s="1"/>
    </row>
    <row r="41" spans="2:22" s="1" customFormat="1" x14ac:dyDescent="0.25">
      <c r="D41" s="1">
        <f>D39+D40</f>
        <v>28</v>
      </c>
      <c r="E41" s="1">
        <f t="shared" ref="E41" si="11">E39+E40</f>
        <v>13</v>
      </c>
      <c r="H41" s="2"/>
      <c r="I41" s="3"/>
      <c r="J41" s="2"/>
      <c r="K41" s="3"/>
      <c r="P41"/>
      <c r="Q41"/>
      <c r="R41"/>
      <c r="S41"/>
      <c r="T41"/>
      <c r="U41"/>
      <c r="V41"/>
    </row>
    <row r="42" spans="2:22" x14ac:dyDescent="0.25">
      <c r="B42" s="1"/>
      <c r="C42" s="1" t="s">
        <v>159</v>
      </c>
      <c r="D42" s="1">
        <v>975</v>
      </c>
      <c r="E42" s="1">
        <v>886</v>
      </c>
      <c r="F42" s="1">
        <f t="shared" si="7"/>
        <v>1861</v>
      </c>
      <c r="G42" s="1"/>
      <c r="H42" s="2">
        <v>0.2</v>
      </c>
      <c r="I42" s="3">
        <f t="shared" si="8"/>
        <v>372.19999999999982</v>
      </c>
      <c r="J42" s="2">
        <f t="shared" si="9"/>
        <v>0.8</v>
      </c>
      <c r="K42" s="3">
        <f t="shared" si="10"/>
        <v>1488.8000000000002</v>
      </c>
      <c r="L42" s="1"/>
      <c r="M42" s="1"/>
      <c r="N42" s="1">
        <f>D43</f>
        <v>714</v>
      </c>
    </row>
    <row r="43" spans="2:22" x14ac:dyDescent="0.25">
      <c r="B43" s="1"/>
      <c r="C43" s="1" t="s">
        <v>160</v>
      </c>
      <c r="D43" s="1">
        <v>714</v>
      </c>
      <c r="E43" s="1">
        <v>1170</v>
      </c>
      <c r="F43" s="1">
        <f t="shared" si="7"/>
        <v>1884</v>
      </c>
      <c r="G43" s="1"/>
      <c r="H43" s="2">
        <v>0.2</v>
      </c>
      <c r="I43" s="3">
        <f t="shared" si="8"/>
        <v>376.79999999999995</v>
      </c>
      <c r="J43" s="2">
        <f t="shared" si="9"/>
        <v>0.8</v>
      </c>
      <c r="K43" s="3">
        <f t="shared" si="10"/>
        <v>1507.2</v>
      </c>
      <c r="L43" s="1"/>
      <c r="M43" s="1"/>
      <c r="N43" s="1">
        <f>D46</f>
        <v>962</v>
      </c>
    </row>
    <row r="44" spans="2:22" x14ac:dyDescent="0.25">
      <c r="B44" s="1"/>
      <c r="C44" s="1" t="s">
        <v>161</v>
      </c>
      <c r="D44" s="1">
        <v>229</v>
      </c>
      <c r="E44" s="1">
        <v>176</v>
      </c>
      <c r="F44" s="1">
        <f t="shared" si="7"/>
        <v>405</v>
      </c>
      <c r="G44" s="1"/>
      <c r="H44" s="2">
        <v>0.1</v>
      </c>
      <c r="I44" s="3">
        <f t="shared" si="8"/>
        <v>40.5</v>
      </c>
      <c r="J44" s="2">
        <f t="shared" si="9"/>
        <v>0.9</v>
      </c>
      <c r="K44" s="3">
        <f t="shared" si="10"/>
        <v>364.5</v>
      </c>
      <c r="L44" s="1"/>
      <c r="M44" s="1"/>
      <c r="N44" s="1">
        <f>D47</f>
        <v>222</v>
      </c>
      <c r="P44" s="1"/>
      <c r="Q44" s="1"/>
      <c r="R44" s="1"/>
      <c r="S44" s="1"/>
      <c r="T44" s="1"/>
      <c r="U44" s="1"/>
      <c r="V44" s="1"/>
    </row>
    <row r="45" spans="2:22" s="1" customFormat="1" x14ac:dyDescent="0.25">
      <c r="H45" s="2"/>
      <c r="I45" s="3"/>
      <c r="J45" s="2"/>
      <c r="K45" s="3"/>
      <c r="P45"/>
      <c r="Q45"/>
      <c r="R45"/>
      <c r="S45"/>
      <c r="T45"/>
      <c r="U45"/>
      <c r="V45"/>
    </row>
    <row r="46" spans="2:22" x14ac:dyDescent="0.25">
      <c r="B46" s="1"/>
      <c r="C46" s="1" t="s">
        <v>162</v>
      </c>
      <c r="D46" s="1">
        <v>962</v>
      </c>
      <c r="E46" s="1">
        <v>1278</v>
      </c>
      <c r="F46" s="1">
        <f t="shared" si="7"/>
        <v>2240</v>
      </c>
      <c r="G46" s="1"/>
      <c r="H46" s="2">
        <v>0.2</v>
      </c>
      <c r="I46" s="3">
        <f t="shared" si="8"/>
        <v>448</v>
      </c>
      <c r="J46" s="2">
        <f t="shared" si="9"/>
        <v>0.8</v>
      </c>
      <c r="K46" s="3">
        <f t="shared" si="10"/>
        <v>1792</v>
      </c>
      <c r="L46" s="1"/>
      <c r="M46" s="1"/>
      <c r="N46" s="1"/>
    </row>
    <row r="47" spans="2:22" x14ac:dyDescent="0.25">
      <c r="B47" s="1"/>
      <c r="C47" s="1" t="s">
        <v>163</v>
      </c>
      <c r="D47" s="1">
        <v>222</v>
      </c>
      <c r="E47" s="1">
        <v>715</v>
      </c>
      <c r="F47" s="1">
        <f t="shared" si="7"/>
        <v>937</v>
      </c>
      <c r="G47" s="1"/>
      <c r="H47" s="2">
        <v>0</v>
      </c>
      <c r="I47" s="3">
        <f t="shared" si="8"/>
        <v>0</v>
      </c>
      <c r="J47" s="2">
        <f t="shared" si="9"/>
        <v>1</v>
      </c>
      <c r="K47" s="3">
        <f t="shared" si="10"/>
        <v>937</v>
      </c>
      <c r="L47" s="1"/>
      <c r="M47" s="1"/>
      <c r="N47" s="1">
        <f>SUM(N36:N44)</f>
        <v>2862</v>
      </c>
    </row>
    <row r="48" spans="2:22" x14ac:dyDescent="0.25">
      <c r="B48" s="1"/>
      <c r="C48" s="1" t="s">
        <v>164</v>
      </c>
      <c r="D48" s="1">
        <v>9</v>
      </c>
      <c r="E48" s="1">
        <v>11</v>
      </c>
      <c r="F48" s="1">
        <f t="shared" si="7"/>
        <v>20</v>
      </c>
      <c r="G48" s="1"/>
      <c r="H48" s="2">
        <v>0</v>
      </c>
      <c r="I48" s="3">
        <f t="shared" si="8"/>
        <v>0</v>
      </c>
      <c r="J48" s="2">
        <f t="shared" si="9"/>
        <v>1</v>
      </c>
      <c r="K48" s="3">
        <f t="shared" si="10"/>
        <v>20</v>
      </c>
      <c r="L48" s="1"/>
      <c r="M48" s="1"/>
      <c r="N48" s="1">
        <f>N47*1.5</f>
        <v>4293</v>
      </c>
    </row>
    <row r="49" spans="2:14" x14ac:dyDescent="0.25">
      <c r="B49" s="1"/>
      <c r="C49" s="1" t="s">
        <v>165</v>
      </c>
      <c r="D49" s="1">
        <v>76</v>
      </c>
      <c r="E49" s="1">
        <v>175</v>
      </c>
      <c r="F49" s="1">
        <f t="shared" si="7"/>
        <v>251</v>
      </c>
      <c r="G49" s="1"/>
      <c r="H49" s="2">
        <v>0</v>
      </c>
      <c r="I49" s="3">
        <f t="shared" si="8"/>
        <v>0</v>
      </c>
      <c r="J49" s="2">
        <f t="shared" si="9"/>
        <v>1</v>
      </c>
      <c r="K49" s="3">
        <f t="shared" si="10"/>
        <v>251</v>
      </c>
      <c r="L49" s="1"/>
      <c r="M49" s="1"/>
      <c r="N49" s="1"/>
    </row>
    <row r="50" spans="2:14" x14ac:dyDescent="0.25">
      <c r="B50" s="1"/>
      <c r="C50" s="1" t="s">
        <v>166</v>
      </c>
      <c r="D50" s="1">
        <v>9</v>
      </c>
      <c r="E50" s="1">
        <v>4</v>
      </c>
      <c r="F50" s="1">
        <f t="shared" si="7"/>
        <v>13</v>
      </c>
      <c r="G50" s="1"/>
      <c r="H50" s="2">
        <v>0</v>
      </c>
      <c r="I50" s="3">
        <f t="shared" si="8"/>
        <v>0</v>
      </c>
      <c r="J50" s="2">
        <f t="shared" si="9"/>
        <v>1</v>
      </c>
      <c r="K50" s="3">
        <f t="shared" si="10"/>
        <v>13</v>
      </c>
      <c r="L50" s="1"/>
      <c r="M50" s="1"/>
      <c r="N50" s="1"/>
    </row>
    <row r="51" spans="2:14" x14ac:dyDescent="0.25">
      <c r="B51" s="1"/>
      <c r="C51" s="1" t="s">
        <v>167</v>
      </c>
      <c r="D51" s="1">
        <v>174</v>
      </c>
      <c r="E51" s="1">
        <v>631</v>
      </c>
      <c r="F51" s="1">
        <f t="shared" si="7"/>
        <v>805</v>
      </c>
      <c r="G51" s="1"/>
      <c r="H51" s="2">
        <v>1</v>
      </c>
      <c r="I51" s="3">
        <f t="shared" si="8"/>
        <v>805</v>
      </c>
      <c r="J51" s="2">
        <f t="shared" si="9"/>
        <v>0</v>
      </c>
      <c r="K51" s="3">
        <f t="shared" si="10"/>
        <v>0</v>
      </c>
      <c r="L51" s="1"/>
      <c r="M51" s="1"/>
      <c r="N51" s="1"/>
    </row>
    <row r="52" spans="2:14" x14ac:dyDescent="0.25">
      <c r="B52" s="1"/>
      <c r="C52" s="1" t="s">
        <v>168</v>
      </c>
      <c r="D52" s="1">
        <v>205</v>
      </c>
      <c r="E52" s="1">
        <v>175</v>
      </c>
      <c r="F52" s="1">
        <f t="shared" si="7"/>
        <v>380</v>
      </c>
      <c r="G52" s="1"/>
      <c r="H52" s="2">
        <v>1</v>
      </c>
      <c r="I52" s="3">
        <f t="shared" si="8"/>
        <v>380</v>
      </c>
      <c r="J52" s="2">
        <f t="shared" si="9"/>
        <v>0</v>
      </c>
      <c r="K52" s="3">
        <f t="shared" si="10"/>
        <v>0</v>
      </c>
      <c r="L52" s="1"/>
      <c r="M52" s="1"/>
      <c r="N52" s="1"/>
    </row>
    <row r="53" spans="2:14" x14ac:dyDescent="0.25">
      <c r="B53" s="1"/>
      <c r="C53" s="1" t="s">
        <v>169</v>
      </c>
      <c r="D53" s="1">
        <v>225</v>
      </c>
      <c r="E53" s="1">
        <v>607</v>
      </c>
      <c r="F53" s="1">
        <f t="shared" si="7"/>
        <v>832</v>
      </c>
      <c r="G53" s="1"/>
      <c r="H53" s="2">
        <v>1</v>
      </c>
      <c r="I53" s="3">
        <f t="shared" si="8"/>
        <v>832</v>
      </c>
      <c r="J53" s="2">
        <f t="shared" si="9"/>
        <v>0</v>
      </c>
      <c r="K53" s="3">
        <f t="shared" si="10"/>
        <v>0</v>
      </c>
      <c r="L53" s="1"/>
      <c r="M53" s="1"/>
      <c r="N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5">
      <c r="B55" s="1"/>
      <c r="C55" s="1"/>
      <c r="D55" s="1">
        <f>SUM(D36:D53)</f>
        <v>5728</v>
      </c>
      <c r="E55" s="1">
        <f t="shared" ref="E55:F55" si="12">SUM(E36:E53)</f>
        <v>9958</v>
      </c>
      <c r="F55" s="1">
        <f t="shared" si="12"/>
        <v>12657</v>
      </c>
      <c r="G55" s="1"/>
      <c r="H55" s="4"/>
      <c r="I55" s="5">
        <f>SUM(I36:I53)</f>
        <v>7138.9000000000005</v>
      </c>
      <c r="J55" s="4"/>
      <c r="K55" s="5">
        <f>SUM(K36:K53)</f>
        <v>8506.1</v>
      </c>
      <c r="L55" s="4"/>
      <c r="M55" s="1"/>
      <c r="N55" s="1"/>
    </row>
    <row r="56" spans="2:14" x14ac:dyDescent="0.25">
      <c r="B56" s="1"/>
      <c r="C56" s="1"/>
      <c r="D56" s="1"/>
      <c r="E56" s="1"/>
      <c r="F56" s="1"/>
      <c r="G56" s="1"/>
      <c r="H56" s="1"/>
      <c r="I56" s="6">
        <f>I55*0.99</f>
        <v>7067.5110000000004</v>
      </c>
      <c r="J56" s="6"/>
      <c r="K56" s="6">
        <f>K55*0.99</f>
        <v>8421.0390000000007</v>
      </c>
      <c r="L56" s="1"/>
      <c r="M56" s="1"/>
      <c r="N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6"/>
      <c r="M58" s="1"/>
      <c r="N58" s="1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5">
      <c r="B60" s="1"/>
      <c r="C60" s="1" t="s">
        <v>154</v>
      </c>
      <c r="D60" s="7">
        <v>0.01</v>
      </c>
      <c r="E60" s="3">
        <f>F55*D60</f>
        <v>126.57000000000001</v>
      </c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5">
      <c r="B61" s="1"/>
      <c r="C61" s="1" t="s">
        <v>170</v>
      </c>
      <c r="D61" s="2">
        <f>E61/(F55)</f>
        <v>0.55838753259066132</v>
      </c>
      <c r="E61" s="6">
        <f>I56</f>
        <v>7067.5110000000004</v>
      </c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5">
      <c r="B62" s="1"/>
      <c r="C62" s="1" t="s">
        <v>153</v>
      </c>
      <c r="D62" s="2">
        <f>K56/F55</f>
        <v>0.66532661768191514</v>
      </c>
      <c r="E62" s="6">
        <f>K56</f>
        <v>8421.0390000000007</v>
      </c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5">
      <c r="B64" s="1"/>
      <c r="C64" s="1"/>
      <c r="D64" s="7">
        <f>SUM(D60:D62)</f>
        <v>1.2337141502725766</v>
      </c>
      <c r="E64" s="6">
        <f>SUM(E60:E62)</f>
        <v>15615.12</v>
      </c>
      <c r="F64" s="1"/>
      <c r="G64" s="1"/>
      <c r="H64" s="1"/>
      <c r="I64" s="1"/>
      <c r="J64" s="1"/>
      <c r="K64" s="1"/>
      <c r="L64" s="1"/>
      <c r="M64" s="1"/>
      <c r="N64" s="1"/>
    </row>
  </sheetData>
  <mergeCells count="5">
    <mergeCell ref="P9:P11"/>
    <mergeCell ref="Q9:Q11"/>
    <mergeCell ref="R9:R11"/>
    <mergeCell ref="S9:S11"/>
    <mergeCell ref="S15:S1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ADMIN &amp; TOTAL BURDEN</vt:lpstr>
      <vt:lpstr>Sheet1</vt:lpstr>
      <vt:lpstr>'ADMIN &amp; TOTAL BURDEN'!Print_Area</vt:lpstr>
      <vt:lpstr>'ADMIN &amp; TOTAL BURDEN'!Print_Titles</vt:lpstr>
    </vt:vector>
  </TitlesOfParts>
  <Company>Forest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Woolley, Clark</dc:creator>
  <cp:lastModifiedBy>DiProfio, Nicholas - FS</cp:lastModifiedBy>
  <cp:lastPrinted>2018-10-18T14:17:17Z</cp:lastPrinted>
  <dcterms:created xsi:type="dcterms:W3CDTF">2013-02-11T20:08:19Z</dcterms:created>
  <dcterms:modified xsi:type="dcterms:W3CDTF">2018-10-18T20:00:01Z</dcterms:modified>
</cp:coreProperties>
</file>