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ost Award\Tasks &amp; Deliverables\Task 4 - OMB\OMB\OMB Comments\revised\Revised for OMB\"/>
    </mc:Choice>
  </mc:AlternateContent>
  <bookViews>
    <workbookView xWindow="0" yWindow="0" windowWidth="28800" windowHeight="12600"/>
  </bookViews>
  <sheets>
    <sheet name="Summer Meals Study Burden Table" sheetId="1" r:id="rId1"/>
    <sheet name="Assumptions" sheetId="2" r:id="rId2"/>
    <sheet name="Table A12 for SSA" sheetId="3" r:id="rId3"/>
  </sheets>
  <definedNames>
    <definedName name="_xlnm.Print_Titles" localSheetId="0">'Summer Meals Study Burden Table'!$3:$3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3" l="1"/>
  <c r="B4" i="3"/>
  <c r="C4" i="3"/>
  <c r="D4" i="3"/>
  <c r="E4" i="3"/>
  <c r="G4" i="3"/>
  <c r="I4" i="3"/>
  <c r="N4" i="3"/>
  <c r="A5" i="3"/>
  <c r="B5" i="3"/>
  <c r="C5" i="3"/>
  <c r="D5" i="3"/>
  <c r="G5" i="3"/>
  <c r="I5" i="3"/>
  <c r="N5" i="3"/>
  <c r="A6" i="3"/>
  <c r="B6" i="3"/>
  <c r="C6" i="3"/>
  <c r="D6" i="3"/>
  <c r="E6" i="3"/>
  <c r="F6" i="3"/>
  <c r="G6" i="3"/>
  <c r="I6" i="3"/>
  <c r="N6" i="3"/>
  <c r="A7" i="3"/>
  <c r="B7" i="3"/>
  <c r="C7" i="3"/>
  <c r="D7" i="3"/>
  <c r="E7" i="3"/>
  <c r="G7" i="3"/>
  <c r="I7" i="3"/>
  <c r="N7" i="3"/>
  <c r="A8" i="3"/>
  <c r="B8" i="3"/>
  <c r="C8" i="3"/>
  <c r="D8" i="3"/>
  <c r="E8" i="3"/>
  <c r="G8" i="3"/>
  <c r="I8" i="3"/>
  <c r="N8" i="3"/>
  <c r="A9" i="3"/>
  <c r="B9" i="3"/>
  <c r="C9" i="3"/>
  <c r="D9" i="3"/>
  <c r="G9" i="3"/>
  <c r="I9" i="3"/>
  <c r="N9" i="3"/>
  <c r="A10" i="3"/>
  <c r="B10" i="3"/>
  <c r="C10" i="3"/>
  <c r="D10" i="3"/>
  <c r="E10" i="3"/>
  <c r="G10" i="3"/>
  <c r="I10" i="3"/>
  <c r="N10" i="3"/>
  <c r="A11" i="3"/>
  <c r="B11" i="3"/>
  <c r="C11" i="3"/>
  <c r="D11" i="3"/>
  <c r="G11" i="3"/>
  <c r="I11" i="3"/>
  <c r="N11" i="3"/>
  <c r="A12" i="3"/>
  <c r="B12" i="3"/>
  <c r="C12" i="3"/>
  <c r="D12" i="3"/>
  <c r="G12" i="3"/>
  <c r="N12" i="3"/>
  <c r="A13" i="3"/>
  <c r="Q13" i="3"/>
  <c r="A14" i="3"/>
  <c r="G14" i="3"/>
  <c r="I14" i="3"/>
  <c r="N14" i="3"/>
  <c r="A15" i="3"/>
  <c r="G15" i="3"/>
  <c r="I15" i="3"/>
  <c r="N15" i="3"/>
  <c r="A16" i="3"/>
  <c r="G16" i="3"/>
  <c r="I16" i="3"/>
  <c r="N16" i="3"/>
  <c r="A17" i="3"/>
  <c r="G17" i="3"/>
  <c r="I17" i="3"/>
  <c r="N17" i="3"/>
  <c r="A18" i="3"/>
  <c r="G18" i="3"/>
  <c r="I18" i="3"/>
  <c r="N18" i="3"/>
  <c r="A19" i="3"/>
  <c r="G19" i="3"/>
  <c r="I19" i="3"/>
  <c r="N19" i="3"/>
  <c r="A20" i="3"/>
  <c r="G20" i="3"/>
  <c r="N20" i="3"/>
  <c r="A21" i="3"/>
  <c r="G21" i="3"/>
  <c r="N21" i="3"/>
  <c r="A22" i="3"/>
  <c r="G22" i="3"/>
  <c r="I22" i="3"/>
  <c r="N22" i="3"/>
  <c r="A23" i="3"/>
  <c r="G23" i="3"/>
  <c r="I23" i="3"/>
  <c r="N23" i="3"/>
  <c r="A24" i="3"/>
  <c r="G24" i="3"/>
  <c r="I24" i="3"/>
  <c r="N24" i="3"/>
  <c r="A25" i="3"/>
  <c r="G25" i="3"/>
  <c r="I25" i="3"/>
  <c r="N25" i="3"/>
  <c r="A26" i="3"/>
  <c r="G26" i="3"/>
  <c r="I26" i="3"/>
  <c r="N26" i="3"/>
  <c r="A27" i="3"/>
  <c r="G27" i="3"/>
  <c r="N27" i="3"/>
  <c r="A28" i="3"/>
  <c r="G28" i="3"/>
  <c r="I28" i="3"/>
  <c r="N28" i="3"/>
  <c r="A29" i="3"/>
  <c r="G29" i="3"/>
  <c r="I29" i="3"/>
  <c r="N29" i="3"/>
  <c r="A30" i="3"/>
  <c r="G30" i="3"/>
  <c r="N30" i="3"/>
  <c r="A31" i="3"/>
  <c r="G31" i="3"/>
  <c r="I31" i="3"/>
  <c r="N31" i="3"/>
  <c r="A32" i="3"/>
  <c r="G32" i="3"/>
  <c r="I32" i="3"/>
  <c r="N32" i="3"/>
  <c r="A33" i="3"/>
  <c r="G33" i="3"/>
  <c r="N33" i="3"/>
  <c r="A34" i="3"/>
  <c r="G34" i="3"/>
  <c r="N34" i="3"/>
  <c r="A35" i="3"/>
  <c r="G35" i="3"/>
  <c r="I35" i="3"/>
  <c r="N35" i="3"/>
  <c r="A36" i="3"/>
  <c r="I36" i="3"/>
  <c r="N36" i="3"/>
  <c r="A37" i="3"/>
  <c r="G37" i="3"/>
  <c r="N37" i="3"/>
  <c r="A38" i="3"/>
  <c r="G38" i="3"/>
  <c r="I38" i="3"/>
  <c r="N38" i="3"/>
  <c r="A39" i="3"/>
  <c r="G39" i="3"/>
  <c r="I39" i="3"/>
  <c r="N39" i="3"/>
  <c r="A40" i="3"/>
  <c r="G40" i="3"/>
  <c r="N40" i="3"/>
  <c r="A41" i="3"/>
  <c r="G41" i="3"/>
  <c r="I41" i="3"/>
  <c r="N41" i="3"/>
  <c r="A42" i="3"/>
  <c r="N42" i="3"/>
  <c r="A43" i="3"/>
  <c r="I43" i="3"/>
  <c r="N43" i="3"/>
  <c r="A44" i="3"/>
  <c r="I44" i="3"/>
  <c r="N44" i="3"/>
  <c r="A45" i="3"/>
  <c r="I45" i="3"/>
  <c r="N45" i="3"/>
  <c r="A46" i="3"/>
  <c r="Q46" i="3"/>
  <c r="A47" i="3"/>
  <c r="G47" i="3"/>
  <c r="N47" i="3"/>
  <c r="A48" i="3"/>
  <c r="G48" i="3"/>
  <c r="N48" i="3"/>
  <c r="A49" i="3"/>
  <c r="G49" i="3"/>
  <c r="N49" i="3"/>
  <c r="A50" i="3"/>
  <c r="G50" i="3"/>
  <c r="I50" i="3"/>
  <c r="N50" i="3"/>
  <c r="A51" i="3"/>
  <c r="G51" i="3"/>
  <c r="I51" i="3"/>
  <c r="N51" i="3"/>
  <c r="A52" i="3"/>
  <c r="G52" i="3"/>
  <c r="N52" i="3"/>
  <c r="A53" i="3"/>
  <c r="Q53" i="3"/>
  <c r="A54" i="3"/>
  <c r="G54" i="3"/>
  <c r="N54" i="3"/>
  <c r="A55" i="3"/>
  <c r="G55" i="3"/>
  <c r="N55" i="3"/>
  <c r="A56" i="3"/>
  <c r="G56" i="3"/>
  <c r="N56" i="3"/>
  <c r="A57" i="3"/>
  <c r="G57" i="3"/>
  <c r="I57" i="3"/>
  <c r="N57" i="3"/>
  <c r="A58" i="3"/>
  <c r="G58" i="3"/>
  <c r="N58" i="3"/>
  <c r="A59" i="3"/>
  <c r="G59" i="3"/>
  <c r="I59" i="3"/>
  <c r="N59" i="3"/>
  <c r="A60" i="3"/>
  <c r="G60" i="3"/>
  <c r="I60" i="3"/>
  <c r="N60" i="3"/>
  <c r="A61" i="3"/>
  <c r="G61" i="3"/>
  <c r="I61" i="3"/>
  <c r="N61" i="3"/>
  <c r="A62" i="3"/>
  <c r="G62" i="3"/>
  <c r="I62" i="3"/>
  <c r="N62" i="3"/>
  <c r="A63" i="3"/>
  <c r="G63" i="3"/>
  <c r="I63" i="3"/>
  <c r="N63" i="3"/>
  <c r="A64" i="3"/>
  <c r="G64" i="3"/>
  <c r="N64" i="3"/>
  <c r="A65" i="3"/>
  <c r="G65" i="3"/>
  <c r="N65" i="3"/>
  <c r="A66" i="3"/>
  <c r="G66" i="3"/>
  <c r="I66" i="3"/>
  <c r="N66" i="3"/>
  <c r="A67" i="3"/>
  <c r="G67" i="3"/>
  <c r="I67" i="3"/>
  <c r="N67" i="3"/>
  <c r="A68" i="3"/>
  <c r="G68" i="3"/>
  <c r="I68" i="3"/>
  <c r="N68" i="3"/>
  <c r="A69" i="3"/>
  <c r="G69" i="3"/>
  <c r="I69" i="3"/>
  <c r="N69" i="3"/>
  <c r="A70" i="3"/>
  <c r="G70" i="3"/>
  <c r="I70" i="3"/>
  <c r="N70" i="3"/>
  <c r="A71" i="3"/>
  <c r="G71" i="3"/>
  <c r="I71" i="3"/>
  <c r="N71" i="3"/>
  <c r="A72" i="3"/>
  <c r="G72" i="3"/>
  <c r="I72" i="3"/>
  <c r="N72" i="3"/>
  <c r="A73" i="3"/>
  <c r="G73" i="3"/>
  <c r="I73" i="3"/>
  <c r="N73" i="3"/>
  <c r="A74" i="3"/>
  <c r="G74" i="3"/>
  <c r="N74" i="3"/>
  <c r="A75" i="3"/>
  <c r="G75" i="3"/>
  <c r="I75" i="3"/>
  <c r="N75" i="3"/>
  <c r="A76" i="3"/>
  <c r="G76" i="3"/>
  <c r="I76" i="3"/>
  <c r="N76" i="3"/>
  <c r="A77" i="3"/>
  <c r="G77" i="3"/>
  <c r="N77" i="3"/>
  <c r="A78" i="3"/>
  <c r="G78" i="3"/>
  <c r="I78" i="3"/>
  <c r="N78" i="3"/>
  <c r="A79" i="3"/>
  <c r="G79" i="3"/>
  <c r="I79" i="3"/>
  <c r="N79" i="3"/>
  <c r="A80" i="3"/>
  <c r="G80" i="3"/>
  <c r="I80" i="3"/>
  <c r="N80" i="3"/>
  <c r="A81" i="3"/>
  <c r="G81" i="3"/>
  <c r="I81" i="3"/>
  <c r="N81" i="3"/>
  <c r="A82" i="3"/>
  <c r="G82" i="3"/>
  <c r="N82" i="3"/>
  <c r="A83" i="3"/>
  <c r="G83" i="3"/>
  <c r="I83" i="3"/>
  <c r="N83" i="3"/>
  <c r="A84" i="3"/>
  <c r="G84" i="3"/>
  <c r="I84" i="3"/>
  <c r="N84" i="3"/>
  <c r="A85" i="3"/>
  <c r="G85" i="3"/>
  <c r="I85" i="3"/>
  <c r="N85" i="3"/>
  <c r="A86" i="3"/>
  <c r="Q86" i="3"/>
  <c r="A88" i="3"/>
  <c r="B88" i="3"/>
  <c r="C88" i="3"/>
  <c r="D88" i="3"/>
  <c r="G88" i="3"/>
  <c r="I88" i="3"/>
  <c r="N88" i="3"/>
  <c r="A89" i="3"/>
  <c r="B89" i="3"/>
  <c r="C89" i="3"/>
  <c r="D89" i="3"/>
  <c r="G89" i="3"/>
  <c r="I89" i="3"/>
  <c r="N89" i="3"/>
  <c r="A90" i="3"/>
  <c r="B90" i="3"/>
  <c r="C90" i="3"/>
  <c r="D90" i="3"/>
  <c r="G90" i="3"/>
  <c r="I90" i="3"/>
  <c r="N90" i="3"/>
  <c r="A91" i="3"/>
  <c r="B91" i="3"/>
  <c r="C91" i="3"/>
  <c r="D91" i="3"/>
  <c r="G91" i="3"/>
  <c r="I91" i="3"/>
  <c r="N91" i="3"/>
  <c r="A92" i="3"/>
  <c r="B92" i="3"/>
  <c r="C92" i="3"/>
  <c r="D92" i="3"/>
  <c r="G92" i="3"/>
  <c r="I92" i="3"/>
  <c r="N92" i="3"/>
  <c r="A93" i="3"/>
  <c r="B93" i="3"/>
  <c r="C93" i="3"/>
  <c r="D93" i="3"/>
  <c r="G93" i="3"/>
  <c r="I93" i="3"/>
  <c r="N93" i="3"/>
  <c r="A94" i="3"/>
  <c r="B94" i="3"/>
  <c r="C94" i="3"/>
  <c r="D94" i="3"/>
  <c r="G94" i="3"/>
  <c r="I94" i="3"/>
  <c r="N94" i="3"/>
  <c r="A95" i="3"/>
  <c r="B95" i="3"/>
  <c r="C95" i="3"/>
  <c r="D95" i="3"/>
  <c r="G95" i="3"/>
  <c r="I95" i="3"/>
  <c r="N95" i="3"/>
  <c r="A96" i="3"/>
  <c r="B96" i="3"/>
  <c r="C96" i="3"/>
  <c r="D96" i="3"/>
  <c r="G96" i="3"/>
  <c r="I96" i="3"/>
  <c r="N96" i="3"/>
  <c r="A97" i="3"/>
  <c r="B97" i="3"/>
  <c r="C97" i="3"/>
  <c r="D97" i="3"/>
  <c r="G97" i="3"/>
  <c r="I97" i="3"/>
  <c r="N97" i="3"/>
  <c r="A98" i="3"/>
  <c r="B98" i="3"/>
  <c r="C98" i="3"/>
  <c r="D98" i="3"/>
  <c r="G98" i="3"/>
  <c r="I98" i="3"/>
  <c r="N98" i="3"/>
  <c r="A99" i="3"/>
  <c r="B99" i="3"/>
  <c r="C99" i="3"/>
  <c r="D99" i="3"/>
  <c r="G99" i="3"/>
  <c r="I99" i="3"/>
  <c r="N99" i="3"/>
  <c r="A100" i="3"/>
  <c r="B100" i="3"/>
  <c r="C100" i="3"/>
  <c r="D100" i="3"/>
  <c r="G100" i="3"/>
  <c r="I100" i="3"/>
  <c r="N100" i="3"/>
  <c r="A101" i="3"/>
  <c r="B101" i="3"/>
  <c r="C101" i="3"/>
  <c r="D101" i="3"/>
  <c r="G101" i="3"/>
  <c r="I101" i="3"/>
  <c r="N101" i="3"/>
  <c r="A102" i="3"/>
  <c r="B102" i="3"/>
  <c r="C102" i="3"/>
  <c r="D102" i="3"/>
  <c r="G102" i="3"/>
  <c r="I102" i="3"/>
  <c r="N102" i="3"/>
  <c r="A103" i="3"/>
  <c r="B103" i="3"/>
  <c r="C103" i="3"/>
  <c r="D103" i="3"/>
  <c r="G103" i="3"/>
  <c r="I103" i="3"/>
  <c r="N103" i="3"/>
  <c r="A104" i="3"/>
  <c r="B104" i="3"/>
  <c r="C104" i="3"/>
  <c r="D104" i="3"/>
  <c r="G104" i="3"/>
  <c r="I104" i="3"/>
  <c r="N104" i="3"/>
  <c r="A105" i="3"/>
  <c r="B105" i="3"/>
  <c r="C105" i="3"/>
  <c r="D105" i="3"/>
  <c r="G105" i="3"/>
  <c r="I105" i="3"/>
  <c r="N105" i="3"/>
  <c r="A106" i="3"/>
  <c r="B106" i="3"/>
  <c r="C106" i="3"/>
  <c r="D106" i="3"/>
  <c r="G106" i="3"/>
  <c r="I106" i="3"/>
  <c r="N106" i="3"/>
  <c r="A107" i="3"/>
  <c r="B107" i="3"/>
  <c r="C107" i="3"/>
  <c r="D107" i="3"/>
  <c r="G107" i="3"/>
  <c r="I107" i="3"/>
  <c r="N107" i="3"/>
  <c r="A108" i="3"/>
  <c r="B108" i="3"/>
  <c r="C108" i="3"/>
  <c r="D108" i="3"/>
  <c r="G108" i="3"/>
  <c r="I108" i="3"/>
  <c r="N108" i="3"/>
  <c r="A109" i="3"/>
  <c r="B109" i="3"/>
  <c r="C109" i="3"/>
  <c r="D109" i="3"/>
  <c r="G109" i="3"/>
  <c r="I109" i="3"/>
  <c r="N109" i="3"/>
  <c r="A110" i="3"/>
  <c r="B110" i="3"/>
  <c r="C110" i="3"/>
  <c r="D110" i="3"/>
  <c r="G110" i="3"/>
  <c r="I110" i="3"/>
  <c r="N110" i="3"/>
  <c r="A111" i="3"/>
  <c r="B111" i="3"/>
  <c r="C111" i="3"/>
  <c r="D111" i="3"/>
  <c r="G111" i="3"/>
  <c r="I111" i="3"/>
  <c r="N111" i="3"/>
  <c r="A112" i="3"/>
  <c r="B112" i="3"/>
  <c r="C112" i="3"/>
  <c r="D112" i="3"/>
  <c r="G112" i="3"/>
  <c r="I112" i="3"/>
  <c r="N112" i="3"/>
  <c r="A113" i="3"/>
  <c r="B113" i="3"/>
  <c r="C113" i="3"/>
  <c r="D113" i="3"/>
  <c r="G113" i="3"/>
  <c r="I113" i="3"/>
  <c r="N113" i="3"/>
  <c r="A114" i="3"/>
  <c r="B114" i="3"/>
  <c r="C114" i="3"/>
  <c r="D114" i="3"/>
  <c r="G114" i="3"/>
  <c r="I114" i="3"/>
  <c r="N114" i="3"/>
  <c r="A115" i="3"/>
  <c r="B115" i="3"/>
  <c r="C115" i="3"/>
  <c r="D115" i="3"/>
  <c r="G115" i="3"/>
  <c r="I115" i="3"/>
  <c r="N115" i="3"/>
  <c r="A116" i="3"/>
  <c r="B116" i="3"/>
  <c r="C116" i="3"/>
  <c r="D116" i="3"/>
  <c r="I116" i="3"/>
  <c r="N116" i="3"/>
  <c r="A117" i="3"/>
  <c r="B117" i="3"/>
  <c r="C117" i="3"/>
  <c r="D117" i="3"/>
  <c r="I117" i="3"/>
  <c r="N117" i="3"/>
  <c r="A118" i="3"/>
  <c r="B118" i="3"/>
  <c r="C118" i="3"/>
  <c r="D118" i="3"/>
  <c r="I118" i="3"/>
  <c r="N118" i="3"/>
  <c r="A119" i="3"/>
  <c r="B119" i="3"/>
  <c r="C119" i="3"/>
  <c r="D119" i="3"/>
  <c r="I119" i="3"/>
  <c r="N119" i="3"/>
  <c r="A120" i="3"/>
  <c r="Q120" i="3"/>
  <c r="A121" i="3"/>
  <c r="G121" i="3"/>
  <c r="N121" i="3"/>
  <c r="A122" i="3"/>
  <c r="G122" i="3"/>
  <c r="N122" i="3"/>
  <c r="A123" i="3"/>
  <c r="G123" i="3"/>
  <c r="N123" i="3"/>
  <c r="A124" i="3"/>
  <c r="G124" i="3"/>
  <c r="I124" i="3"/>
  <c r="N124" i="3"/>
  <c r="A125" i="3"/>
  <c r="G125" i="3"/>
  <c r="I125" i="3"/>
  <c r="N125" i="3"/>
  <c r="A126" i="3"/>
  <c r="G126" i="3"/>
  <c r="N126" i="3"/>
  <c r="A127" i="3"/>
  <c r="Q127" i="3"/>
  <c r="A128" i="3"/>
  <c r="G128" i="3"/>
  <c r="N128" i="3"/>
  <c r="A129" i="3"/>
  <c r="G129" i="3"/>
  <c r="N129" i="3"/>
  <c r="A130" i="3"/>
  <c r="G130" i="3"/>
  <c r="N130" i="3"/>
  <c r="A131" i="3"/>
  <c r="G131" i="3"/>
  <c r="I131" i="3"/>
  <c r="N131" i="3"/>
  <c r="A132" i="3"/>
  <c r="G132" i="3"/>
  <c r="I132" i="3"/>
  <c r="N132" i="3"/>
  <c r="A133" i="3"/>
  <c r="G133" i="3"/>
  <c r="I133" i="3"/>
  <c r="N133" i="3"/>
  <c r="A134" i="3"/>
  <c r="G134" i="3"/>
  <c r="I134" i="3"/>
  <c r="N134" i="3"/>
  <c r="A135" i="3"/>
  <c r="G135" i="3"/>
  <c r="I135" i="3"/>
  <c r="N135" i="3"/>
  <c r="A136" i="3"/>
  <c r="G136" i="3"/>
  <c r="I136" i="3"/>
  <c r="N136" i="3"/>
  <c r="A137" i="3"/>
  <c r="G137" i="3"/>
  <c r="I137" i="3"/>
  <c r="N137" i="3"/>
  <c r="A138" i="3"/>
  <c r="G138" i="3"/>
  <c r="N138" i="3"/>
  <c r="A139" i="3"/>
  <c r="G139" i="3"/>
  <c r="N139" i="3"/>
  <c r="A140" i="3"/>
  <c r="G140" i="3"/>
  <c r="I140" i="3"/>
  <c r="N140" i="3"/>
  <c r="A141" i="3"/>
  <c r="G141" i="3"/>
  <c r="I141" i="3"/>
  <c r="N141" i="3"/>
  <c r="A142" i="3"/>
  <c r="G142" i="3"/>
  <c r="I142" i="3"/>
  <c r="N142" i="3"/>
  <c r="A143" i="3"/>
  <c r="G143" i="3"/>
  <c r="I143" i="3"/>
  <c r="N143" i="3"/>
  <c r="A144" i="3"/>
  <c r="G144" i="3"/>
  <c r="I144" i="3"/>
  <c r="N144" i="3"/>
  <c r="A145" i="3"/>
  <c r="G145" i="3"/>
  <c r="I145" i="3"/>
  <c r="N145" i="3"/>
  <c r="A146" i="3"/>
  <c r="G146" i="3"/>
  <c r="I146" i="3"/>
  <c r="N146" i="3"/>
  <c r="A147" i="3"/>
  <c r="G147" i="3"/>
  <c r="I147" i="3"/>
  <c r="N147" i="3"/>
  <c r="A148" i="3"/>
  <c r="G148" i="3"/>
  <c r="N148" i="3"/>
  <c r="A149" i="3"/>
  <c r="G149" i="3"/>
  <c r="I149" i="3"/>
  <c r="N149" i="3"/>
  <c r="A150" i="3"/>
  <c r="G150" i="3"/>
  <c r="N150" i="3"/>
  <c r="A151" i="3"/>
  <c r="G151" i="3"/>
  <c r="N151" i="3"/>
  <c r="A152" i="3"/>
  <c r="G152" i="3"/>
  <c r="I152" i="3"/>
  <c r="N152" i="3"/>
  <c r="A153" i="3"/>
  <c r="G153" i="3"/>
  <c r="I153" i="3"/>
  <c r="N153" i="3"/>
  <c r="A154" i="3"/>
  <c r="G154" i="3"/>
  <c r="I154" i="3"/>
  <c r="N154" i="3"/>
  <c r="A155" i="3"/>
  <c r="G155" i="3"/>
  <c r="I155" i="3"/>
  <c r="N155" i="3"/>
  <c r="A156" i="3"/>
  <c r="G156" i="3"/>
  <c r="N156" i="3"/>
  <c r="A157" i="3"/>
  <c r="G157" i="3"/>
  <c r="I157" i="3"/>
  <c r="N157" i="3"/>
  <c r="A158" i="3"/>
  <c r="G158" i="3"/>
  <c r="I158" i="3"/>
  <c r="N158" i="3"/>
  <c r="A159" i="3"/>
  <c r="G159" i="3"/>
  <c r="I159" i="3"/>
  <c r="N159" i="3"/>
  <c r="A160" i="3"/>
  <c r="Q160" i="3"/>
  <c r="A162" i="3"/>
  <c r="B162" i="3"/>
  <c r="C162" i="3"/>
  <c r="D162" i="3"/>
  <c r="G162" i="3"/>
  <c r="I162" i="3"/>
  <c r="N162" i="3"/>
  <c r="A163" i="3"/>
  <c r="B163" i="3"/>
  <c r="C163" i="3"/>
  <c r="D163" i="3"/>
  <c r="G163" i="3"/>
  <c r="I163" i="3"/>
  <c r="N163" i="3"/>
  <c r="A164" i="3"/>
  <c r="B164" i="3"/>
  <c r="C164" i="3"/>
  <c r="D164" i="3"/>
  <c r="G164" i="3"/>
  <c r="I164" i="3"/>
  <c r="N164" i="3"/>
  <c r="A165" i="3"/>
  <c r="B165" i="3"/>
  <c r="C165" i="3"/>
  <c r="D165" i="3"/>
  <c r="G165" i="3"/>
  <c r="I165" i="3"/>
  <c r="N165" i="3"/>
  <c r="A166" i="3"/>
  <c r="B166" i="3"/>
  <c r="C166" i="3"/>
  <c r="D166" i="3"/>
  <c r="G166" i="3"/>
  <c r="I166" i="3"/>
  <c r="N166" i="3"/>
  <c r="A167" i="3"/>
  <c r="B167" i="3"/>
  <c r="C167" i="3"/>
  <c r="D167" i="3"/>
  <c r="G167" i="3"/>
  <c r="I167" i="3"/>
  <c r="N167" i="3"/>
  <c r="A168" i="3"/>
  <c r="B168" i="3"/>
  <c r="C168" i="3"/>
  <c r="D168" i="3"/>
  <c r="G168" i="3"/>
  <c r="I168" i="3"/>
  <c r="N168" i="3"/>
  <c r="A169" i="3"/>
  <c r="B169" i="3"/>
  <c r="C169" i="3"/>
  <c r="D169" i="3"/>
  <c r="G169" i="3"/>
  <c r="I169" i="3"/>
  <c r="N169" i="3"/>
  <c r="A170" i="3"/>
  <c r="B170" i="3"/>
  <c r="C170" i="3"/>
  <c r="D170" i="3"/>
  <c r="G170" i="3"/>
  <c r="I170" i="3"/>
  <c r="N170" i="3"/>
  <c r="A171" i="3"/>
  <c r="B171" i="3"/>
  <c r="C171" i="3"/>
  <c r="D171" i="3"/>
  <c r="G171" i="3"/>
  <c r="I171" i="3"/>
  <c r="N171" i="3"/>
  <c r="A172" i="3"/>
  <c r="B172" i="3"/>
  <c r="C172" i="3"/>
  <c r="D172" i="3"/>
  <c r="G172" i="3"/>
  <c r="I172" i="3"/>
  <c r="N172" i="3"/>
  <c r="A173" i="3"/>
  <c r="B173" i="3"/>
  <c r="C173" i="3"/>
  <c r="D173" i="3"/>
  <c r="G173" i="3"/>
  <c r="I173" i="3"/>
  <c r="N173" i="3"/>
  <c r="A174" i="3"/>
  <c r="B174" i="3"/>
  <c r="C174" i="3"/>
  <c r="D174" i="3"/>
  <c r="G174" i="3"/>
  <c r="I174" i="3"/>
  <c r="N174" i="3"/>
  <c r="A175" i="3"/>
  <c r="B175" i="3"/>
  <c r="C175" i="3"/>
  <c r="D175" i="3"/>
  <c r="G175" i="3"/>
  <c r="I175" i="3"/>
  <c r="N175" i="3"/>
  <c r="A176" i="3"/>
  <c r="B176" i="3"/>
  <c r="C176" i="3"/>
  <c r="D176" i="3"/>
  <c r="G176" i="3"/>
  <c r="I176" i="3"/>
  <c r="N176" i="3"/>
  <c r="A177" i="3"/>
  <c r="B177" i="3"/>
  <c r="C177" i="3"/>
  <c r="D177" i="3"/>
  <c r="G177" i="3"/>
  <c r="I177" i="3"/>
  <c r="N177" i="3"/>
  <c r="A178" i="3"/>
  <c r="B178" i="3"/>
  <c r="C178" i="3"/>
  <c r="D178" i="3"/>
  <c r="G178" i="3"/>
  <c r="I178" i="3"/>
  <c r="N178" i="3"/>
  <c r="A179" i="3"/>
  <c r="B179" i="3"/>
  <c r="C179" i="3"/>
  <c r="D179" i="3"/>
  <c r="G179" i="3"/>
  <c r="I179" i="3"/>
  <c r="N179" i="3"/>
  <c r="A180" i="3"/>
  <c r="B180" i="3"/>
  <c r="C180" i="3"/>
  <c r="D180" i="3"/>
  <c r="G180" i="3"/>
  <c r="I180" i="3"/>
  <c r="N180" i="3"/>
  <c r="Q181" i="3"/>
  <c r="A182" i="3"/>
  <c r="C182" i="3"/>
  <c r="D182" i="3"/>
  <c r="Q182" i="3"/>
  <c r="B3" i="3"/>
  <c r="C3" i="3"/>
  <c r="D3" i="3"/>
  <c r="F3" i="3"/>
  <c r="G3" i="3"/>
  <c r="H3" i="3"/>
  <c r="I3" i="3"/>
  <c r="J3" i="3"/>
  <c r="K3" i="3"/>
  <c r="L3" i="3"/>
  <c r="M3" i="3"/>
  <c r="N3" i="3"/>
  <c r="O3" i="3"/>
  <c r="Q3" i="3"/>
  <c r="A2" i="3"/>
  <c r="L137" i="1"/>
  <c r="L137" i="3" s="1"/>
  <c r="L63" i="1"/>
  <c r="L63" i="3" s="1"/>
  <c r="G36" i="1"/>
  <c r="G36" i="3" s="1"/>
  <c r="E49" i="1"/>
  <c r="E49" i="3" s="1"/>
  <c r="L33" i="1"/>
  <c r="L33" i="3" s="1"/>
  <c r="L150" i="1" l="1"/>
  <c r="L150" i="3" s="1"/>
  <c r="I150" i="1"/>
  <c r="I150" i="3" s="1"/>
  <c r="L110" i="1"/>
  <c r="L110" i="3" s="1"/>
  <c r="Q161" i="1"/>
  <c r="Q161" i="3" s="1"/>
  <c r="E164" i="1" l="1"/>
  <c r="L76" i="1"/>
  <c r="L76" i="3" s="1"/>
  <c r="L36" i="1"/>
  <c r="L36" i="3" s="1"/>
  <c r="I148" i="1"/>
  <c r="I148" i="3" s="1"/>
  <c r="I55" i="1"/>
  <c r="I55" i="3" s="1"/>
  <c r="I74" i="1"/>
  <c r="I74" i="3" s="1"/>
  <c r="E166" i="1" l="1"/>
  <c r="E166" i="3" s="1"/>
  <c r="E164" i="3"/>
  <c r="F164" i="1"/>
  <c r="F164" i="3" s="1"/>
  <c r="Q162" i="1"/>
  <c r="Q167" i="1"/>
  <c r="L180" i="1"/>
  <c r="L180" i="3" s="1"/>
  <c r="L163" i="1"/>
  <c r="L163" i="3" s="1"/>
  <c r="L164" i="1"/>
  <c r="L164" i="3" s="1"/>
  <c r="L165" i="1"/>
  <c r="L165" i="3" s="1"/>
  <c r="L166" i="1"/>
  <c r="L166" i="3" s="1"/>
  <c r="L167" i="1"/>
  <c r="L167" i="3" s="1"/>
  <c r="L168" i="1"/>
  <c r="L168" i="3" s="1"/>
  <c r="L169" i="1"/>
  <c r="L169" i="3" s="1"/>
  <c r="L170" i="1"/>
  <c r="L170" i="3" s="1"/>
  <c r="L171" i="1"/>
  <c r="L171" i="3" s="1"/>
  <c r="L172" i="1"/>
  <c r="L172" i="3" s="1"/>
  <c r="L173" i="1"/>
  <c r="L173" i="3" s="1"/>
  <c r="L174" i="1"/>
  <c r="L174" i="3" s="1"/>
  <c r="L175" i="1"/>
  <c r="L175" i="3" s="1"/>
  <c r="L176" i="1"/>
  <c r="L176" i="3" s="1"/>
  <c r="L177" i="1"/>
  <c r="L177" i="3" s="1"/>
  <c r="L178" i="1"/>
  <c r="L178" i="3" s="1"/>
  <c r="L179" i="1"/>
  <c r="L179" i="3" s="1"/>
  <c r="L162" i="1"/>
  <c r="L162" i="3" s="1"/>
  <c r="E179" i="1"/>
  <c r="E177" i="1"/>
  <c r="F176" i="1"/>
  <c r="F176" i="3" s="1"/>
  <c r="E176" i="1"/>
  <c r="E176" i="3" s="1"/>
  <c r="F171" i="1"/>
  <c r="F170" i="1"/>
  <c r="E170" i="1"/>
  <c r="H20" i="2"/>
  <c r="E171" i="1" s="1"/>
  <c r="I20" i="2"/>
  <c r="E169" i="1"/>
  <c r="E169" i="3" s="1"/>
  <c r="E168" i="1"/>
  <c r="E168" i="3" s="1"/>
  <c r="F163" i="1"/>
  <c r="E180" i="1"/>
  <c r="E162" i="1"/>
  <c r="E59" i="1"/>
  <c r="E59" i="3" s="1"/>
  <c r="C43" i="2"/>
  <c r="B43" i="2"/>
  <c r="E133" i="1" s="1"/>
  <c r="E133" i="3" s="1"/>
  <c r="B42" i="2"/>
  <c r="E62" i="1" s="1"/>
  <c r="E62" i="3" s="1"/>
  <c r="F144" i="1"/>
  <c r="F144" i="3" s="1"/>
  <c r="E124" i="1"/>
  <c r="E124" i="3" s="1"/>
  <c r="E121" i="1"/>
  <c r="F124" i="1"/>
  <c r="F124" i="3" s="1"/>
  <c r="F104" i="1"/>
  <c r="F104" i="3" s="1"/>
  <c r="Q128" i="1"/>
  <c r="Q121" i="1"/>
  <c r="Q88" i="1"/>
  <c r="C42" i="2" l="1"/>
  <c r="Q129" i="1"/>
  <c r="Q128" i="3"/>
  <c r="F121" i="1"/>
  <c r="F121" i="3" s="1"/>
  <c r="E121" i="3"/>
  <c r="F162" i="1"/>
  <c r="K162" i="1" s="1"/>
  <c r="E162" i="3"/>
  <c r="F173" i="1"/>
  <c r="F170" i="3"/>
  <c r="Q163" i="1"/>
  <c r="Q162" i="3"/>
  <c r="F180" i="1"/>
  <c r="K180" i="1" s="1"/>
  <c r="K180" i="3" s="1"/>
  <c r="E180" i="3"/>
  <c r="E174" i="1"/>
  <c r="E174" i="3" s="1"/>
  <c r="E171" i="3"/>
  <c r="Q89" i="1"/>
  <c r="Q88" i="3"/>
  <c r="H163" i="1"/>
  <c r="F163" i="3"/>
  <c r="H171" i="1"/>
  <c r="F171" i="3"/>
  <c r="E178" i="1"/>
  <c r="E178" i="3" s="1"/>
  <c r="E177" i="3"/>
  <c r="Q122" i="1"/>
  <c r="Q121" i="3"/>
  <c r="E172" i="1"/>
  <c r="E172" i="3" s="1"/>
  <c r="E170" i="3"/>
  <c r="F179" i="1"/>
  <c r="K179" i="1" s="1"/>
  <c r="E179" i="3"/>
  <c r="Q168" i="1"/>
  <c r="Q167" i="3"/>
  <c r="F105" i="1"/>
  <c r="F105" i="3" s="1"/>
  <c r="E105" i="1"/>
  <c r="E105" i="3" s="1"/>
  <c r="F145" i="1"/>
  <c r="F145" i="3" s="1"/>
  <c r="E145" i="1"/>
  <c r="E145" i="3" s="1"/>
  <c r="E165" i="1"/>
  <c r="E173" i="1"/>
  <c r="K176" i="1"/>
  <c r="F177" i="1"/>
  <c r="F172" i="1"/>
  <c r="F174" i="1"/>
  <c r="H176" i="1"/>
  <c r="H170" i="1"/>
  <c r="K171" i="1"/>
  <c r="K170" i="1"/>
  <c r="F181" i="1"/>
  <c r="F181" i="3" s="1"/>
  <c r="F168" i="1"/>
  <c r="E181" i="1"/>
  <c r="E181" i="3" s="1"/>
  <c r="H164" i="1"/>
  <c r="K164" i="1"/>
  <c r="F169" i="1"/>
  <c r="E163" i="1"/>
  <c r="K163" i="1" l="1"/>
  <c r="E163" i="3"/>
  <c r="M170" i="1"/>
  <c r="K170" i="3"/>
  <c r="M164" i="1"/>
  <c r="K164" i="3"/>
  <c r="H168" i="1"/>
  <c r="F168" i="3"/>
  <c r="H174" i="1"/>
  <c r="F174" i="3"/>
  <c r="M176" i="1"/>
  <c r="K176" i="3"/>
  <c r="J164" i="1"/>
  <c r="J164" i="3" s="1"/>
  <c r="H164" i="3"/>
  <c r="M179" i="1"/>
  <c r="K179" i="3"/>
  <c r="H172" i="1"/>
  <c r="F172" i="3"/>
  <c r="K173" i="1"/>
  <c r="E173" i="3"/>
  <c r="H179" i="1"/>
  <c r="F179" i="3"/>
  <c r="J163" i="1"/>
  <c r="J163" i="3" s="1"/>
  <c r="H163" i="3"/>
  <c r="Q90" i="1"/>
  <c r="Q89" i="3"/>
  <c r="H180" i="1"/>
  <c r="F180" i="3"/>
  <c r="H173" i="1"/>
  <c r="F173" i="3"/>
  <c r="J170" i="1"/>
  <c r="J170" i="3" s="1"/>
  <c r="H170" i="3"/>
  <c r="M162" i="1"/>
  <c r="K162" i="3"/>
  <c r="H169" i="1"/>
  <c r="F169" i="3"/>
  <c r="M180" i="1"/>
  <c r="O180" i="1" s="1"/>
  <c r="M171" i="1"/>
  <c r="K171" i="3"/>
  <c r="J176" i="1"/>
  <c r="J176" i="3" s="1"/>
  <c r="H176" i="3"/>
  <c r="H177" i="1"/>
  <c r="F177" i="3"/>
  <c r="E167" i="1"/>
  <c r="E165" i="3"/>
  <c r="Q169" i="1"/>
  <c r="Q168" i="3"/>
  <c r="Q123" i="1"/>
  <c r="Q122" i="3"/>
  <c r="J171" i="1"/>
  <c r="J171" i="3" s="1"/>
  <c r="H171" i="3"/>
  <c r="Q164" i="1"/>
  <c r="Q163" i="3"/>
  <c r="H162" i="1"/>
  <c r="F162" i="3"/>
  <c r="Q130" i="1"/>
  <c r="Q129" i="3"/>
  <c r="K181" i="1"/>
  <c r="F165" i="1"/>
  <c r="K177" i="1"/>
  <c r="F178" i="1"/>
  <c r="K174" i="1"/>
  <c r="K168" i="1"/>
  <c r="K172" i="1"/>
  <c r="K169" i="1"/>
  <c r="F166" i="1"/>
  <c r="L159" i="1"/>
  <c r="L159" i="3" s="1"/>
  <c r="L158" i="1"/>
  <c r="L158" i="3" s="1"/>
  <c r="L157" i="1"/>
  <c r="L157" i="3" s="1"/>
  <c r="L156" i="1"/>
  <c r="L156" i="3" s="1"/>
  <c r="I156" i="1"/>
  <c r="I156" i="3" s="1"/>
  <c r="L155" i="1"/>
  <c r="L155" i="3" s="1"/>
  <c r="L154" i="1"/>
  <c r="L154" i="3" s="1"/>
  <c r="L153" i="1"/>
  <c r="L153" i="3" s="1"/>
  <c r="L152" i="1"/>
  <c r="L152" i="3" s="1"/>
  <c r="L151" i="1"/>
  <c r="L151" i="3" s="1"/>
  <c r="L149" i="1"/>
  <c r="L149" i="3" s="1"/>
  <c r="L148" i="1"/>
  <c r="L148" i="3" s="1"/>
  <c r="L147" i="1"/>
  <c r="L147" i="3" s="1"/>
  <c r="L146" i="1"/>
  <c r="L146" i="3" s="1"/>
  <c r="L145" i="1"/>
  <c r="L145" i="3" s="1"/>
  <c r="L144" i="1"/>
  <c r="L144" i="3" s="1"/>
  <c r="L143" i="1"/>
  <c r="L143" i="3" s="1"/>
  <c r="L142" i="1"/>
  <c r="L142" i="3" s="1"/>
  <c r="L141" i="1"/>
  <c r="L141" i="3" s="1"/>
  <c r="L140" i="1"/>
  <c r="L140" i="3" s="1"/>
  <c r="L139" i="1"/>
  <c r="L139" i="3" s="1"/>
  <c r="I139" i="1"/>
  <c r="I139" i="3" s="1"/>
  <c r="L138" i="1"/>
  <c r="L138" i="3" s="1"/>
  <c r="L136" i="1"/>
  <c r="L136" i="3" s="1"/>
  <c r="E136" i="1"/>
  <c r="L135" i="1"/>
  <c r="L135" i="3" s="1"/>
  <c r="E135" i="1"/>
  <c r="L134" i="1"/>
  <c r="L134" i="3" s="1"/>
  <c r="L133" i="1"/>
  <c r="L133" i="3" s="1"/>
  <c r="F133" i="1"/>
  <c r="L132" i="1"/>
  <c r="L132" i="3" s="1"/>
  <c r="L131" i="1"/>
  <c r="L131" i="3" s="1"/>
  <c r="L130" i="1"/>
  <c r="L130" i="3" s="1"/>
  <c r="I130" i="1"/>
  <c r="I130" i="3" s="1"/>
  <c r="L129" i="1"/>
  <c r="L129" i="3" s="1"/>
  <c r="L128" i="1"/>
  <c r="L128" i="3" s="1"/>
  <c r="L126" i="1"/>
  <c r="L126" i="3" s="1"/>
  <c r="L125" i="1"/>
  <c r="L125" i="3" s="1"/>
  <c r="L124" i="1"/>
  <c r="L124" i="3" s="1"/>
  <c r="L123" i="1"/>
  <c r="L123" i="3" s="1"/>
  <c r="L122" i="1"/>
  <c r="L122" i="3" s="1"/>
  <c r="I122" i="1"/>
  <c r="I122" i="3" s="1"/>
  <c r="L121" i="1"/>
  <c r="L121" i="3" s="1"/>
  <c r="I121" i="1"/>
  <c r="I121" i="3" s="1"/>
  <c r="H121" i="1"/>
  <c r="E127" i="1"/>
  <c r="E127" i="3" s="1"/>
  <c r="G119" i="1"/>
  <c r="G119" i="3" s="1"/>
  <c r="G118" i="1"/>
  <c r="G118" i="3" s="1"/>
  <c r="G117" i="1"/>
  <c r="G117" i="3" s="1"/>
  <c r="G116" i="1"/>
  <c r="L115" i="1"/>
  <c r="L115" i="3" s="1"/>
  <c r="L114" i="1"/>
  <c r="L114" i="3" s="1"/>
  <c r="L113" i="1"/>
  <c r="L113" i="3" s="1"/>
  <c r="L112" i="1"/>
  <c r="L112" i="3" s="1"/>
  <c r="L111" i="1"/>
  <c r="L111" i="3" s="1"/>
  <c r="L109" i="1"/>
  <c r="L109" i="3" s="1"/>
  <c r="L108" i="1"/>
  <c r="L108" i="3" s="1"/>
  <c r="L107" i="1"/>
  <c r="L107" i="3" s="1"/>
  <c r="L106" i="1"/>
  <c r="L106" i="3" s="1"/>
  <c r="L105" i="1"/>
  <c r="L105" i="3" s="1"/>
  <c r="L104" i="1"/>
  <c r="L104" i="3" s="1"/>
  <c r="I123" i="1"/>
  <c r="H105" i="1"/>
  <c r="L103" i="1"/>
  <c r="L103" i="3" s="1"/>
  <c r="L102" i="1"/>
  <c r="L102" i="3" s="1"/>
  <c r="L101" i="1"/>
  <c r="L101" i="3" s="1"/>
  <c r="L100" i="1"/>
  <c r="L100" i="3" s="1"/>
  <c r="L99" i="1"/>
  <c r="L99" i="3" s="1"/>
  <c r="L98" i="1"/>
  <c r="L98" i="3" s="1"/>
  <c r="L97" i="1"/>
  <c r="L97" i="3" s="1"/>
  <c r="L96" i="1"/>
  <c r="L96" i="3" s="1"/>
  <c r="L95" i="1"/>
  <c r="L95" i="3" s="1"/>
  <c r="L94" i="1"/>
  <c r="L94" i="3" s="1"/>
  <c r="L93" i="1"/>
  <c r="L93" i="3" s="1"/>
  <c r="L92" i="1"/>
  <c r="L92" i="3" s="1"/>
  <c r="L91" i="1"/>
  <c r="L91" i="3" s="1"/>
  <c r="L90" i="1"/>
  <c r="L90" i="3" s="1"/>
  <c r="L89" i="1"/>
  <c r="L89" i="3" s="1"/>
  <c r="L88" i="1"/>
  <c r="L88" i="3" s="1"/>
  <c r="Q87" i="1"/>
  <c r="Q87" i="3" s="1"/>
  <c r="Q54" i="1"/>
  <c r="Q54" i="3" s="1"/>
  <c r="K181" i="3" l="1"/>
  <c r="M180" i="3"/>
  <c r="I129" i="1"/>
  <c r="I123" i="3"/>
  <c r="L116" i="1"/>
  <c r="L116" i="3" s="1"/>
  <c r="G116" i="3"/>
  <c r="E134" i="1"/>
  <c r="E134" i="3" s="1"/>
  <c r="F133" i="3"/>
  <c r="M168" i="1"/>
  <c r="K168" i="3"/>
  <c r="J162" i="1"/>
  <c r="H162" i="3"/>
  <c r="Q124" i="1"/>
  <c r="Q123" i="3"/>
  <c r="F167" i="1"/>
  <c r="E167" i="3"/>
  <c r="F136" i="1"/>
  <c r="E136" i="3"/>
  <c r="H166" i="1"/>
  <c r="F166" i="3"/>
  <c r="M174" i="1"/>
  <c r="K174" i="3"/>
  <c r="H178" i="1"/>
  <c r="F178" i="3"/>
  <c r="J169" i="1"/>
  <c r="J169" i="3" s="1"/>
  <c r="H169" i="3"/>
  <c r="O162" i="1"/>
  <c r="M162" i="3"/>
  <c r="J173" i="1"/>
  <c r="J173" i="3" s="1"/>
  <c r="H173" i="3"/>
  <c r="Q91" i="1"/>
  <c r="Q90" i="3"/>
  <c r="J179" i="1"/>
  <c r="J179" i="3" s="1"/>
  <c r="H179" i="3"/>
  <c r="J172" i="1"/>
  <c r="J172" i="3" s="1"/>
  <c r="H172" i="3"/>
  <c r="J174" i="1"/>
  <c r="J174" i="3" s="1"/>
  <c r="H174" i="3"/>
  <c r="J168" i="1"/>
  <c r="J168" i="3" s="1"/>
  <c r="H168" i="3"/>
  <c r="O170" i="1"/>
  <c r="M170" i="3"/>
  <c r="M169" i="1"/>
  <c r="K169" i="3"/>
  <c r="M177" i="1"/>
  <c r="K177" i="3"/>
  <c r="Q131" i="1"/>
  <c r="Q130" i="3"/>
  <c r="Q165" i="1"/>
  <c r="Q164" i="3"/>
  <c r="Q170" i="1"/>
  <c r="Q169" i="3"/>
  <c r="J177" i="1"/>
  <c r="J177" i="3" s="1"/>
  <c r="H177" i="3"/>
  <c r="O171" i="1"/>
  <c r="M171" i="3"/>
  <c r="J105" i="1"/>
  <c r="J105" i="3" s="1"/>
  <c r="H105" i="3"/>
  <c r="H121" i="3"/>
  <c r="F135" i="1"/>
  <c r="K135" i="1" s="1"/>
  <c r="E135" i="3"/>
  <c r="M172" i="1"/>
  <c r="K172" i="3"/>
  <c r="K165" i="1"/>
  <c r="F165" i="3"/>
  <c r="J180" i="1"/>
  <c r="J180" i="3" s="1"/>
  <c r="H180" i="3"/>
  <c r="M173" i="1"/>
  <c r="K173" i="3"/>
  <c r="O179" i="1"/>
  <c r="M179" i="3"/>
  <c r="O176" i="1"/>
  <c r="M176" i="3"/>
  <c r="O164" i="1"/>
  <c r="M164" i="3"/>
  <c r="M163" i="1"/>
  <c r="K163" i="3"/>
  <c r="O180" i="3"/>
  <c r="K178" i="1"/>
  <c r="H165" i="1"/>
  <c r="K166" i="1"/>
  <c r="K133" i="1"/>
  <c r="H104" i="1"/>
  <c r="K105" i="1"/>
  <c r="H133" i="1"/>
  <c r="L117" i="1"/>
  <c r="L117" i="3" s="1"/>
  <c r="L118" i="1"/>
  <c r="L118" i="3" s="1"/>
  <c r="L119" i="1"/>
  <c r="L119" i="3" s="1"/>
  <c r="J121" i="1"/>
  <c r="J121" i="3" s="1"/>
  <c r="K121" i="1"/>
  <c r="F127" i="1"/>
  <c r="F127" i="3" s="1"/>
  <c r="K136" i="1"/>
  <c r="H144" i="1"/>
  <c r="E122" i="1"/>
  <c r="E122" i="3" s="1"/>
  <c r="E126" i="1"/>
  <c r="E126" i="3" s="1"/>
  <c r="L82" i="1"/>
  <c r="L82" i="3" s="1"/>
  <c r="I82" i="1"/>
  <c r="I82" i="3" s="1"/>
  <c r="P180" i="1" l="1"/>
  <c r="F134" i="1"/>
  <c r="F134" i="3" s="1"/>
  <c r="I138" i="1"/>
  <c r="I138" i="3" s="1"/>
  <c r="I129" i="3"/>
  <c r="M136" i="1"/>
  <c r="K136" i="3"/>
  <c r="J133" i="1"/>
  <c r="J133" i="3" s="1"/>
  <c r="H133" i="3"/>
  <c r="M105" i="1"/>
  <c r="K105" i="3"/>
  <c r="J165" i="1"/>
  <c r="H165" i="3"/>
  <c r="O174" i="1"/>
  <c r="M174" i="3"/>
  <c r="H136" i="1"/>
  <c r="F136" i="3"/>
  <c r="M135" i="1"/>
  <c r="K135" i="3"/>
  <c r="J104" i="1"/>
  <c r="J104" i="3" s="1"/>
  <c r="H104" i="3"/>
  <c r="M133" i="1"/>
  <c r="K133" i="3"/>
  <c r="M178" i="1"/>
  <c r="K178" i="3"/>
  <c r="O163" i="1"/>
  <c r="M163" i="3"/>
  <c r="P179" i="1"/>
  <c r="O179" i="3"/>
  <c r="M165" i="1"/>
  <c r="K165" i="3"/>
  <c r="P171" i="1"/>
  <c r="O171" i="3"/>
  <c r="Q171" i="1"/>
  <c r="Q170" i="3"/>
  <c r="Q166" i="1"/>
  <c r="Q166" i="3" s="1"/>
  <c r="Q165" i="3"/>
  <c r="O169" i="1"/>
  <c r="M169" i="3"/>
  <c r="Q92" i="1"/>
  <c r="Q91" i="3"/>
  <c r="O168" i="1"/>
  <c r="M168" i="3"/>
  <c r="J144" i="1"/>
  <c r="J144" i="3" s="1"/>
  <c r="H144" i="3"/>
  <c r="P162" i="1"/>
  <c r="O162" i="3"/>
  <c r="J178" i="1"/>
  <c r="J178" i="3" s="1"/>
  <c r="H178" i="3"/>
  <c r="J166" i="1"/>
  <c r="J166" i="3" s="1"/>
  <c r="H166" i="3"/>
  <c r="K167" i="1"/>
  <c r="F167" i="3"/>
  <c r="H167" i="1"/>
  <c r="Q125" i="1"/>
  <c r="Q124" i="3"/>
  <c r="M121" i="1"/>
  <c r="M121" i="3" s="1"/>
  <c r="K121" i="3"/>
  <c r="H134" i="1"/>
  <c r="M166" i="1"/>
  <c r="K166" i="3"/>
  <c r="O164" i="3"/>
  <c r="P164" i="1"/>
  <c r="O176" i="3"/>
  <c r="P176" i="1"/>
  <c r="O173" i="1"/>
  <c r="M173" i="3"/>
  <c r="O172" i="1"/>
  <c r="M172" i="3"/>
  <c r="H135" i="1"/>
  <c r="F135" i="3"/>
  <c r="Q132" i="1"/>
  <c r="Q131" i="3"/>
  <c r="O177" i="1"/>
  <c r="M177" i="3"/>
  <c r="O170" i="3"/>
  <c r="P170" i="1"/>
  <c r="J162" i="3"/>
  <c r="P180" i="3"/>
  <c r="F126" i="1"/>
  <c r="I126" i="1"/>
  <c r="I126" i="3" s="1"/>
  <c r="K124" i="1"/>
  <c r="E125" i="1"/>
  <c r="E125" i="3" s="1"/>
  <c r="F122" i="1"/>
  <c r="K145" i="1"/>
  <c r="H145" i="1"/>
  <c r="K134" i="1"/>
  <c r="F125" i="1"/>
  <c r="H124" i="1"/>
  <c r="K127" i="1"/>
  <c r="K127" i="3" s="1"/>
  <c r="I65" i="1"/>
  <c r="I65" i="3" s="1"/>
  <c r="I42" i="1"/>
  <c r="I42" i="3" s="1"/>
  <c r="G42" i="1"/>
  <c r="O121" i="1" l="1"/>
  <c r="P121" i="1" s="1"/>
  <c r="P121" i="3" s="1"/>
  <c r="L42" i="1"/>
  <c r="L42" i="3" s="1"/>
  <c r="G42" i="3"/>
  <c r="M145" i="1"/>
  <c r="K145" i="3"/>
  <c r="H125" i="1"/>
  <c r="F125" i="3"/>
  <c r="O121" i="3"/>
  <c r="J145" i="1"/>
  <c r="J145" i="3" s="1"/>
  <c r="H145" i="3"/>
  <c r="M124" i="1"/>
  <c r="K124" i="3"/>
  <c r="H126" i="1"/>
  <c r="H126" i="3" s="1"/>
  <c r="F126" i="3"/>
  <c r="R170" i="1"/>
  <c r="R170" i="3" s="1"/>
  <c r="P170" i="3"/>
  <c r="P176" i="3"/>
  <c r="Q126" i="1"/>
  <c r="Q126" i="3" s="1"/>
  <c r="Q125" i="3"/>
  <c r="P168" i="1"/>
  <c r="O168" i="3"/>
  <c r="M134" i="1"/>
  <c r="K134" i="3"/>
  <c r="Q133" i="1"/>
  <c r="Q132" i="3"/>
  <c r="P172" i="1"/>
  <c r="O172" i="3"/>
  <c r="O166" i="1"/>
  <c r="M166" i="3"/>
  <c r="J167" i="1"/>
  <c r="H167" i="3"/>
  <c r="P169" i="1"/>
  <c r="O169" i="3"/>
  <c r="R171" i="1"/>
  <c r="R171" i="3" s="1"/>
  <c r="P171" i="3"/>
  <c r="O165" i="1"/>
  <c r="M165" i="3"/>
  <c r="O178" i="1"/>
  <c r="M178" i="3"/>
  <c r="O135" i="1"/>
  <c r="M135" i="3"/>
  <c r="P174" i="1"/>
  <c r="O174" i="3"/>
  <c r="O105" i="1"/>
  <c r="M105" i="3"/>
  <c r="O136" i="1"/>
  <c r="M136" i="3"/>
  <c r="R164" i="1"/>
  <c r="R164" i="3" s="1"/>
  <c r="P164" i="3"/>
  <c r="R162" i="1"/>
  <c r="P162" i="3"/>
  <c r="J124" i="1"/>
  <c r="J124" i="3" s="1"/>
  <c r="H124" i="3"/>
  <c r="H122" i="1"/>
  <c r="F122" i="3"/>
  <c r="P177" i="1"/>
  <c r="O177" i="3"/>
  <c r="J135" i="1"/>
  <c r="J135" i="3" s="1"/>
  <c r="H135" i="3"/>
  <c r="P173" i="1"/>
  <c r="O173" i="3"/>
  <c r="J134" i="1"/>
  <c r="J134" i="3" s="1"/>
  <c r="H134" i="3"/>
  <c r="M167" i="1"/>
  <c r="K167" i="3"/>
  <c r="Q93" i="1"/>
  <c r="Q92" i="3"/>
  <c r="Q172" i="1"/>
  <c r="Q171" i="3"/>
  <c r="P179" i="3"/>
  <c r="P163" i="1"/>
  <c r="O163" i="3"/>
  <c r="O133" i="1"/>
  <c r="M133" i="3"/>
  <c r="J136" i="1"/>
  <c r="J136" i="3" s="1"/>
  <c r="H136" i="3"/>
  <c r="J165" i="3"/>
  <c r="K126" i="1"/>
  <c r="K125" i="1"/>
  <c r="K122" i="1"/>
  <c r="B22" i="2"/>
  <c r="C21" i="2"/>
  <c r="C22" i="2" s="1"/>
  <c r="E175" i="1" s="1"/>
  <c r="E21" i="2"/>
  <c r="I56" i="1"/>
  <c r="L54" i="1"/>
  <c r="L54" i="3" s="1"/>
  <c r="G43" i="1"/>
  <c r="G43" i="3" s="1"/>
  <c r="G44" i="1"/>
  <c r="G44" i="3" s="1"/>
  <c r="G45" i="1"/>
  <c r="G45" i="3" s="1"/>
  <c r="E11" i="1"/>
  <c r="E11" i="3" s="1"/>
  <c r="F70" i="1"/>
  <c r="F70" i="3" s="1"/>
  <c r="L56" i="1"/>
  <c r="L56" i="3" s="1"/>
  <c r="L57" i="1"/>
  <c r="L57" i="3" s="1"/>
  <c r="L58" i="1"/>
  <c r="L58" i="3" s="1"/>
  <c r="L59" i="1"/>
  <c r="L59" i="3" s="1"/>
  <c r="L60" i="1"/>
  <c r="L60" i="3" s="1"/>
  <c r="L61" i="1"/>
  <c r="L61" i="3" s="1"/>
  <c r="L62" i="1"/>
  <c r="L62" i="3" s="1"/>
  <c r="L64" i="1"/>
  <c r="L64" i="3" s="1"/>
  <c r="L65" i="1"/>
  <c r="L65" i="3" s="1"/>
  <c r="L66" i="1"/>
  <c r="L66" i="3" s="1"/>
  <c r="L67" i="1"/>
  <c r="L67" i="3" s="1"/>
  <c r="L68" i="1"/>
  <c r="L68" i="3" s="1"/>
  <c r="L69" i="1"/>
  <c r="L69" i="3" s="1"/>
  <c r="L70" i="1"/>
  <c r="L70" i="3" s="1"/>
  <c r="L71" i="1"/>
  <c r="L71" i="3" s="1"/>
  <c r="L72" i="1"/>
  <c r="L72" i="3" s="1"/>
  <c r="L73" i="1"/>
  <c r="L73" i="3" s="1"/>
  <c r="L74" i="1"/>
  <c r="L74" i="3" s="1"/>
  <c r="L75" i="1"/>
  <c r="L75" i="3" s="1"/>
  <c r="L77" i="1"/>
  <c r="L77" i="3" s="1"/>
  <c r="L78" i="1"/>
  <c r="L78" i="3" s="1"/>
  <c r="L79" i="1"/>
  <c r="L79" i="3" s="1"/>
  <c r="L80" i="1"/>
  <c r="L80" i="3" s="1"/>
  <c r="L81" i="1"/>
  <c r="L81" i="3" s="1"/>
  <c r="L83" i="1"/>
  <c r="L83" i="3" s="1"/>
  <c r="L84" i="1"/>
  <c r="L84" i="3" s="1"/>
  <c r="L85" i="1"/>
  <c r="L85" i="3" s="1"/>
  <c r="Q55" i="1"/>
  <c r="Q55" i="3" s="1"/>
  <c r="J126" i="1" l="1"/>
  <c r="J126" i="3" s="1"/>
  <c r="F175" i="1"/>
  <c r="E175" i="3"/>
  <c r="I58" i="1"/>
  <c r="I56" i="3"/>
  <c r="P136" i="1"/>
  <c r="P136" i="3" s="1"/>
  <c r="O136" i="3"/>
  <c r="P105" i="1"/>
  <c r="P105" i="3" s="1"/>
  <c r="O105" i="3"/>
  <c r="P174" i="3"/>
  <c r="P135" i="1"/>
  <c r="P135" i="3" s="1"/>
  <c r="O135" i="3"/>
  <c r="P178" i="1"/>
  <c r="O178" i="3"/>
  <c r="O165" i="3"/>
  <c r="R169" i="1"/>
  <c r="R169" i="3" s="1"/>
  <c r="P169" i="3"/>
  <c r="M126" i="1"/>
  <c r="K126" i="3"/>
  <c r="R163" i="1"/>
  <c r="R163" i="3" s="1"/>
  <c r="P163" i="3"/>
  <c r="Q173" i="1"/>
  <c r="R173" i="1" s="1"/>
  <c r="R173" i="3" s="1"/>
  <c r="Q172" i="3"/>
  <c r="Q94" i="1"/>
  <c r="Q93" i="3"/>
  <c r="P173" i="3"/>
  <c r="P177" i="3"/>
  <c r="P166" i="1"/>
  <c r="O166" i="3"/>
  <c r="Q134" i="1"/>
  <c r="Q133" i="3"/>
  <c r="O124" i="1"/>
  <c r="M124" i="3"/>
  <c r="M122" i="1"/>
  <c r="M122" i="3" s="1"/>
  <c r="K122" i="3"/>
  <c r="M125" i="1"/>
  <c r="K125" i="3"/>
  <c r="J122" i="1"/>
  <c r="J122" i="3" s="1"/>
  <c r="H122" i="3"/>
  <c r="R162" i="3"/>
  <c r="O134" i="1"/>
  <c r="M134" i="3"/>
  <c r="P165" i="1"/>
  <c r="O133" i="3"/>
  <c r="P133" i="1"/>
  <c r="P133" i="3" s="1"/>
  <c r="O167" i="1"/>
  <c r="O167" i="3" s="1"/>
  <c r="M167" i="3"/>
  <c r="J167" i="3"/>
  <c r="R172" i="1"/>
  <c r="R172" i="3" s="1"/>
  <c r="P172" i="3"/>
  <c r="R168" i="1"/>
  <c r="R168" i="3" s="1"/>
  <c r="P168" i="3"/>
  <c r="J125" i="1"/>
  <c r="J125" i="3" s="1"/>
  <c r="H125" i="3"/>
  <c r="O145" i="1"/>
  <c r="M145" i="3"/>
  <c r="Q76" i="1"/>
  <c r="Q76" i="3" s="1"/>
  <c r="Q63" i="1"/>
  <c r="Q63" i="3" s="1"/>
  <c r="E71" i="1"/>
  <c r="H70" i="1"/>
  <c r="Q58" i="1"/>
  <c r="Q58" i="3" s="1"/>
  <c r="Q82" i="1"/>
  <c r="Q82" i="3" s="1"/>
  <c r="Q81" i="1"/>
  <c r="Q81" i="3" s="1"/>
  <c r="Q72" i="1"/>
  <c r="Q72" i="3" s="1"/>
  <c r="Q64" i="1"/>
  <c r="Q64" i="3" s="1"/>
  <c r="Q56" i="1"/>
  <c r="Q56" i="3" s="1"/>
  <c r="Q77" i="1"/>
  <c r="Q77" i="3" s="1"/>
  <c r="Q68" i="1"/>
  <c r="Q68" i="3" s="1"/>
  <c r="Q59" i="1"/>
  <c r="Q59" i="3" s="1"/>
  <c r="Q84" i="1"/>
  <c r="Q84" i="3" s="1"/>
  <c r="Q79" i="1"/>
  <c r="Q79" i="3" s="1"/>
  <c r="Q74" i="1"/>
  <c r="Q74" i="3" s="1"/>
  <c r="Q70" i="1"/>
  <c r="Q70" i="3" s="1"/>
  <c r="Q66" i="1"/>
  <c r="Q66" i="3" s="1"/>
  <c r="Q61" i="1"/>
  <c r="Q61" i="3" s="1"/>
  <c r="Q57" i="1"/>
  <c r="Q57" i="3" s="1"/>
  <c r="Q85" i="1"/>
  <c r="Q85" i="3" s="1"/>
  <c r="Q83" i="1"/>
  <c r="Q83" i="3" s="1"/>
  <c r="Q80" i="1"/>
  <c r="Q80" i="3" s="1"/>
  <c r="Q78" i="1"/>
  <c r="Q78" i="3" s="1"/>
  <c r="Q75" i="1"/>
  <c r="Q75" i="3" s="1"/>
  <c r="Q73" i="1"/>
  <c r="Q73" i="3" s="1"/>
  <c r="Q71" i="1"/>
  <c r="Q71" i="3" s="1"/>
  <c r="Q69" i="1"/>
  <c r="Q69" i="3" s="1"/>
  <c r="Q67" i="1"/>
  <c r="Q67" i="3" s="1"/>
  <c r="Q65" i="1"/>
  <c r="Q65" i="3" s="1"/>
  <c r="Q62" i="1"/>
  <c r="Q62" i="3" s="1"/>
  <c r="Q60" i="1"/>
  <c r="Q60" i="3" s="1"/>
  <c r="O122" i="1" l="1"/>
  <c r="O122" i="3" s="1"/>
  <c r="I64" i="1"/>
  <c r="I64" i="3" s="1"/>
  <c r="I58" i="3"/>
  <c r="K175" i="1"/>
  <c r="F175" i="3"/>
  <c r="H175" i="1"/>
  <c r="R133" i="1"/>
  <c r="R133" i="3" s="1"/>
  <c r="P167" i="1"/>
  <c r="P134" i="1"/>
  <c r="O134" i="3"/>
  <c r="O125" i="1"/>
  <c r="M125" i="3"/>
  <c r="O124" i="3"/>
  <c r="P124" i="1"/>
  <c r="P124" i="3" s="1"/>
  <c r="O145" i="3"/>
  <c r="P145" i="1"/>
  <c r="Q135" i="1"/>
  <c r="Q134" i="3"/>
  <c r="Q174" i="1"/>
  <c r="Q173" i="3"/>
  <c r="O126" i="1"/>
  <c r="M126" i="3"/>
  <c r="P178" i="3"/>
  <c r="J70" i="1"/>
  <c r="J70" i="3" s="1"/>
  <c r="H70" i="3"/>
  <c r="F71" i="1"/>
  <c r="K71" i="1" s="1"/>
  <c r="E71" i="3"/>
  <c r="R165" i="1"/>
  <c r="P165" i="3"/>
  <c r="R166" i="1"/>
  <c r="R166" i="3" s="1"/>
  <c r="P166" i="3"/>
  <c r="Q95" i="1"/>
  <c r="Q94" i="3"/>
  <c r="P122" i="1" l="1"/>
  <c r="P122" i="3" s="1"/>
  <c r="J175" i="1"/>
  <c r="H175" i="3"/>
  <c r="H181" i="1"/>
  <c r="M175" i="1"/>
  <c r="K175" i="3"/>
  <c r="Q96" i="1"/>
  <c r="Q95" i="3"/>
  <c r="M71" i="1"/>
  <c r="K71" i="3"/>
  <c r="R165" i="3"/>
  <c r="H71" i="1"/>
  <c r="F71" i="3"/>
  <c r="O126" i="3"/>
  <c r="P126" i="1"/>
  <c r="P126" i="3" s="1"/>
  <c r="Q175" i="1"/>
  <c r="Q174" i="3"/>
  <c r="R174" i="1"/>
  <c r="R174" i="3" s="1"/>
  <c r="P125" i="1"/>
  <c r="P125" i="3" s="1"/>
  <c r="O125" i="3"/>
  <c r="P134" i="3"/>
  <c r="R134" i="1"/>
  <c r="R134" i="3" s="1"/>
  <c r="Q136" i="1"/>
  <c r="Q135" i="3"/>
  <c r="R135" i="1"/>
  <c r="R135" i="3" s="1"/>
  <c r="P145" i="3"/>
  <c r="R167" i="1"/>
  <c r="R167" i="3" s="1"/>
  <c r="P167" i="3"/>
  <c r="G181" i="1" l="1"/>
  <c r="G181" i="3" s="1"/>
  <c r="H181" i="3"/>
  <c r="J175" i="3"/>
  <c r="J181" i="1"/>
  <c r="J181" i="3" s="1"/>
  <c r="M175" i="3"/>
  <c r="O175" i="1"/>
  <c r="P175" i="1" s="1"/>
  <c r="M181" i="1"/>
  <c r="L181" i="1" s="1"/>
  <c r="L181" i="3" s="1"/>
  <c r="Q138" i="1"/>
  <c r="Q136" i="3"/>
  <c r="Q137" i="1"/>
  <c r="Q137" i="3" s="1"/>
  <c r="R136" i="1"/>
  <c r="R136" i="3" s="1"/>
  <c r="Q176" i="1"/>
  <c r="Q175" i="3"/>
  <c r="Q97" i="1"/>
  <c r="Q96" i="3"/>
  <c r="J71" i="1"/>
  <c r="J71" i="3" s="1"/>
  <c r="H71" i="3"/>
  <c r="O71" i="1"/>
  <c r="M71" i="3"/>
  <c r="P175" i="3" l="1"/>
  <c r="R175" i="1"/>
  <c r="R175" i="3" s="1"/>
  <c r="O175" i="3"/>
  <c r="O181" i="1"/>
  <c r="P71" i="1"/>
  <c r="O71" i="3"/>
  <c r="Q139" i="1"/>
  <c r="Q138" i="3"/>
  <c r="Q98" i="1"/>
  <c r="Q97" i="3"/>
  <c r="Q177" i="1"/>
  <c r="Q176" i="3"/>
  <c r="R176" i="1"/>
  <c r="R176" i="3" l="1"/>
  <c r="R71" i="1"/>
  <c r="R71" i="3" s="1"/>
  <c r="P71" i="3"/>
  <c r="M181" i="3"/>
  <c r="Q178" i="1"/>
  <c r="Q177" i="3"/>
  <c r="R177" i="1"/>
  <c r="R177" i="3" s="1"/>
  <c r="Q99" i="1"/>
  <c r="Q98" i="3"/>
  <c r="Q140" i="1"/>
  <c r="Q139" i="3"/>
  <c r="N181" i="1"/>
  <c r="N181" i="3" s="1"/>
  <c r="Q141" i="1" l="1"/>
  <c r="Q140" i="3"/>
  <c r="Q100" i="1"/>
  <c r="Q99" i="3"/>
  <c r="O181" i="3"/>
  <c r="Q179" i="1"/>
  <c r="Q178" i="3"/>
  <c r="R178" i="1"/>
  <c r="E61" i="1"/>
  <c r="E61" i="3" s="1"/>
  <c r="F59" i="1"/>
  <c r="F59" i="3" s="1"/>
  <c r="Q101" i="1" l="1"/>
  <c r="Q100" i="3"/>
  <c r="Q180" i="1"/>
  <c r="Q179" i="3"/>
  <c r="R179" i="1"/>
  <c r="R179" i="3" s="1"/>
  <c r="R178" i="3"/>
  <c r="Q142" i="1"/>
  <c r="Q141" i="3"/>
  <c r="K59" i="1"/>
  <c r="H59" i="1"/>
  <c r="E60" i="1"/>
  <c r="E60" i="3" s="1"/>
  <c r="F62" i="1"/>
  <c r="F61" i="1"/>
  <c r="Q143" i="1" l="1"/>
  <c r="Q142" i="3"/>
  <c r="H62" i="1"/>
  <c r="F62" i="3"/>
  <c r="J59" i="1"/>
  <c r="J59" i="3" s="1"/>
  <c r="H59" i="3"/>
  <c r="H61" i="1"/>
  <c r="F61" i="3"/>
  <c r="M59" i="1"/>
  <c r="K59" i="3"/>
  <c r="Q180" i="3"/>
  <c r="R180" i="1"/>
  <c r="Q102" i="1"/>
  <c r="Q101" i="3"/>
  <c r="K61" i="1"/>
  <c r="K62" i="1"/>
  <c r="F60" i="1"/>
  <c r="M62" i="1" l="1"/>
  <c r="K62" i="3"/>
  <c r="Q103" i="1"/>
  <c r="Q102" i="3"/>
  <c r="J61" i="1"/>
  <c r="J61" i="3" s="1"/>
  <c r="H61" i="3"/>
  <c r="M61" i="1"/>
  <c r="K61" i="3"/>
  <c r="H60" i="1"/>
  <c r="F60" i="3"/>
  <c r="O59" i="1"/>
  <c r="O59" i="3" s="1"/>
  <c r="M59" i="3"/>
  <c r="J62" i="1"/>
  <c r="J62" i="3" s="1"/>
  <c r="H62" i="3"/>
  <c r="R180" i="3"/>
  <c r="R181" i="1"/>
  <c r="Q144" i="1"/>
  <c r="Q143" i="3"/>
  <c r="K60" i="1"/>
  <c r="L27" i="1"/>
  <c r="L27" i="3" s="1"/>
  <c r="I48" i="1"/>
  <c r="I48" i="3" s="1"/>
  <c r="I47" i="1"/>
  <c r="I47" i="3" s="1"/>
  <c r="Q14" i="1"/>
  <c r="Q14" i="3" s="1"/>
  <c r="F49" i="1"/>
  <c r="F47" i="1"/>
  <c r="F47" i="3" s="1"/>
  <c r="E47" i="1"/>
  <c r="L51" i="1"/>
  <c r="L51" i="3" s="1"/>
  <c r="L50" i="1"/>
  <c r="L50" i="3" s="1"/>
  <c r="P59" i="1" l="1"/>
  <c r="P59" i="3" s="1"/>
  <c r="E48" i="1"/>
  <c r="E48" i="3" s="1"/>
  <c r="E47" i="3"/>
  <c r="Q145" i="1"/>
  <c r="Q144" i="3"/>
  <c r="O61" i="1"/>
  <c r="M61" i="3"/>
  <c r="O62" i="1"/>
  <c r="M62" i="3"/>
  <c r="E50" i="1"/>
  <c r="E50" i="3" s="1"/>
  <c r="F49" i="3"/>
  <c r="M60" i="1"/>
  <c r="K60" i="3"/>
  <c r="J60" i="1"/>
  <c r="J60" i="3" s="1"/>
  <c r="H60" i="3"/>
  <c r="Q104" i="1"/>
  <c r="Q103" i="3"/>
  <c r="Q36" i="1"/>
  <c r="Q36" i="3" s="1"/>
  <c r="Q27" i="1"/>
  <c r="Q27" i="3" s="1"/>
  <c r="Q42" i="1"/>
  <c r="Q42" i="3" s="1"/>
  <c r="R121" i="1"/>
  <c r="R121" i="3" s="1"/>
  <c r="R126" i="1"/>
  <c r="R126" i="3" s="1"/>
  <c r="R125" i="1"/>
  <c r="R125" i="3" s="1"/>
  <c r="R124" i="1"/>
  <c r="R124" i="3" s="1"/>
  <c r="R122" i="1"/>
  <c r="R122" i="3" s="1"/>
  <c r="Q51" i="1"/>
  <c r="Q51" i="3" s="1"/>
  <c r="Q31" i="1"/>
  <c r="Q31" i="3" s="1"/>
  <c r="Q50" i="1"/>
  <c r="Q50" i="3" s="1"/>
  <c r="E52" i="1"/>
  <c r="E52" i="3" s="1"/>
  <c r="K47" i="1"/>
  <c r="K47" i="3" s="1"/>
  <c r="Q20" i="1"/>
  <c r="Q20" i="3" s="1"/>
  <c r="Q33" i="1"/>
  <c r="Q33" i="3" s="1"/>
  <c r="E53" i="1"/>
  <c r="E53" i="3" s="1"/>
  <c r="K49" i="1"/>
  <c r="K49" i="3" s="1"/>
  <c r="F50" i="1"/>
  <c r="F53" i="1"/>
  <c r="F53" i="3" s="1"/>
  <c r="Q21" i="1"/>
  <c r="Q21" i="3" s="1"/>
  <c r="Q32" i="1"/>
  <c r="Q32" i="3" s="1"/>
  <c r="Q34" i="1"/>
  <c r="Q34" i="3" s="1"/>
  <c r="R59" i="1" l="1"/>
  <c r="R59" i="3" s="1"/>
  <c r="F48" i="1"/>
  <c r="K48" i="1" s="1"/>
  <c r="K48" i="3" s="1"/>
  <c r="E51" i="1"/>
  <c r="E51" i="3" s="1"/>
  <c r="F51" i="1"/>
  <c r="F51" i="3" s="1"/>
  <c r="F50" i="3"/>
  <c r="O60" i="1"/>
  <c r="M60" i="3"/>
  <c r="P62" i="1"/>
  <c r="O62" i="3"/>
  <c r="P61" i="1"/>
  <c r="O61" i="3"/>
  <c r="Q105" i="1"/>
  <c r="Q104" i="3"/>
  <c r="Q146" i="1"/>
  <c r="Q145" i="3"/>
  <c r="R145" i="1"/>
  <c r="R145" i="3" s="1"/>
  <c r="F52" i="1"/>
  <c r="K53" i="1"/>
  <c r="K53" i="3" s="1"/>
  <c r="K50" i="1"/>
  <c r="I30" i="1"/>
  <c r="I30" i="3" s="1"/>
  <c r="I27" i="1"/>
  <c r="I27" i="3" s="1"/>
  <c r="I20" i="1"/>
  <c r="I20" i="3" s="1"/>
  <c r="F48" i="3" l="1"/>
  <c r="K51" i="1"/>
  <c r="M51" i="1"/>
  <c r="K51" i="3"/>
  <c r="Q147" i="1"/>
  <c r="Q146" i="3"/>
  <c r="R62" i="1"/>
  <c r="R62" i="3" s="1"/>
  <c r="P62" i="3"/>
  <c r="K52" i="1"/>
  <c r="K52" i="3" s="1"/>
  <c r="F52" i="3"/>
  <c r="Q106" i="1"/>
  <c r="Q105" i="3"/>
  <c r="R105" i="1"/>
  <c r="R61" i="1"/>
  <c r="R61" i="3" s="1"/>
  <c r="P61" i="3"/>
  <c r="P60" i="1"/>
  <c r="O60" i="3"/>
  <c r="M50" i="1"/>
  <c r="K50" i="3"/>
  <c r="I54" i="1"/>
  <c r="I54" i="3" s="1"/>
  <c r="I21" i="1"/>
  <c r="I21" i="3" s="1"/>
  <c r="I49" i="1"/>
  <c r="I49" i="3" s="1"/>
  <c r="I34" i="1"/>
  <c r="I34" i="3" s="1"/>
  <c r="I33" i="1"/>
  <c r="I52" i="1" l="1"/>
  <c r="I52" i="3" s="1"/>
  <c r="I33" i="3"/>
  <c r="R105" i="3"/>
  <c r="Q148" i="1"/>
  <c r="Q147" i="3"/>
  <c r="O50" i="1"/>
  <c r="O50" i="3" s="1"/>
  <c r="M50" i="3"/>
  <c r="R60" i="1"/>
  <c r="R60" i="3" s="1"/>
  <c r="P60" i="3"/>
  <c r="Q107" i="1"/>
  <c r="Q106" i="3"/>
  <c r="O51" i="1"/>
  <c r="O51" i="3" s="1"/>
  <c r="M51" i="3"/>
  <c r="I37" i="1"/>
  <c r="I37" i="3" s="1"/>
  <c r="B6" i="2"/>
  <c r="H47" i="1"/>
  <c r="H48" i="1"/>
  <c r="H49" i="1"/>
  <c r="H50" i="1"/>
  <c r="H51" i="1"/>
  <c r="H52" i="1"/>
  <c r="H52" i="3" s="1"/>
  <c r="H27" i="2" l="1"/>
  <c r="E66" i="1"/>
  <c r="E73" i="1"/>
  <c r="E55" i="1"/>
  <c r="Q108" i="1"/>
  <c r="Q107" i="3"/>
  <c r="J51" i="1"/>
  <c r="H51" i="3"/>
  <c r="J47" i="1"/>
  <c r="J47" i="3" s="1"/>
  <c r="H53" i="1"/>
  <c r="H47" i="3"/>
  <c r="J50" i="1"/>
  <c r="H50" i="3"/>
  <c r="J49" i="1"/>
  <c r="J49" i="3" s="1"/>
  <c r="H49" i="3"/>
  <c r="J48" i="1"/>
  <c r="J48" i="3" s="1"/>
  <c r="H48" i="3"/>
  <c r="Q149" i="1"/>
  <c r="Q148" i="3"/>
  <c r="I40" i="1"/>
  <c r="I40" i="3" s="1"/>
  <c r="I151" i="1"/>
  <c r="I77" i="1"/>
  <c r="C6" i="2"/>
  <c r="C8" i="2"/>
  <c r="B8" i="2"/>
  <c r="F30" i="1"/>
  <c r="F30" i="3" s="1"/>
  <c r="L34" i="1"/>
  <c r="L32" i="1"/>
  <c r="L32" i="3" s="1"/>
  <c r="L31" i="1"/>
  <c r="L31" i="3" s="1"/>
  <c r="L21" i="1"/>
  <c r="L21" i="3" s="1"/>
  <c r="L20" i="1"/>
  <c r="L20" i="3" s="1"/>
  <c r="L34" i="3" l="1"/>
  <c r="E128" i="1"/>
  <c r="E140" i="1"/>
  <c r="F66" i="1"/>
  <c r="K66" i="1" s="1"/>
  <c r="H31" i="2"/>
  <c r="H32" i="2" s="1"/>
  <c r="H33" i="2" s="1"/>
  <c r="F34" i="1" s="1"/>
  <c r="I77" i="3"/>
  <c r="E55" i="3"/>
  <c r="E64" i="1"/>
  <c r="E54" i="1"/>
  <c r="E67" i="1"/>
  <c r="E58" i="1"/>
  <c r="E56" i="1"/>
  <c r="F55" i="1"/>
  <c r="K55" i="1" s="1"/>
  <c r="K55" i="3" s="1"/>
  <c r="E66" i="3"/>
  <c r="F140" i="1"/>
  <c r="I31" i="2"/>
  <c r="F148" i="1" s="1"/>
  <c r="I151" i="3"/>
  <c r="F73" i="1"/>
  <c r="K73" i="1" s="1"/>
  <c r="E73" i="3"/>
  <c r="H28" i="2"/>
  <c r="E82" i="1"/>
  <c r="E74" i="1"/>
  <c r="Q149" i="3"/>
  <c r="Q151" i="1"/>
  <c r="Q150" i="1"/>
  <c r="Q109" i="1"/>
  <c r="Q108" i="3"/>
  <c r="P51" i="1"/>
  <c r="J51" i="3"/>
  <c r="P50" i="1"/>
  <c r="J50" i="3"/>
  <c r="G53" i="1"/>
  <c r="G53" i="3" s="1"/>
  <c r="H53" i="3"/>
  <c r="H30" i="1"/>
  <c r="E31" i="1"/>
  <c r="E31" i="3" s="1"/>
  <c r="I27" i="2"/>
  <c r="C13" i="2"/>
  <c r="C15" i="2" s="1"/>
  <c r="C12" i="2"/>
  <c r="B13" i="2"/>
  <c r="B12" i="2"/>
  <c r="E14" i="1" s="1"/>
  <c r="I32" i="2" l="1"/>
  <c r="F34" i="3"/>
  <c r="F43" i="1"/>
  <c r="F36" i="1"/>
  <c r="H34" i="1"/>
  <c r="B15" i="2"/>
  <c r="I29" i="2" s="1"/>
  <c r="E108" i="1" s="1"/>
  <c r="E19" i="1"/>
  <c r="E19" i="3" s="1"/>
  <c r="F18" i="1"/>
  <c r="F18" i="3" s="1"/>
  <c r="F14" i="1"/>
  <c r="F14" i="3" s="1"/>
  <c r="F15" i="1"/>
  <c r="F15" i="3" s="1"/>
  <c r="I28" i="2"/>
  <c r="E148" i="1"/>
  <c r="E74" i="3"/>
  <c r="E79" i="1"/>
  <c r="E75" i="1"/>
  <c r="E76" i="1"/>
  <c r="E78" i="1"/>
  <c r="F148" i="3"/>
  <c r="F157" i="1"/>
  <c r="F150" i="1"/>
  <c r="H148" i="1"/>
  <c r="F140" i="3"/>
  <c r="F146" i="1"/>
  <c r="E146" i="1"/>
  <c r="F160" i="1"/>
  <c r="F160" i="3" s="1"/>
  <c r="H140" i="1"/>
  <c r="H55" i="1"/>
  <c r="F55" i="3"/>
  <c r="E58" i="3"/>
  <c r="F58" i="1"/>
  <c r="K58" i="1"/>
  <c r="F54" i="1"/>
  <c r="K54" i="1" s="1"/>
  <c r="E54" i="3"/>
  <c r="E86" i="1"/>
  <c r="E140" i="3"/>
  <c r="K140" i="1"/>
  <c r="F92" i="1"/>
  <c r="F100" i="1"/>
  <c r="E82" i="3"/>
  <c r="F82" i="1"/>
  <c r="K82" i="1" s="1"/>
  <c r="K73" i="3"/>
  <c r="M73" i="1"/>
  <c r="H73" i="1"/>
  <c r="F73" i="3"/>
  <c r="I33" i="2"/>
  <c r="F108" i="1" s="1"/>
  <c r="M66" i="1"/>
  <c r="K66" i="3"/>
  <c r="E56" i="3"/>
  <c r="E57" i="1"/>
  <c r="F56" i="1"/>
  <c r="K56" i="1" s="1"/>
  <c r="E67" i="3"/>
  <c r="F67" i="1"/>
  <c r="K67" i="1" s="1"/>
  <c r="E64" i="3"/>
  <c r="F64" i="1"/>
  <c r="K64" i="1" s="1"/>
  <c r="F83" i="1"/>
  <c r="F74" i="1"/>
  <c r="F66" i="3"/>
  <c r="F72" i="1"/>
  <c r="F86" i="1"/>
  <c r="F86" i="3" s="1"/>
  <c r="E72" i="1"/>
  <c r="H66" i="1"/>
  <c r="E129" i="1"/>
  <c r="E128" i="3"/>
  <c r="E160" i="1"/>
  <c r="F128" i="1"/>
  <c r="K128" i="1" s="1"/>
  <c r="E17" i="1"/>
  <c r="E17" i="3" s="1"/>
  <c r="E14" i="3"/>
  <c r="Q109" i="3"/>
  <c r="Q111" i="1"/>
  <c r="Q110" i="1"/>
  <c r="Q150" i="3"/>
  <c r="J30" i="1"/>
  <c r="J30" i="3" s="1"/>
  <c r="H30" i="3"/>
  <c r="R50" i="1"/>
  <c r="R50" i="3" s="1"/>
  <c r="P50" i="3"/>
  <c r="R51" i="1"/>
  <c r="R51" i="3" s="1"/>
  <c r="P51" i="3"/>
  <c r="Q152" i="1"/>
  <c r="Q151" i="3"/>
  <c r="H18" i="1"/>
  <c r="F31" i="1"/>
  <c r="K31" i="1" s="1"/>
  <c r="I181" i="1"/>
  <c r="I181" i="3" s="1"/>
  <c r="P181" i="1"/>
  <c r="P181" i="3" s="1"/>
  <c r="B14" i="2"/>
  <c r="E88" i="1" s="1"/>
  <c r="H29" i="2"/>
  <c r="E34" i="1" s="1"/>
  <c r="E21" i="1"/>
  <c r="E21" i="3" s="1"/>
  <c r="H26" i="2"/>
  <c r="C14" i="2"/>
  <c r="F89" i="1" s="1"/>
  <c r="E26" i="1"/>
  <c r="E26" i="3" s="1"/>
  <c r="Q4" i="1"/>
  <c r="Q4" i="3" s="1"/>
  <c r="E20" i="1" l="1"/>
  <c r="E20" i="3" s="1"/>
  <c r="M82" i="1"/>
  <c r="K82" i="3"/>
  <c r="M67" i="1"/>
  <c r="K67" i="3"/>
  <c r="E110" i="1"/>
  <c r="E108" i="3"/>
  <c r="K108" i="1"/>
  <c r="F89" i="3"/>
  <c r="H89" i="1"/>
  <c r="F120" i="1"/>
  <c r="E89" i="1"/>
  <c r="E88" i="3"/>
  <c r="F88" i="1"/>
  <c r="K88" i="1" s="1"/>
  <c r="E91" i="1"/>
  <c r="H128" i="1"/>
  <c r="F128" i="3"/>
  <c r="J66" i="1"/>
  <c r="H66" i="3"/>
  <c r="H83" i="1"/>
  <c r="F83" i="3"/>
  <c r="F64" i="3"/>
  <c r="H64" i="1"/>
  <c r="E65" i="1"/>
  <c r="F56" i="3"/>
  <c r="E63" i="1"/>
  <c r="H56" i="1"/>
  <c r="M66" i="3"/>
  <c r="O66" i="1"/>
  <c r="O66" i="3" s="1"/>
  <c r="M73" i="3"/>
  <c r="O73" i="1"/>
  <c r="O73" i="3" s="1"/>
  <c r="F92" i="3"/>
  <c r="H92" i="1"/>
  <c r="K86" i="1"/>
  <c r="K86" i="3" s="1"/>
  <c r="E86" i="3"/>
  <c r="H54" i="1"/>
  <c r="F54" i="3"/>
  <c r="H58" i="1"/>
  <c r="F58" i="3"/>
  <c r="J140" i="1"/>
  <c r="H140" i="3"/>
  <c r="E146" i="3"/>
  <c r="K146" i="1"/>
  <c r="H150" i="1"/>
  <c r="F150" i="3"/>
  <c r="E78" i="3"/>
  <c r="E81" i="1"/>
  <c r="F78" i="1"/>
  <c r="K78" i="1" s="1"/>
  <c r="E75" i="3"/>
  <c r="F75" i="1"/>
  <c r="E83" i="1"/>
  <c r="K75" i="1"/>
  <c r="J34" i="1"/>
  <c r="H34" i="3"/>
  <c r="F43" i="3"/>
  <c r="H43" i="1"/>
  <c r="E34" i="3"/>
  <c r="K34" i="1"/>
  <c r="E35" i="1"/>
  <c r="E39" i="1"/>
  <c r="E38" i="1"/>
  <c r="M128" i="1"/>
  <c r="K128" i="3"/>
  <c r="E160" i="3"/>
  <c r="K160" i="1"/>
  <c r="K160" i="3" s="1"/>
  <c r="E129" i="3"/>
  <c r="E141" i="1"/>
  <c r="E130" i="1"/>
  <c r="F129" i="1"/>
  <c r="K129" i="1" s="1"/>
  <c r="E138" i="1"/>
  <c r="E132" i="1"/>
  <c r="E72" i="3"/>
  <c r="K72" i="1"/>
  <c r="H72" i="1"/>
  <c r="F72" i="3"/>
  <c r="F74" i="3"/>
  <c r="H74" i="1"/>
  <c r="F76" i="1"/>
  <c r="K76" i="1" s="1"/>
  <c r="K64" i="3"/>
  <c r="M64" i="1"/>
  <c r="H67" i="1"/>
  <c r="F67" i="3"/>
  <c r="K56" i="3"/>
  <c r="M56" i="1"/>
  <c r="E57" i="3"/>
  <c r="F57" i="1"/>
  <c r="K57" i="1"/>
  <c r="F110" i="1"/>
  <c r="F108" i="3"/>
  <c r="F117" i="1"/>
  <c r="H108" i="1"/>
  <c r="J73" i="1"/>
  <c r="H73" i="3"/>
  <c r="H82" i="1"/>
  <c r="F82" i="3"/>
  <c r="F100" i="3"/>
  <c r="E106" i="1"/>
  <c r="H100" i="1"/>
  <c r="M140" i="1"/>
  <c r="K140" i="3"/>
  <c r="M54" i="1"/>
  <c r="K54" i="3"/>
  <c r="M58" i="1"/>
  <c r="K58" i="3"/>
  <c r="H55" i="3"/>
  <c r="J55" i="1"/>
  <c r="J55" i="3" s="1"/>
  <c r="F146" i="3"/>
  <c r="H146" i="1"/>
  <c r="J148" i="1"/>
  <c r="H148" i="3"/>
  <c r="F157" i="3"/>
  <c r="H157" i="1"/>
  <c r="K74" i="1"/>
  <c r="E76" i="3"/>
  <c r="E79" i="3"/>
  <c r="E148" i="3"/>
  <c r="E156" i="1"/>
  <c r="E150" i="1"/>
  <c r="E153" i="1"/>
  <c r="E152" i="1"/>
  <c r="E149" i="1"/>
  <c r="K148" i="1"/>
  <c r="I26" i="2"/>
  <c r="E93" i="1"/>
  <c r="E109" i="1"/>
  <c r="E92" i="1"/>
  <c r="F36" i="3"/>
  <c r="H36" i="1"/>
  <c r="M31" i="1"/>
  <c r="K31" i="3"/>
  <c r="Q112" i="1"/>
  <c r="Q111" i="3"/>
  <c r="H31" i="1"/>
  <c r="F31" i="3"/>
  <c r="Q153" i="1"/>
  <c r="Q152" i="3"/>
  <c r="F20" i="1"/>
  <c r="F20" i="3" s="1"/>
  <c r="J18" i="1"/>
  <c r="J18" i="3" s="1"/>
  <c r="H18" i="3"/>
  <c r="Q110" i="3"/>
  <c r="R181" i="3"/>
  <c r="E24" i="1"/>
  <c r="E24" i="3" s="1"/>
  <c r="H15" i="1"/>
  <c r="F46" i="1"/>
  <c r="F46" i="3" s="1"/>
  <c r="E23" i="1"/>
  <c r="E23" i="3" s="1"/>
  <c r="E33" i="1"/>
  <c r="E27" i="1"/>
  <c r="E27" i="3" s="1"/>
  <c r="B36" i="2"/>
  <c r="B31" i="2"/>
  <c r="B29" i="2"/>
  <c r="B28" i="2" s="1"/>
  <c r="E142" i="1" s="1"/>
  <c r="C26" i="2"/>
  <c r="B27" i="2" s="1"/>
  <c r="C24" i="2"/>
  <c r="B25" i="2" s="1"/>
  <c r="E70" i="1" s="1"/>
  <c r="F26" i="1"/>
  <c r="E30" i="1" l="1"/>
  <c r="E30" i="3" s="1"/>
  <c r="E70" i="3"/>
  <c r="K70" i="1"/>
  <c r="E147" i="1"/>
  <c r="E142" i="3"/>
  <c r="F142" i="1"/>
  <c r="K142" i="1" s="1"/>
  <c r="C35" i="2"/>
  <c r="E123" i="1"/>
  <c r="H36" i="3"/>
  <c r="J36" i="1"/>
  <c r="J36" i="3" s="1"/>
  <c r="E92" i="3"/>
  <c r="K92" i="1"/>
  <c r="E93" i="3"/>
  <c r="F93" i="1"/>
  <c r="K93" i="1" s="1"/>
  <c r="E97" i="1"/>
  <c r="E94" i="1"/>
  <c r="M148" i="1"/>
  <c r="K148" i="3"/>
  <c r="F152" i="1"/>
  <c r="K152" i="1" s="1"/>
  <c r="E155" i="1"/>
  <c r="E152" i="3"/>
  <c r="E150" i="3"/>
  <c r="K150" i="1"/>
  <c r="K76" i="3"/>
  <c r="M76" i="1"/>
  <c r="J157" i="1"/>
  <c r="H157" i="3"/>
  <c r="J146" i="1"/>
  <c r="H146" i="3"/>
  <c r="J100" i="1"/>
  <c r="H100" i="3"/>
  <c r="J82" i="1"/>
  <c r="H82" i="3"/>
  <c r="J73" i="3"/>
  <c r="P73" i="1"/>
  <c r="F117" i="3"/>
  <c r="H117" i="1"/>
  <c r="F110" i="3"/>
  <c r="H110" i="1"/>
  <c r="H57" i="1"/>
  <c r="F57" i="3"/>
  <c r="M56" i="3"/>
  <c r="O56" i="1"/>
  <c r="O56" i="3" s="1"/>
  <c r="M64" i="3"/>
  <c r="O64" i="1"/>
  <c r="O64" i="3" s="1"/>
  <c r="H76" i="1"/>
  <c r="F76" i="3"/>
  <c r="H72" i="3"/>
  <c r="J72" i="1"/>
  <c r="E132" i="3"/>
  <c r="F132" i="1"/>
  <c r="K132" i="1" s="1"/>
  <c r="H129" i="1"/>
  <c r="F129" i="3"/>
  <c r="E141" i="3"/>
  <c r="F141" i="1"/>
  <c r="K141" i="1" s="1"/>
  <c r="F38" i="1"/>
  <c r="K38" i="1" s="1"/>
  <c r="K38" i="3" s="1"/>
  <c r="E45" i="1"/>
  <c r="E38" i="3"/>
  <c r="E41" i="1"/>
  <c r="E36" i="1"/>
  <c r="E43" i="1"/>
  <c r="E35" i="3"/>
  <c r="F35" i="1"/>
  <c r="K35" i="1" s="1"/>
  <c r="K35" i="3" s="1"/>
  <c r="J34" i="3"/>
  <c r="E83" i="3"/>
  <c r="E84" i="1"/>
  <c r="E85" i="1"/>
  <c r="K83" i="1"/>
  <c r="F78" i="3"/>
  <c r="H78" i="1"/>
  <c r="F81" i="1"/>
  <c r="K81" i="1" s="1"/>
  <c r="H150" i="3"/>
  <c r="J150" i="1"/>
  <c r="J140" i="3"/>
  <c r="H58" i="3"/>
  <c r="J58" i="1"/>
  <c r="H54" i="3"/>
  <c r="E63" i="3"/>
  <c r="F63" i="1"/>
  <c r="K63" i="1" s="1"/>
  <c r="E65" i="3"/>
  <c r="F65" i="1"/>
  <c r="K65" i="1" s="1"/>
  <c r="H83" i="3"/>
  <c r="J83" i="1"/>
  <c r="J66" i="3"/>
  <c r="P66" i="1"/>
  <c r="H128" i="3"/>
  <c r="E91" i="3"/>
  <c r="F91" i="1"/>
  <c r="K91" i="1" s="1"/>
  <c r="F120" i="3"/>
  <c r="F161" i="1"/>
  <c r="F161" i="3" s="1"/>
  <c r="C30" i="2"/>
  <c r="E104" i="1"/>
  <c r="E113" i="1"/>
  <c r="E112" i="1"/>
  <c r="E109" i="3"/>
  <c r="F109" i="1"/>
  <c r="K109" i="1" s="1"/>
  <c r="E117" i="1"/>
  <c r="F149" i="1"/>
  <c r="K149" i="1" s="1"/>
  <c r="E157" i="1"/>
  <c r="E149" i="3"/>
  <c r="E153" i="3"/>
  <c r="E156" i="3"/>
  <c r="F156" i="1"/>
  <c r="K156" i="1" s="1"/>
  <c r="M74" i="1"/>
  <c r="K74" i="3"/>
  <c r="J148" i="3"/>
  <c r="O58" i="1"/>
  <c r="O58" i="3" s="1"/>
  <c r="M58" i="3"/>
  <c r="M54" i="3"/>
  <c r="O54" i="1"/>
  <c r="O54" i="3" s="1"/>
  <c r="O140" i="1"/>
  <c r="O140" i="3" s="1"/>
  <c r="M140" i="3"/>
  <c r="E106" i="3"/>
  <c r="F106" i="1"/>
  <c r="K106" i="1" s="1"/>
  <c r="J108" i="1"/>
  <c r="H108" i="3"/>
  <c r="K57" i="3"/>
  <c r="M57" i="1"/>
  <c r="H67" i="3"/>
  <c r="J67" i="1"/>
  <c r="J74" i="1"/>
  <c r="H74" i="3"/>
  <c r="K72" i="3"/>
  <c r="M72" i="1"/>
  <c r="M129" i="1"/>
  <c r="K129" i="3"/>
  <c r="F138" i="1"/>
  <c r="K138" i="1" s="1"/>
  <c r="E138" i="3"/>
  <c r="E131" i="1"/>
  <c r="E130" i="3"/>
  <c r="F130" i="1"/>
  <c r="K130" i="1"/>
  <c r="M128" i="3"/>
  <c r="O128" i="1"/>
  <c r="E39" i="3"/>
  <c r="K34" i="3"/>
  <c r="M34" i="1"/>
  <c r="H43" i="3"/>
  <c r="J43" i="1"/>
  <c r="J43" i="3" s="1"/>
  <c r="K75" i="3"/>
  <c r="M75" i="1"/>
  <c r="F75" i="3"/>
  <c r="E77" i="1"/>
  <c r="F79" i="1"/>
  <c r="H75" i="1"/>
  <c r="M78" i="1"/>
  <c r="K78" i="3"/>
  <c r="E81" i="3"/>
  <c r="K146" i="3"/>
  <c r="M146" i="1"/>
  <c r="J92" i="1"/>
  <c r="H92" i="3"/>
  <c r="J56" i="1"/>
  <c r="H56" i="3"/>
  <c r="H64" i="3"/>
  <c r="J64" i="1"/>
  <c r="K88" i="3"/>
  <c r="M88" i="1"/>
  <c r="H88" i="1"/>
  <c r="F88" i="3"/>
  <c r="E89" i="3"/>
  <c r="E120" i="1"/>
  <c r="E90" i="1"/>
  <c r="K89" i="1"/>
  <c r="J89" i="1"/>
  <c r="H89" i="3"/>
  <c r="M108" i="1"/>
  <c r="K108" i="3"/>
  <c r="E110" i="3"/>
  <c r="K110" i="1"/>
  <c r="O67" i="1"/>
  <c r="O67" i="3" s="1"/>
  <c r="M67" i="3"/>
  <c r="M82" i="3"/>
  <c r="O82" i="1"/>
  <c r="O82" i="3" s="1"/>
  <c r="J15" i="1"/>
  <c r="J15" i="3" s="1"/>
  <c r="H15" i="3"/>
  <c r="J31" i="1"/>
  <c r="J31" i="3" s="1"/>
  <c r="H31" i="3"/>
  <c r="Q113" i="1"/>
  <c r="Q112" i="3"/>
  <c r="F33" i="1"/>
  <c r="F33" i="3" s="1"/>
  <c r="E33" i="3"/>
  <c r="K26" i="1"/>
  <c r="K26" i="3" s="1"/>
  <c r="F26" i="3"/>
  <c r="O31" i="1"/>
  <c r="M31" i="3"/>
  <c r="Q154" i="1"/>
  <c r="Q153" i="3"/>
  <c r="F23" i="1"/>
  <c r="F23" i="3" s="1"/>
  <c r="H26" i="1"/>
  <c r="E32" i="1"/>
  <c r="E32" i="3" s="1"/>
  <c r="B26" i="2"/>
  <c r="E28" i="1" s="1"/>
  <c r="E28" i="3" s="1"/>
  <c r="C28" i="2"/>
  <c r="E144" i="1" s="1"/>
  <c r="B30" i="2"/>
  <c r="E102" i="1" s="1"/>
  <c r="F19" i="1"/>
  <c r="F19" i="3" s="1"/>
  <c r="B24" i="2"/>
  <c r="E68" i="1" s="1"/>
  <c r="L55" i="1"/>
  <c r="J52" i="1"/>
  <c r="L19" i="1"/>
  <c r="L19" i="3" s="1"/>
  <c r="L17" i="1"/>
  <c r="L17" i="3" s="1"/>
  <c r="L18" i="1"/>
  <c r="L18" i="3" s="1"/>
  <c r="L22" i="1"/>
  <c r="L22" i="3" s="1"/>
  <c r="L23" i="1"/>
  <c r="L23" i="3" s="1"/>
  <c r="L24" i="1"/>
  <c r="L24" i="3" s="1"/>
  <c r="L25" i="1"/>
  <c r="L25" i="3" s="1"/>
  <c r="L26" i="1"/>
  <c r="L26" i="3" s="1"/>
  <c r="L35" i="1"/>
  <c r="L37" i="1"/>
  <c r="L38" i="1"/>
  <c r="L39" i="1"/>
  <c r="L40" i="1"/>
  <c r="L40" i="3" s="1"/>
  <c r="L41" i="1"/>
  <c r="L43" i="1"/>
  <c r="L44" i="1"/>
  <c r="L44" i="3" s="1"/>
  <c r="L45" i="1"/>
  <c r="L28" i="1"/>
  <c r="L28" i="3" s="1"/>
  <c r="L29" i="1"/>
  <c r="L29" i="3" s="1"/>
  <c r="L30" i="1"/>
  <c r="L47" i="1"/>
  <c r="L48" i="1"/>
  <c r="L49" i="1"/>
  <c r="L52" i="1"/>
  <c r="L16" i="1"/>
  <c r="L16" i="3" s="1"/>
  <c r="L15" i="1"/>
  <c r="L15" i="3" s="1"/>
  <c r="Q5" i="1"/>
  <c r="Q5" i="3" s="1"/>
  <c r="M149" i="1" l="1"/>
  <c r="K149" i="3"/>
  <c r="K65" i="3"/>
  <c r="M65" i="1"/>
  <c r="M106" i="1"/>
  <c r="K106" i="3"/>
  <c r="K91" i="3"/>
  <c r="M91" i="1"/>
  <c r="M142" i="1"/>
  <c r="K142" i="3"/>
  <c r="M138" i="1"/>
  <c r="K138" i="3"/>
  <c r="K132" i="3"/>
  <c r="M132" i="1"/>
  <c r="M49" i="1"/>
  <c r="M49" i="3" s="1"/>
  <c r="L49" i="3"/>
  <c r="M52" i="1"/>
  <c r="L52" i="3"/>
  <c r="M48" i="1"/>
  <c r="M48" i="3" s="1"/>
  <c r="L48" i="3"/>
  <c r="L30" i="3"/>
  <c r="L41" i="3"/>
  <c r="L39" i="3"/>
  <c r="L37" i="3"/>
  <c r="E68" i="3"/>
  <c r="F68" i="1"/>
  <c r="K68" i="1" s="1"/>
  <c r="E102" i="3"/>
  <c r="F102" i="1"/>
  <c r="K102" i="1"/>
  <c r="M110" i="1"/>
  <c r="K110" i="3"/>
  <c r="M89" i="1"/>
  <c r="K89" i="3"/>
  <c r="E161" i="1"/>
  <c r="E161" i="3" s="1"/>
  <c r="K120" i="1"/>
  <c r="E120" i="3"/>
  <c r="M88" i="3"/>
  <c r="O88" i="1"/>
  <c r="J64" i="3"/>
  <c r="P64" i="1"/>
  <c r="O146" i="1"/>
  <c r="O146" i="3" s="1"/>
  <c r="M146" i="3"/>
  <c r="K81" i="3"/>
  <c r="M81" i="1"/>
  <c r="J75" i="1"/>
  <c r="H75" i="3"/>
  <c r="E77" i="3"/>
  <c r="E80" i="1"/>
  <c r="F77" i="1"/>
  <c r="K77" i="1" s="1"/>
  <c r="O75" i="1"/>
  <c r="O75" i="3" s="1"/>
  <c r="M75" i="3"/>
  <c r="O34" i="1"/>
  <c r="M34" i="3"/>
  <c r="H130" i="1"/>
  <c r="E137" i="1"/>
  <c r="F130" i="3"/>
  <c r="F131" i="1"/>
  <c r="K131" i="1" s="1"/>
  <c r="E131" i="3"/>
  <c r="O72" i="1"/>
  <c r="O72" i="3" s="1"/>
  <c r="M72" i="3"/>
  <c r="J67" i="3"/>
  <c r="P67" i="1"/>
  <c r="M57" i="3"/>
  <c r="O57" i="1"/>
  <c r="O57" i="3" s="1"/>
  <c r="M74" i="3"/>
  <c r="O74" i="1"/>
  <c r="O74" i="3" s="1"/>
  <c r="H156" i="1"/>
  <c r="F156" i="3"/>
  <c r="M109" i="1"/>
  <c r="K109" i="3"/>
  <c r="F113" i="1"/>
  <c r="K113" i="1" s="1"/>
  <c r="F109" i="3"/>
  <c r="H109" i="1"/>
  <c r="E111" i="1"/>
  <c r="E112" i="3"/>
  <c r="F112" i="1"/>
  <c r="K112" i="1" s="1"/>
  <c r="E115" i="1"/>
  <c r="E119" i="1"/>
  <c r="E104" i="3"/>
  <c r="K104" i="1"/>
  <c r="R66" i="1"/>
  <c r="R66" i="3" s="1"/>
  <c r="P66" i="3"/>
  <c r="J83" i="3"/>
  <c r="F63" i="3"/>
  <c r="H63" i="1"/>
  <c r="J58" i="3"/>
  <c r="P58" i="1"/>
  <c r="P140" i="1"/>
  <c r="J150" i="3"/>
  <c r="F81" i="3"/>
  <c r="H81" i="1"/>
  <c r="E85" i="3"/>
  <c r="F85" i="1"/>
  <c r="K85" i="1" s="1"/>
  <c r="F35" i="3"/>
  <c r="H35" i="1"/>
  <c r="F39" i="1"/>
  <c r="E37" i="1"/>
  <c r="E43" i="3"/>
  <c r="E42" i="1"/>
  <c r="K43" i="1"/>
  <c r="K43" i="3" s="1"/>
  <c r="E41" i="3"/>
  <c r="F38" i="3"/>
  <c r="F41" i="1"/>
  <c r="F45" i="1"/>
  <c r="K45" i="1" s="1"/>
  <c r="K45" i="3" s="1"/>
  <c r="H38" i="1"/>
  <c r="H141" i="1"/>
  <c r="F141" i="3"/>
  <c r="J76" i="1"/>
  <c r="H76" i="3"/>
  <c r="H57" i="3"/>
  <c r="J57" i="1"/>
  <c r="J82" i="3"/>
  <c r="P82" i="1"/>
  <c r="J100" i="3"/>
  <c r="J146" i="3"/>
  <c r="J157" i="3"/>
  <c r="F152" i="3"/>
  <c r="F155" i="1"/>
  <c r="K155" i="1" s="1"/>
  <c r="H152" i="1"/>
  <c r="M148" i="3"/>
  <c r="O148" i="1"/>
  <c r="E95" i="1"/>
  <c r="F94" i="1"/>
  <c r="K94" i="1" s="1"/>
  <c r="E94" i="3"/>
  <c r="H93" i="1"/>
  <c r="F93" i="3"/>
  <c r="M92" i="1"/>
  <c r="K92" i="3"/>
  <c r="F123" i="1"/>
  <c r="K123" i="1" s="1"/>
  <c r="E123" i="3"/>
  <c r="K70" i="3"/>
  <c r="M70" i="1"/>
  <c r="M47" i="1"/>
  <c r="M47" i="3" s="1"/>
  <c r="L47" i="3"/>
  <c r="L45" i="3"/>
  <c r="L43" i="3"/>
  <c r="M38" i="1"/>
  <c r="O38" i="1" s="1"/>
  <c r="L38" i="3"/>
  <c r="M35" i="1"/>
  <c r="O35" i="1" s="1"/>
  <c r="L35" i="3"/>
  <c r="M55" i="1"/>
  <c r="M55" i="3" s="1"/>
  <c r="L55" i="3"/>
  <c r="E144" i="3"/>
  <c r="K144" i="1"/>
  <c r="M108" i="3"/>
  <c r="O108" i="1"/>
  <c r="O108" i="3" s="1"/>
  <c r="J89" i="3"/>
  <c r="E90" i="3"/>
  <c r="F90" i="1"/>
  <c r="K90" i="1" s="1"/>
  <c r="H88" i="3"/>
  <c r="J88" i="1"/>
  <c r="J56" i="3"/>
  <c r="P56" i="1"/>
  <c r="J92" i="3"/>
  <c r="M78" i="3"/>
  <c r="O78" i="1"/>
  <c r="O78" i="3" s="1"/>
  <c r="F79" i="3"/>
  <c r="H79" i="1"/>
  <c r="K79" i="1"/>
  <c r="O128" i="3"/>
  <c r="M130" i="1"/>
  <c r="K130" i="3"/>
  <c r="F138" i="3"/>
  <c r="H138" i="1"/>
  <c r="E139" i="1"/>
  <c r="O129" i="1"/>
  <c r="O129" i="3" s="1"/>
  <c r="M129" i="3"/>
  <c r="J74" i="3"/>
  <c r="J108" i="3"/>
  <c r="P108" i="1"/>
  <c r="H106" i="1"/>
  <c r="F106" i="3"/>
  <c r="K156" i="3"/>
  <c r="M156" i="1"/>
  <c r="K157" i="1"/>
  <c r="E159" i="1"/>
  <c r="E158" i="1"/>
  <c r="E157" i="3"/>
  <c r="H149" i="1"/>
  <c r="E151" i="1"/>
  <c r="F153" i="1"/>
  <c r="F149" i="3"/>
  <c r="E117" i="3"/>
  <c r="K117" i="1"/>
  <c r="E116" i="1"/>
  <c r="E113" i="3"/>
  <c r="H91" i="1"/>
  <c r="F91" i="3"/>
  <c r="F65" i="3"/>
  <c r="H65" i="1"/>
  <c r="M63" i="1"/>
  <c r="K63" i="3"/>
  <c r="J78" i="1"/>
  <c r="H78" i="3"/>
  <c r="K83" i="3"/>
  <c r="M83" i="1"/>
  <c r="E84" i="3"/>
  <c r="F84" i="1"/>
  <c r="K84" i="1" s="1"/>
  <c r="K36" i="1"/>
  <c r="E36" i="3"/>
  <c r="E45" i="3"/>
  <c r="M141" i="1"/>
  <c r="K141" i="3"/>
  <c r="H129" i="3"/>
  <c r="J129" i="1"/>
  <c r="H132" i="1"/>
  <c r="F132" i="3"/>
  <c r="J72" i="3"/>
  <c r="J110" i="1"/>
  <c r="H110" i="3"/>
  <c r="J117" i="1"/>
  <c r="H117" i="3"/>
  <c r="R73" i="1"/>
  <c r="R73" i="3" s="1"/>
  <c r="P73" i="3"/>
  <c r="O76" i="1"/>
  <c r="O76" i="3" s="1"/>
  <c r="M76" i="3"/>
  <c r="M150" i="1"/>
  <c r="K150" i="3"/>
  <c r="M152" i="1"/>
  <c r="K152" i="3"/>
  <c r="E155" i="3"/>
  <c r="M93" i="1"/>
  <c r="K93" i="3"/>
  <c r="E97" i="3"/>
  <c r="F97" i="1"/>
  <c r="K97" i="1" s="1"/>
  <c r="F142" i="3"/>
  <c r="E143" i="1"/>
  <c r="H142" i="1"/>
  <c r="E147" i="3"/>
  <c r="F147" i="1"/>
  <c r="K147" i="1" s="1"/>
  <c r="K30" i="1"/>
  <c r="K30" i="3" s="1"/>
  <c r="M26" i="1"/>
  <c r="O26" i="1" s="1"/>
  <c r="J53" i="1"/>
  <c r="J53" i="3" s="1"/>
  <c r="J52" i="3"/>
  <c r="J26" i="1"/>
  <c r="J26" i="3" s="1"/>
  <c r="H26" i="3"/>
  <c r="Q155" i="1"/>
  <c r="Q154" i="3"/>
  <c r="P31" i="1"/>
  <c r="O31" i="3"/>
  <c r="O48" i="1"/>
  <c r="Q114" i="1"/>
  <c r="Q113" i="3"/>
  <c r="O52" i="1"/>
  <c r="O52" i="3" s="1"/>
  <c r="M52" i="3"/>
  <c r="H19" i="1"/>
  <c r="K19" i="1"/>
  <c r="F32" i="1"/>
  <c r="F27" i="1"/>
  <c r="F27" i="3" s="1"/>
  <c r="H23" i="1"/>
  <c r="F28" i="1"/>
  <c r="K23" i="1"/>
  <c r="Q38" i="1"/>
  <c r="Q29" i="1"/>
  <c r="Q29" i="3" s="1"/>
  <c r="Q22" i="1"/>
  <c r="Q22" i="3" s="1"/>
  <c r="Q49" i="1"/>
  <c r="Q49" i="3" s="1"/>
  <c r="Q43" i="1"/>
  <c r="Q26" i="1"/>
  <c r="Q26" i="3" s="1"/>
  <c r="Q16" i="1"/>
  <c r="Q16" i="3" s="1"/>
  <c r="Q47" i="1"/>
  <c r="Q47" i="3" s="1"/>
  <c r="Q45" i="1"/>
  <c r="Q40" i="1"/>
  <c r="Q40" i="3" s="1"/>
  <c r="Q35" i="1"/>
  <c r="Q24" i="1"/>
  <c r="Q24" i="3" s="1"/>
  <c r="Q18" i="1"/>
  <c r="Q18" i="3" s="1"/>
  <c r="Q52" i="1"/>
  <c r="Q52" i="3" s="1"/>
  <c r="Q48" i="1"/>
  <c r="Q30" i="1"/>
  <c r="Q28" i="1"/>
  <c r="Q28" i="3" s="1"/>
  <c r="Q44" i="1"/>
  <c r="Q44" i="3" s="1"/>
  <c r="Q41" i="1"/>
  <c r="Q39" i="1"/>
  <c r="Q37" i="1"/>
  <c r="Q25" i="1"/>
  <c r="Q25" i="3" s="1"/>
  <c r="Q23" i="1"/>
  <c r="Q23" i="3" s="1"/>
  <c r="Q19" i="1"/>
  <c r="Q19" i="3" s="1"/>
  <c r="Q17" i="1"/>
  <c r="Q17" i="3" s="1"/>
  <c r="Q15" i="1"/>
  <c r="Q15" i="3" s="1"/>
  <c r="Q12" i="1"/>
  <c r="Q12" i="3" s="1"/>
  <c r="Q8" i="1"/>
  <c r="Q8" i="3" s="1"/>
  <c r="Q10" i="1"/>
  <c r="Q10" i="3" s="1"/>
  <c r="Q6" i="1"/>
  <c r="Q6" i="3" s="1"/>
  <c r="Q11" i="1"/>
  <c r="Q11" i="3" s="1"/>
  <c r="Q9" i="1"/>
  <c r="Q9" i="3" s="1"/>
  <c r="Q7" i="1"/>
  <c r="Q7" i="3" s="1"/>
  <c r="M38" i="3" l="1"/>
  <c r="P146" i="1"/>
  <c r="M53" i="1"/>
  <c r="O55" i="1"/>
  <c r="O55" i="3" s="1"/>
  <c r="O49" i="1"/>
  <c r="O49" i="3" s="1"/>
  <c r="O47" i="1"/>
  <c r="O53" i="1" s="1"/>
  <c r="O53" i="3" s="1"/>
  <c r="P52" i="1"/>
  <c r="P52" i="3" s="1"/>
  <c r="P74" i="1"/>
  <c r="P74" i="3" s="1"/>
  <c r="M35" i="3"/>
  <c r="M43" i="1"/>
  <c r="P72" i="1"/>
  <c r="R72" i="1" s="1"/>
  <c r="R72" i="3" s="1"/>
  <c r="M147" i="1"/>
  <c r="K147" i="3"/>
  <c r="M97" i="1"/>
  <c r="K97" i="3"/>
  <c r="M90" i="1"/>
  <c r="K90" i="3"/>
  <c r="M85" i="1"/>
  <c r="K85" i="3"/>
  <c r="M131" i="1"/>
  <c r="K131" i="3"/>
  <c r="K68" i="3"/>
  <c r="M68" i="1"/>
  <c r="M112" i="1"/>
  <c r="K112" i="3"/>
  <c r="E143" i="3"/>
  <c r="F143" i="1"/>
  <c r="K143" i="1" s="1"/>
  <c r="M93" i="3"/>
  <c r="O93" i="1"/>
  <c r="O93" i="3" s="1"/>
  <c r="M152" i="3"/>
  <c r="O152" i="1"/>
  <c r="O152" i="3" s="1"/>
  <c r="O150" i="1"/>
  <c r="M150" i="3"/>
  <c r="J117" i="3"/>
  <c r="J110" i="3"/>
  <c r="J132" i="1"/>
  <c r="H132" i="3"/>
  <c r="O141" i="1"/>
  <c r="O141" i="3" s="1"/>
  <c r="M141" i="3"/>
  <c r="K36" i="3"/>
  <c r="M36" i="1"/>
  <c r="F84" i="3"/>
  <c r="H84" i="1"/>
  <c r="O83" i="1"/>
  <c r="M83" i="3"/>
  <c r="J65" i="1"/>
  <c r="H65" i="3"/>
  <c r="M113" i="1"/>
  <c r="K113" i="3"/>
  <c r="E116" i="3"/>
  <c r="F116" i="1"/>
  <c r="K116" i="1" s="1"/>
  <c r="H153" i="1"/>
  <c r="F153" i="3"/>
  <c r="K153" i="1"/>
  <c r="J149" i="1"/>
  <c r="H149" i="3"/>
  <c r="F158" i="1"/>
  <c r="K158" i="1" s="1"/>
  <c r="E158" i="3"/>
  <c r="K157" i="3"/>
  <c r="M157" i="1"/>
  <c r="J106" i="1"/>
  <c r="H106" i="3"/>
  <c r="J138" i="1"/>
  <c r="H138" i="3"/>
  <c r="K79" i="3"/>
  <c r="M79" i="1"/>
  <c r="J88" i="3"/>
  <c r="P88" i="1"/>
  <c r="M45" i="1"/>
  <c r="M94" i="1"/>
  <c r="K94" i="3"/>
  <c r="H94" i="1"/>
  <c r="F94" i="3"/>
  <c r="O148" i="3"/>
  <c r="P148" i="1"/>
  <c r="J152" i="1"/>
  <c r="H152" i="3"/>
  <c r="J76" i="3"/>
  <c r="P76" i="1"/>
  <c r="J141" i="1"/>
  <c r="H141" i="3"/>
  <c r="F45" i="3"/>
  <c r="H45" i="1"/>
  <c r="E42" i="3"/>
  <c r="F42" i="1"/>
  <c r="K42" i="1" s="1"/>
  <c r="E37" i="3"/>
  <c r="E44" i="1"/>
  <c r="F37" i="1"/>
  <c r="K37" i="1" s="1"/>
  <c r="E40" i="1"/>
  <c r="H35" i="3"/>
  <c r="J35" i="1"/>
  <c r="J35" i="3" s="1"/>
  <c r="P58" i="3"/>
  <c r="R58" i="1"/>
  <c r="R58" i="3" s="1"/>
  <c r="H63" i="3"/>
  <c r="J63" i="1"/>
  <c r="M104" i="1"/>
  <c r="K104" i="3"/>
  <c r="E115" i="3"/>
  <c r="J109" i="1"/>
  <c r="H109" i="3"/>
  <c r="F113" i="3"/>
  <c r="H113" i="1"/>
  <c r="O109" i="1"/>
  <c r="O109" i="3" s="1"/>
  <c r="M109" i="3"/>
  <c r="J156" i="1"/>
  <c r="H156" i="3"/>
  <c r="H130" i="3"/>
  <c r="J130" i="1"/>
  <c r="O34" i="3"/>
  <c r="P34" i="1"/>
  <c r="F77" i="3"/>
  <c r="H77" i="1"/>
  <c r="F80" i="1"/>
  <c r="K80" i="1" s="1"/>
  <c r="J75" i="3"/>
  <c r="P75" i="1"/>
  <c r="O88" i="3"/>
  <c r="O89" i="1"/>
  <c r="M89" i="3"/>
  <c r="O110" i="1"/>
  <c r="O110" i="3" s="1"/>
  <c r="M110" i="3"/>
  <c r="F102" i="3"/>
  <c r="H102" i="1"/>
  <c r="E103" i="1"/>
  <c r="M30" i="1"/>
  <c r="O138" i="1"/>
  <c r="O138" i="3" s="1"/>
  <c r="M138" i="3"/>
  <c r="O142" i="1"/>
  <c r="O142" i="3" s="1"/>
  <c r="M142" i="3"/>
  <c r="O106" i="1"/>
  <c r="O106" i="3" s="1"/>
  <c r="M106" i="3"/>
  <c r="M149" i="3"/>
  <c r="O149" i="1"/>
  <c r="O149" i="3" s="1"/>
  <c r="F147" i="3"/>
  <c r="H147" i="1"/>
  <c r="J142" i="1"/>
  <c r="H142" i="3"/>
  <c r="F97" i="3"/>
  <c r="H97" i="1"/>
  <c r="F101" i="1"/>
  <c r="M155" i="1"/>
  <c r="K155" i="3"/>
  <c r="J129" i="3"/>
  <c r="P129" i="1"/>
  <c r="M84" i="1"/>
  <c r="K84" i="3"/>
  <c r="J78" i="3"/>
  <c r="P78" i="1"/>
  <c r="M63" i="3"/>
  <c r="O63" i="1"/>
  <c r="O63" i="3" s="1"/>
  <c r="J91" i="1"/>
  <c r="H91" i="3"/>
  <c r="M117" i="1"/>
  <c r="K117" i="3"/>
  <c r="E151" i="3"/>
  <c r="F151" i="1"/>
  <c r="K151" i="1" s="1"/>
  <c r="E154" i="1"/>
  <c r="E159" i="3"/>
  <c r="F159" i="1"/>
  <c r="K159" i="1" s="1"/>
  <c r="M156" i="3"/>
  <c r="O156" i="1"/>
  <c r="O156" i="3" s="1"/>
  <c r="P108" i="3"/>
  <c r="R108" i="1"/>
  <c r="R108" i="3" s="1"/>
  <c r="F139" i="1"/>
  <c r="E139" i="3"/>
  <c r="K139" i="1"/>
  <c r="O130" i="1"/>
  <c r="O130" i="3" s="1"/>
  <c r="M130" i="3"/>
  <c r="J79" i="1"/>
  <c r="H79" i="3"/>
  <c r="R56" i="1"/>
  <c r="R56" i="3" s="1"/>
  <c r="P56" i="3"/>
  <c r="H90" i="1"/>
  <c r="F90" i="3"/>
  <c r="M144" i="1"/>
  <c r="K144" i="3"/>
  <c r="O70" i="1"/>
  <c r="M70" i="3"/>
  <c r="M123" i="1"/>
  <c r="K123" i="3"/>
  <c r="F123" i="3"/>
  <c r="H123" i="1"/>
  <c r="O92" i="1"/>
  <c r="M92" i="3"/>
  <c r="J93" i="1"/>
  <c r="H93" i="3"/>
  <c r="E98" i="1"/>
  <c r="F95" i="1"/>
  <c r="K95" i="1" s="1"/>
  <c r="E100" i="1"/>
  <c r="E95" i="3"/>
  <c r="H155" i="1"/>
  <c r="F155" i="3"/>
  <c r="P146" i="3"/>
  <c r="R146" i="1"/>
  <c r="R146" i="3" s="1"/>
  <c r="R82" i="1"/>
  <c r="R82" i="3" s="1"/>
  <c r="P82" i="3"/>
  <c r="J57" i="3"/>
  <c r="P57" i="1"/>
  <c r="H38" i="3"/>
  <c r="J38" i="1"/>
  <c r="J38" i="3" s="1"/>
  <c r="F41" i="3"/>
  <c r="H41" i="1"/>
  <c r="K41" i="1"/>
  <c r="F39" i="3"/>
  <c r="H39" i="1"/>
  <c r="K39" i="1"/>
  <c r="F85" i="3"/>
  <c r="H85" i="1"/>
  <c r="J81" i="1"/>
  <c r="H81" i="3"/>
  <c r="P140" i="3"/>
  <c r="R140" i="1"/>
  <c r="R140" i="3" s="1"/>
  <c r="E119" i="3"/>
  <c r="F112" i="3"/>
  <c r="F115" i="1"/>
  <c r="F119" i="1"/>
  <c r="K119" i="1" s="1"/>
  <c r="H112" i="1"/>
  <c r="E111" i="3"/>
  <c r="E114" i="1"/>
  <c r="E118" i="1"/>
  <c r="F111" i="1"/>
  <c r="K111" i="1"/>
  <c r="R67" i="1"/>
  <c r="R67" i="3" s="1"/>
  <c r="P67" i="3"/>
  <c r="H131" i="1"/>
  <c r="F131" i="3"/>
  <c r="E137" i="3"/>
  <c r="F137" i="1"/>
  <c r="K137" i="1" s="1"/>
  <c r="M77" i="1"/>
  <c r="K77" i="3"/>
  <c r="E80" i="3"/>
  <c r="M81" i="3"/>
  <c r="O81" i="1"/>
  <c r="O81" i="3" s="1"/>
  <c r="P64" i="3"/>
  <c r="R64" i="1"/>
  <c r="R64" i="3" s="1"/>
  <c r="K161" i="1"/>
  <c r="K120" i="3"/>
  <c r="M102" i="1"/>
  <c r="K102" i="3"/>
  <c r="F68" i="3"/>
  <c r="H68" i="1"/>
  <c r="E69" i="1"/>
  <c r="O132" i="1"/>
  <c r="O132" i="3" s="1"/>
  <c r="M132" i="3"/>
  <c r="O91" i="1"/>
  <c r="O91" i="3" s="1"/>
  <c r="M91" i="3"/>
  <c r="O65" i="1"/>
  <c r="O65" i="3" s="1"/>
  <c r="M65" i="3"/>
  <c r="O26" i="3"/>
  <c r="P26" i="1"/>
  <c r="P26" i="3" s="1"/>
  <c r="M26" i="3"/>
  <c r="I53" i="1"/>
  <c r="I53" i="3" s="1"/>
  <c r="Q48" i="3"/>
  <c r="R31" i="1"/>
  <c r="R31" i="3" s="1"/>
  <c r="P31" i="3"/>
  <c r="K28" i="1"/>
  <c r="F28" i="3"/>
  <c r="M19" i="1"/>
  <c r="K19" i="3"/>
  <c r="Q41" i="3"/>
  <c r="Q35" i="3"/>
  <c r="H32" i="1"/>
  <c r="F32" i="3"/>
  <c r="L53" i="1"/>
  <c r="L53" i="3" s="1"/>
  <c r="M53" i="3"/>
  <c r="O35" i="3"/>
  <c r="O38" i="3"/>
  <c r="Q37" i="3"/>
  <c r="Q45" i="3"/>
  <c r="Q43" i="3"/>
  <c r="Q38" i="3"/>
  <c r="J23" i="1"/>
  <c r="J23" i="3" s="1"/>
  <c r="H23" i="3"/>
  <c r="J19" i="1"/>
  <c r="J19" i="3" s="1"/>
  <c r="H19" i="3"/>
  <c r="Q115" i="1"/>
  <c r="Q114" i="3"/>
  <c r="P48" i="1"/>
  <c r="P48" i="3" s="1"/>
  <c r="O48" i="3"/>
  <c r="Q39" i="3"/>
  <c r="Q30" i="3"/>
  <c r="M23" i="1"/>
  <c r="K23" i="3"/>
  <c r="P49" i="1"/>
  <c r="P49" i="3" s="1"/>
  <c r="Q156" i="1"/>
  <c r="Q155" i="3"/>
  <c r="J54" i="1"/>
  <c r="J54" i="3" s="1"/>
  <c r="P55" i="1"/>
  <c r="H28" i="1"/>
  <c r="E29" i="1"/>
  <c r="H27" i="1"/>
  <c r="K27" i="1"/>
  <c r="K20" i="1"/>
  <c r="R26" i="1"/>
  <c r="R26" i="3" s="1"/>
  <c r="K32" i="1"/>
  <c r="F21" i="1"/>
  <c r="L14" i="1"/>
  <c r="L14" i="3" s="1"/>
  <c r="R74" i="1" l="1"/>
  <c r="R74" i="3" s="1"/>
  <c r="R52" i="1"/>
  <c r="R52" i="3" s="1"/>
  <c r="O47" i="3"/>
  <c r="P35" i="1"/>
  <c r="P35" i="3" s="1"/>
  <c r="R49" i="1"/>
  <c r="R49" i="3" s="1"/>
  <c r="P47" i="1"/>
  <c r="R47" i="1" s="1"/>
  <c r="R47" i="3" s="1"/>
  <c r="P38" i="1"/>
  <c r="P38" i="3" s="1"/>
  <c r="P72" i="3"/>
  <c r="M43" i="3"/>
  <c r="O43" i="1"/>
  <c r="P54" i="1"/>
  <c r="P54" i="3" s="1"/>
  <c r="K161" i="3"/>
  <c r="K137" i="3"/>
  <c r="M137" i="1"/>
  <c r="M119" i="1"/>
  <c r="K119" i="3"/>
  <c r="M95" i="1"/>
  <c r="K95" i="3"/>
  <c r="K42" i="3"/>
  <c r="M42" i="1"/>
  <c r="M159" i="1"/>
  <c r="K159" i="3"/>
  <c r="K116" i="3"/>
  <c r="M116" i="1"/>
  <c r="H68" i="3"/>
  <c r="J68" i="1"/>
  <c r="K80" i="3"/>
  <c r="M80" i="1"/>
  <c r="H131" i="3"/>
  <c r="J131" i="1"/>
  <c r="F111" i="3"/>
  <c r="F118" i="1"/>
  <c r="K118" i="1" s="1"/>
  <c r="F114" i="1"/>
  <c r="K114" i="1" s="1"/>
  <c r="H111" i="1"/>
  <c r="E114" i="3"/>
  <c r="J112" i="1"/>
  <c r="H112" i="3"/>
  <c r="H115" i="1"/>
  <c r="F115" i="3"/>
  <c r="J85" i="1"/>
  <c r="H85" i="3"/>
  <c r="K39" i="3"/>
  <c r="M39" i="1"/>
  <c r="H41" i="3"/>
  <c r="J41" i="1"/>
  <c r="R57" i="1"/>
  <c r="R57" i="3" s="1"/>
  <c r="P57" i="3"/>
  <c r="E98" i="3"/>
  <c r="F98" i="1"/>
  <c r="K98" i="1" s="1"/>
  <c r="J93" i="3"/>
  <c r="P93" i="1"/>
  <c r="O92" i="3"/>
  <c r="P92" i="1"/>
  <c r="O123" i="1"/>
  <c r="M123" i="3"/>
  <c r="M127" i="1"/>
  <c r="O70" i="3"/>
  <c r="P70" i="1"/>
  <c r="M144" i="3"/>
  <c r="O144" i="1"/>
  <c r="J90" i="1"/>
  <c r="H90" i="3"/>
  <c r="J79" i="3"/>
  <c r="E154" i="3"/>
  <c r="O117" i="1"/>
  <c r="M117" i="3"/>
  <c r="J91" i="3"/>
  <c r="P91" i="1"/>
  <c r="M84" i="3"/>
  <c r="O84" i="1"/>
  <c r="O84" i="3" s="1"/>
  <c r="O155" i="1"/>
  <c r="O155" i="3" s="1"/>
  <c r="M155" i="3"/>
  <c r="J97" i="1"/>
  <c r="H97" i="3"/>
  <c r="J147" i="1"/>
  <c r="H147" i="3"/>
  <c r="O30" i="1"/>
  <c r="M30" i="3"/>
  <c r="J102" i="1"/>
  <c r="H102" i="3"/>
  <c r="P75" i="3"/>
  <c r="R75" i="1"/>
  <c r="R75" i="3" s="1"/>
  <c r="H80" i="1"/>
  <c r="F80" i="3"/>
  <c r="J130" i="3"/>
  <c r="P130" i="1"/>
  <c r="H113" i="3"/>
  <c r="J113" i="1"/>
  <c r="K115" i="1"/>
  <c r="E40" i="3"/>
  <c r="E44" i="3"/>
  <c r="J141" i="3"/>
  <c r="P141" i="1"/>
  <c r="J152" i="3"/>
  <c r="P152" i="1"/>
  <c r="J94" i="1"/>
  <c r="H94" i="3"/>
  <c r="O94" i="1"/>
  <c r="O94" i="3" s="1"/>
  <c r="M94" i="3"/>
  <c r="O157" i="1"/>
  <c r="M157" i="3"/>
  <c r="M158" i="1"/>
  <c r="K158" i="3"/>
  <c r="H158" i="1"/>
  <c r="F158" i="3"/>
  <c r="J149" i="3"/>
  <c r="P149" i="1"/>
  <c r="O113" i="1"/>
  <c r="O113" i="3" s="1"/>
  <c r="M113" i="3"/>
  <c r="P65" i="1"/>
  <c r="J65" i="3"/>
  <c r="O83" i="3"/>
  <c r="P83" i="1"/>
  <c r="J132" i="3"/>
  <c r="P132" i="1"/>
  <c r="O150" i="3"/>
  <c r="P150" i="1"/>
  <c r="H143" i="1"/>
  <c r="F143" i="3"/>
  <c r="O68" i="1"/>
  <c r="M68" i="3"/>
  <c r="E69" i="3"/>
  <c r="F69" i="1"/>
  <c r="K69" i="1" s="1"/>
  <c r="M102" i="3"/>
  <c r="O102" i="1"/>
  <c r="O102" i="3" s="1"/>
  <c r="M77" i="3"/>
  <c r="O77" i="1"/>
  <c r="O77" i="3" s="1"/>
  <c r="H137" i="1"/>
  <c r="F137" i="3"/>
  <c r="K111" i="3"/>
  <c r="M111" i="1"/>
  <c r="E118" i="3"/>
  <c r="H119" i="1"/>
  <c r="F119" i="3"/>
  <c r="J81" i="3"/>
  <c r="P81" i="1"/>
  <c r="J39" i="1"/>
  <c r="H39" i="3"/>
  <c r="K41" i="3"/>
  <c r="M41" i="1"/>
  <c r="H155" i="3"/>
  <c r="J155" i="1"/>
  <c r="E100" i="3"/>
  <c r="K100" i="1"/>
  <c r="E101" i="1"/>
  <c r="E107" i="1"/>
  <c r="F95" i="3"/>
  <c r="H95" i="1"/>
  <c r="E96" i="1"/>
  <c r="J123" i="1"/>
  <c r="H123" i="3"/>
  <c r="H127" i="1"/>
  <c r="M139" i="1"/>
  <c r="K139" i="3"/>
  <c r="H139" i="1"/>
  <c r="F139" i="3"/>
  <c r="H159" i="1"/>
  <c r="F159" i="3"/>
  <c r="M151" i="1"/>
  <c r="K151" i="3"/>
  <c r="F151" i="3"/>
  <c r="H151" i="1"/>
  <c r="F154" i="1"/>
  <c r="P78" i="3"/>
  <c r="R78" i="1"/>
  <c r="R78" i="3" s="1"/>
  <c r="P129" i="3"/>
  <c r="R129" i="1"/>
  <c r="R129" i="3" s="1"/>
  <c r="H101" i="1"/>
  <c r="F101" i="3"/>
  <c r="J142" i="3"/>
  <c r="P142" i="1"/>
  <c r="E103" i="3"/>
  <c r="F103" i="1"/>
  <c r="K103" i="1"/>
  <c r="O89" i="3"/>
  <c r="P89" i="1"/>
  <c r="H77" i="3"/>
  <c r="J77" i="1"/>
  <c r="P34" i="3"/>
  <c r="R34" i="1"/>
  <c r="R34" i="3" s="1"/>
  <c r="J156" i="3"/>
  <c r="P156" i="1"/>
  <c r="P156" i="3" s="1"/>
  <c r="J109" i="3"/>
  <c r="P109" i="1"/>
  <c r="O104" i="1"/>
  <c r="M104" i="3"/>
  <c r="J63" i="3"/>
  <c r="P63" i="1"/>
  <c r="K37" i="3"/>
  <c r="M37" i="1"/>
  <c r="F37" i="3"/>
  <c r="H37" i="1"/>
  <c r="F40" i="1"/>
  <c r="F44" i="1"/>
  <c r="F42" i="3"/>
  <c r="H42" i="1"/>
  <c r="J45" i="1"/>
  <c r="H45" i="3"/>
  <c r="R76" i="1"/>
  <c r="R76" i="3" s="1"/>
  <c r="P76" i="3"/>
  <c r="P148" i="3"/>
  <c r="R148" i="1"/>
  <c r="R148" i="3" s="1"/>
  <c r="M45" i="3"/>
  <c r="O45" i="1"/>
  <c r="O45" i="3" s="1"/>
  <c r="R88" i="1"/>
  <c r="R88" i="3" s="1"/>
  <c r="P88" i="3"/>
  <c r="O79" i="1"/>
  <c r="O79" i="3" s="1"/>
  <c r="M79" i="3"/>
  <c r="J138" i="3"/>
  <c r="P138" i="1"/>
  <c r="J106" i="3"/>
  <c r="P106" i="1"/>
  <c r="M153" i="1"/>
  <c r="K153" i="3"/>
  <c r="H153" i="3"/>
  <c r="J153" i="1"/>
  <c r="H116" i="1"/>
  <c r="F116" i="3"/>
  <c r="J84" i="1"/>
  <c r="H84" i="3"/>
  <c r="O36" i="1"/>
  <c r="M36" i="3"/>
  <c r="P110" i="1"/>
  <c r="K143" i="3"/>
  <c r="M143" i="1"/>
  <c r="O112" i="1"/>
  <c r="O112" i="3" s="1"/>
  <c r="M112" i="3"/>
  <c r="O131" i="1"/>
  <c r="O131" i="3" s="1"/>
  <c r="M131" i="3"/>
  <c r="M85" i="3"/>
  <c r="O85" i="1"/>
  <c r="O85" i="3" s="1"/>
  <c r="O90" i="1"/>
  <c r="O90" i="3" s="1"/>
  <c r="M90" i="3"/>
  <c r="O97" i="1"/>
  <c r="O97" i="3" s="1"/>
  <c r="M97" i="3"/>
  <c r="O147" i="1"/>
  <c r="O147" i="3" s="1"/>
  <c r="M147" i="3"/>
  <c r="M27" i="1"/>
  <c r="K27" i="3"/>
  <c r="K21" i="1"/>
  <c r="F21" i="3"/>
  <c r="J27" i="1"/>
  <c r="J27" i="3" s="1"/>
  <c r="H27" i="3"/>
  <c r="J28" i="1"/>
  <c r="H28" i="3"/>
  <c r="O23" i="1"/>
  <c r="M23" i="3"/>
  <c r="M32" i="1"/>
  <c r="M32" i="3" s="1"/>
  <c r="K32" i="3"/>
  <c r="M20" i="1"/>
  <c r="K20" i="3"/>
  <c r="F29" i="1"/>
  <c r="E29" i="3"/>
  <c r="R55" i="1"/>
  <c r="R55" i="3" s="1"/>
  <c r="P55" i="3"/>
  <c r="Q157" i="1"/>
  <c r="Q156" i="3"/>
  <c r="Q116" i="1"/>
  <c r="Q115" i="3"/>
  <c r="R35" i="1"/>
  <c r="R35" i="3" s="1"/>
  <c r="O19" i="1"/>
  <c r="M19" i="3"/>
  <c r="J32" i="1"/>
  <c r="J32" i="3" s="1"/>
  <c r="H32" i="3"/>
  <c r="M28" i="1"/>
  <c r="K28" i="3"/>
  <c r="R48" i="1"/>
  <c r="R48" i="3" s="1"/>
  <c r="N53" i="1"/>
  <c r="N53" i="3" s="1"/>
  <c r="P53" i="1"/>
  <c r="P53" i="3" s="1"/>
  <c r="H20" i="1"/>
  <c r="H21" i="1"/>
  <c r="E22" i="1"/>
  <c r="E22" i="3" s="1"/>
  <c r="F24" i="1"/>
  <c r="E15" i="1"/>
  <c r="E18" i="1"/>
  <c r="H14" i="1"/>
  <c r="P47" i="3" l="1"/>
  <c r="R38" i="1"/>
  <c r="R38" i="3" s="1"/>
  <c r="R54" i="1"/>
  <c r="R54" i="3" s="1"/>
  <c r="R156" i="1"/>
  <c r="R156" i="3" s="1"/>
  <c r="P43" i="1"/>
  <c r="O43" i="3"/>
  <c r="K114" i="3"/>
  <c r="M114" i="1"/>
  <c r="O143" i="1"/>
  <c r="O143" i="3" s="1"/>
  <c r="M143" i="3"/>
  <c r="P110" i="3"/>
  <c r="R110" i="1"/>
  <c r="R110" i="3" s="1"/>
  <c r="O36" i="3"/>
  <c r="P36" i="1"/>
  <c r="J84" i="3"/>
  <c r="P84" i="1"/>
  <c r="J116" i="1"/>
  <c r="H116" i="3"/>
  <c r="O153" i="1"/>
  <c r="O153" i="3" s="1"/>
  <c r="M153" i="3"/>
  <c r="J42" i="1"/>
  <c r="H42" i="3"/>
  <c r="H44" i="1"/>
  <c r="F44" i="3"/>
  <c r="H37" i="3"/>
  <c r="J37" i="1"/>
  <c r="O37" i="1"/>
  <c r="O37" i="3" s="1"/>
  <c r="M37" i="3"/>
  <c r="R63" i="1"/>
  <c r="P63" i="3"/>
  <c r="P109" i="3"/>
  <c r="R109" i="1"/>
  <c r="R109" i="3" s="1"/>
  <c r="H103" i="1"/>
  <c r="F103" i="3"/>
  <c r="P142" i="3"/>
  <c r="R142" i="1"/>
  <c r="R142" i="3" s="1"/>
  <c r="H154" i="1"/>
  <c r="F154" i="3"/>
  <c r="M151" i="3"/>
  <c r="O151" i="1"/>
  <c r="O151" i="3" s="1"/>
  <c r="H159" i="3"/>
  <c r="J159" i="1"/>
  <c r="J139" i="1"/>
  <c r="H139" i="3"/>
  <c r="O139" i="1"/>
  <c r="O139" i="3" s="1"/>
  <c r="M139" i="3"/>
  <c r="E96" i="3"/>
  <c r="F96" i="1"/>
  <c r="K96" i="1" s="1"/>
  <c r="E101" i="3"/>
  <c r="K101" i="1"/>
  <c r="J39" i="3"/>
  <c r="J119" i="1"/>
  <c r="H119" i="3"/>
  <c r="J137" i="1"/>
  <c r="H137" i="3"/>
  <c r="H69" i="1"/>
  <c r="F69" i="3"/>
  <c r="O68" i="3"/>
  <c r="H143" i="3"/>
  <c r="J143" i="1"/>
  <c r="R65" i="1"/>
  <c r="R65" i="3" s="1"/>
  <c r="P65" i="3"/>
  <c r="J158" i="1"/>
  <c r="H158" i="3"/>
  <c r="O158" i="1"/>
  <c r="O158" i="3" s="1"/>
  <c r="M158" i="3"/>
  <c r="O157" i="3"/>
  <c r="P157" i="1"/>
  <c r="P157" i="3" s="1"/>
  <c r="J94" i="3"/>
  <c r="P94" i="1"/>
  <c r="M115" i="1"/>
  <c r="K115" i="3"/>
  <c r="H80" i="3"/>
  <c r="J80" i="1"/>
  <c r="J102" i="3"/>
  <c r="P102" i="1"/>
  <c r="O30" i="3"/>
  <c r="P30" i="1"/>
  <c r="J147" i="3"/>
  <c r="P147" i="1"/>
  <c r="J97" i="3"/>
  <c r="P97" i="1"/>
  <c r="O117" i="3"/>
  <c r="P117" i="1"/>
  <c r="P117" i="3" s="1"/>
  <c r="O144" i="3"/>
  <c r="P144" i="1"/>
  <c r="P70" i="3"/>
  <c r="R70" i="1"/>
  <c r="R70" i="3" s="1"/>
  <c r="L127" i="1"/>
  <c r="L127" i="3" s="1"/>
  <c r="M127" i="3"/>
  <c r="O123" i="3"/>
  <c r="O127" i="1"/>
  <c r="F98" i="3"/>
  <c r="H98" i="1"/>
  <c r="E99" i="1"/>
  <c r="J41" i="3"/>
  <c r="O39" i="1"/>
  <c r="O39" i="3" s="1"/>
  <c r="M39" i="3"/>
  <c r="H111" i="3"/>
  <c r="J111" i="1"/>
  <c r="H118" i="1"/>
  <c r="F118" i="3"/>
  <c r="J131" i="3"/>
  <c r="P131" i="1"/>
  <c r="O80" i="1"/>
  <c r="O80" i="3" s="1"/>
  <c r="M80" i="3"/>
  <c r="J68" i="3"/>
  <c r="P68" i="1"/>
  <c r="O42" i="1"/>
  <c r="O42" i="3" s="1"/>
  <c r="M42" i="3"/>
  <c r="O137" i="1"/>
  <c r="O137" i="3" s="1"/>
  <c r="M137" i="3"/>
  <c r="J153" i="3"/>
  <c r="P106" i="3"/>
  <c r="R106" i="1"/>
  <c r="R106" i="3" s="1"/>
  <c r="P138" i="3"/>
  <c r="R138" i="1"/>
  <c r="R138" i="3" s="1"/>
  <c r="J45" i="3"/>
  <c r="P45" i="1"/>
  <c r="F40" i="3"/>
  <c r="H40" i="1"/>
  <c r="O104" i="3"/>
  <c r="P104" i="1"/>
  <c r="P77" i="1"/>
  <c r="J77" i="3"/>
  <c r="P89" i="3"/>
  <c r="R89" i="1"/>
  <c r="R89" i="3" s="1"/>
  <c r="M103" i="1"/>
  <c r="K103" i="3"/>
  <c r="J101" i="1"/>
  <c r="H101" i="3"/>
  <c r="H151" i="3"/>
  <c r="J151" i="1"/>
  <c r="G127" i="1"/>
  <c r="G127" i="3" s="1"/>
  <c r="H127" i="3"/>
  <c r="J123" i="3"/>
  <c r="P123" i="1"/>
  <c r="J127" i="1"/>
  <c r="J95" i="1"/>
  <c r="H95" i="3"/>
  <c r="F107" i="1"/>
  <c r="E107" i="3"/>
  <c r="M100" i="1"/>
  <c r="K100" i="3"/>
  <c r="J155" i="3"/>
  <c r="P155" i="1"/>
  <c r="O41" i="1"/>
  <c r="O41" i="3" s="1"/>
  <c r="M41" i="3"/>
  <c r="R81" i="1"/>
  <c r="R81" i="3" s="1"/>
  <c r="P81" i="3"/>
  <c r="K118" i="3"/>
  <c r="M118" i="1"/>
  <c r="M111" i="3"/>
  <c r="O111" i="1"/>
  <c r="O111" i="3" s="1"/>
  <c r="K69" i="3"/>
  <c r="M69" i="1"/>
  <c r="P150" i="3"/>
  <c r="R150" i="1"/>
  <c r="R150" i="3" s="1"/>
  <c r="R132" i="1"/>
  <c r="R132" i="3" s="1"/>
  <c r="P132" i="3"/>
  <c r="P83" i="3"/>
  <c r="R83" i="1"/>
  <c r="R83" i="3" s="1"/>
  <c r="P149" i="3"/>
  <c r="R149" i="1"/>
  <c r="R149" i="3" s="1"/>
  <c r="P152" i="3"/>
  <c r="R152" i="1"/>
  <c r="R152" i="3" s="1"/>
  <c r="P141" i="3"/>
  <c r="R141" i="1"/>
  <c r="R141" i="3" s="1"/>
  <c r="K44" i="1"/>
  <c r="K40" i="1"/>
  <c r="J113" i="3"/>
  <c r="P113" i="1"/>
  <c r="R130" i="1"/>
  <c r="R130" i="3" s="1"/>
  <c r="P130" i="3"/>
  <c r="P91" i="3"/>
  <c r="R91" i="1"/>
  <c r="R91" i="3" s="1"/>
  <c r="K154" i="1"/>
  <c r="P79" i="1"/>
  <c r="J90" i="3"/>
  <c r="P90" i="1"/>
  <c r="P92" i="3"/>
  <c r="R92" i="1"/>
  <c r="R92" i="3" s="1"/>
  <c r="P93" i="3"/>
  <c r="R93" i="1"/>
  <c r="R93" i="3" s="1"/>
  <c r="M98" i="1"/>
  <c r="K98" i="3"/>
  <c r="J85" i="3"/>
  <c r="P85" i="1"/>
  <c r="J115" i="1"/>
  <c r="H115" i="3"/>
  <c r="J112" i="3"/>
  <c r="P112" i="1"/>
  <c r="F114" i="3"/>
  <c r="H114" i="1"/>
  <c r="O116" i="1"/>
  <c r="O116" i="3" s="1"/>
  <c r="M116" i="3"/>
  <c r="O159" i="1"/>
  <c r="O159" i="3" s="1"/>
  <c r="M159" i="3"/>
  <c r="M95" i="3"/>
  <c r="O95" i="1"/>
  <c r="O95" i="3" s="1"/>
  <c r="O119" i="1"/>
  <c r="O119" i="3" s="1"/>
  <c r="M119" i="3"/>
  <c r="O19" i="3"/>
  <c r="P19" i="1"/>
  <c r="Q158" i="1"/>
  <c r="Q157" i="3"/>
  <c r="J28" i="3"/>
  <c r="M21" i="1"/>
  <c r="K21" i="3"/>
  <c r="K18" i="1"/>
  <c r="E18" i="3"/>
  <c r="J21" i="1"/>
  <c r="H21" i="3"/>
  <c r="Q117" i="1"/>
  <c r="Q116" i="3"/>
  <c r="H29" i="1"/>
  <c r="F29" i="3"/>
  <c r="E16" i="1"/>
  <c r="E16" i="3" s="1"/>
  <c r="E15" i="3"/>
  <c r="K29" i="1"/>
  <c r="O32" i="1"/>
  <c r="O28" i="1"/>
  <c r="O28" i="3" s="1"/>
  <c r="M28" i="3"/>
  <c r="K24" i="1"/>
  <c r="F24" i="3"/>
  <c r="J20" i="1"/>
  <c r="H20" i="3"/>
  <c r="R53" i="1"/>
  <c r="R53" i="3" s="1"/>
  <c r="O20" i="1"/>
  <c r="O20" i="3" s="1"/>
  <c r="M20" i="3"/>
  <c r="O23" i="3"/>
  <c r="P23" i="1"/>
  <c r="J14" i="1"/>
  <c r="J14" i="3" s="1"/>
  <c r="H14" i="3"/>
  <c r="O27" i="1"/>
  <c r="M27" i="3"/>
  <c r="E46" i="1"/>
  <c r="E46" i="3" s="1"/>
  <c r="K15" i="1"/>
  <c r="F17" i="1"/>
  <c r="F22" i="1"/>
  <c r="E25" i="1"/>
  <c r="E25" i="3" s="1"/>
  <c r="H24" i="1"/>
  <c r="K14" i="1"/>
  <c r="K14" i="3" s="1"/>
  <c r="E13" i="1"/>
  <c r="E13" i="3" s="1"/>
  <c r="F8" i="1"/>
  <c r="F4" i="1"/>
  <c r="F4" i="3" s="1"/>
  <c r="L12" i="1"/>
  <c r="L12" i="3" s="1"/>
  <c r="I12" i="1"/>
  <c r="I12" i="3" s="1"/>
  <c r="L11" i="1"/>
  <c r="L11" i="3" s="1"/>
  <c r="F12" i="1"/>
  <c r="L10" i="1"/>
  <c r="L10" i="3" s="1"/>
  <c r="F10" i="1"/>
  <c r="L9" i="1"/>
  <c r="L9" i="3" s="1"/>
  <c r="E9" i="1"/>
  <c r="L8" i="1"/>
  <c r="L8" i="3" s="1"/>
  <c r="L7" i="1"/>
  <c r="L7" i="3" s="1"/>
  <c r="F7" i="1"/>
  <c r="L6" i="1"/>
  <c r="L6" i="3" s="1"/>
  <c r="K6" i="1"/>
  <c r="K6" i="3" s="1"/>
  <c r="H6" i="1"/>
  <c r="L5" i="1"/>
  <c r="L5" i="3" s="1"/>
  <c r="E5" i="1"/>
  <c r="L4" i="1"/>
  <c r="L4" i="3" s="1"/>
  <c r="R157" i="1" l="1"/>
  <c r="R157" i="3" s="1"/>
  <c r="P153" i="1"/>
  <c r="H4" i="1"/>
  <c r="P43" i="3"/>
  <c r="R43" i="1"/>
  <c r="R43" i="3" s="1"/>
  <c r="K96" i="3"/>
  <c r="M96" i="1"/>
  <c r="F5" i="1"/>
  <c r="K5" i="1" s="1"/>
  <c r="E5" i="3"/>
  <c r="J6" i="1"/>
  <c r="J6" i="3" s="1"/>
  <c r="H6" i="3"/>
  <c r="H10" i="1"/>
  <c r="F10" i="3"/>
  <c r="J115" i="3"/>
  <c r="P90" i="3"/>
  <c r="R90" i="1"/>
  <c r="R90" i="3" s="1"/>
  <c r="K7" i="1"/>
  <c r="K7" i="3" s="1"/>
  <c r="F7" i="3"/>
  <c r="K8" i="1"/>
  <c r="F8" i="3"/>
  <c r="J114" i="1"/>
  <c r="H114" i="3"/>
  <c r="P112" i="3"/>
  <c r="R112" i="1"/>
  <c r="R112" i="3" s="1"/>
  <c r="P85" i="3"/>
  <c r="R85" i="1"/>
  <c r="R85" i="3" s="1"/>
  <c r="P79" i="3"/>
  <c r="R79" i="1"/>
  <c r="R79" i="3" s="1"/>
  <c r="P113" i="3"/>
  <c r="R113" i="1"/>
  <c r="R113" i="3" s="1"/>
  <c r="K40" i="3"/>
  <c r="M40" i="1"/>
  <c r="M69" i="3"/>
  <c r="O69" i="1"/>
  <c r="M86" i="1"/>
  <c r="M118" i="3"/>
  <c r="O118" i="1"/>
  <c r="O118" i="3" s="1"/>
  <c r="P155" i="3"/>
  <c r="R155" i="1"/>
  <c r="R155" i="3" s="1"/>
  <c r="J127" i="3"/>
  <c r="I127" i="1"/>
  <c r="P127" i="1"/>
  <c r="P127" i="3" s="1"/>
  <c r="J101" i="3"/>
  <c r="O103" i="1"/>
  <c r="O103" i="3" s="1"/>
  <c r="M103" i="3"/>
  <c r="P77" i="3"/>
  <c r="R77" i="1"/>
  <c r="R77" i="3" s="1"/>
  <c r="P153" i="3"/>
  <c r="R153" i="1"/>
  <c r="R153" i="3" s="1"/>
  <c r="H118" i="3"/>
  <c r="J118" i="1"/>
  <c r="H98" i="3"/>
  <c r="J98" i="1"/>
  <c r="O127" i="3"/>
  <c r="N127" i="1"/>
  <c r="N127" i="3" s="1"/>
  <c r="P144" i="3"/>
  <c r="R144" i="1"/>
  <c r="R144" i="3" s="1"/>
  <c r="P97" i="3"/>
  <c r="R97" i="1"/>
  <c r="R97" i="3" s="1"/>
  <c r="P147" i="3"/>
  <c r="R147" i="1"/>
  <c r="R147" i="3" s="1"/>
  <c r="P30" i="3"/>
  <c r="R30" i="1"/>
  <c r="R30" i="3" s="1"/>
  <c r="P102" i="3"/>
  <c r="R102" i="1"/>
  <c r="R102" i="3" s="1"/>
  <c r="J80" i="3"/>
  <c r="P80" i="1"/>
  <c r="P94" i="3"/>
  <c r="R94" i="1"/>
  <c r="R94" i="3" s="1"/>
  <c r="J143" i="3"/>
  <c r="P143" i="1"/>
  <c r="P39" i="1"/>
  <c r="K101" i="3"/>
  <c r="M101" i="1"/>
  <c r="J139" i="3"/>
  <c r="P139" i="1"/>
  <c r="H154" i="3"/>
  <c r="J154" i="1"/>
  <c r="J103" i="1"/>
  <c r="H103" i="3"/>
  <c r="R63" i="3"/>
  <c r="H44" i="3"/>
  <c r="J44" i="1"/>
  <c r="J42" i="3"/>
  <c r="P42" i="1"/>
  <c r="J116" i="3"/>
  <c r="P116" i="1"/>
  <c r="H4" i="3"/>
  <c r="F9" i="1"/>
  <c r="K9" i="1" s="1"/>
  <c r="E9" i="3"/>
  <c r="H12" i="1"/>
  <c r="F12" i="3"/>
  <c r="M98" i="3"/>
  <c r="O98" i="1"/>
  <c r="O98" i="3" s="1"/>
  <c r="M154" i="1"/>
  <c r="K154" i="3"/>
  <c r="K44" i="3"/>
  <c r="M44" i="1"/>
  <c r="O100" i="1"/>
  <c r="M100" i="3"/>
  <c r="K107" i="1"/>
  <c r="H107" i="1"/>
  <c r="F107" i="3"/>
  <c r="J95" i="3"/>
  <c r="P95" i="1"/>
  <c r="P123" i="3"/>
  <c r="R123" i="1"/>
  <c r="J151" i="3"/>
  <c r="P151" i="1"/>
  <c r="P104" i="3"/>
  <c r="R104" i="1"/>
  <c r="R104" i="3" s="1"/>
  <c r="H40" i="3"/>
  <c r="J40" i="1"/>
  <c r="P45" i="3"/>
  <c r="R45" i="1"/>
  <c r="R45" i="3" s="1"/>
  <c r="P68" i="3"/>
  <c r="R68" i="1"/>
  <c r="R68" i="3" s="1"/>
  <c r="P131" i="3"/>
  <c r="R131" i="1"/>
  <c r="R131" i="3" s="1"/>
  <c r="J111" i="3"/>
  <c r="P111" i="1"/>
  <c r="P41" i="1"/>
  <c r="E99" i="3"/>
  <c r="F99" i="1"/>
  <c r="K99" i="1" s="1"/>
  <c r="M115" i="3"/>
  <c r="O115" i="1"/>
  <c r="O115" i="3" s="1"/>
  <c r="J158" i="3"/>
  <c r="P158" i="1"/>
  <c r="P158" i="3" s="1"/>
  <c r="H69" i="3"/>
  <c r="J69" i="1"/>
  <c r="H86" i="1"/>
  <c r="J137" i="3"/>
  <c r="P137" i="1"/>
  <c r="J119" i="3"/>
  <c r="P119" i="1"/>
  <c r="P119" i="3" s="1"/>
  <c r="H96" i="1"/>
  <c r="F96" i="3"/>
  <c r="J159" i="3"/>
  <c r="P159" i="1"/>
  <c r="P159" i="3" s="1"/>
  <c r="J37" i="3"/>
  <c r="P37" i="1"/>
  <c r="P84" i="3"/>
  <c r="R84" i="1"/>
  <c r="R84" i="3" s="1"/>
  <c r="P36" i="3"/>
  <c r="R36" i="1"/>
  <c r="R36" i="3" s="1"/>
  <c r="O114" i="1"/>
  <c r="O114" i="3" s="1"/>
  <c r="M114" i="3"/>
  <c r="H160" i="1"/>
  <c r="H22" i="1"/>
  <c r="F22" i="3"/>
  <c r="P20" i="1"/>
  <c r="J20" i="3"/>
  <c r="P32" i="1"/>
  <c r="O32" i="3"/>
  <c r="Q118" i="1"/>
  <c r="Q117" i="3"/>
  <c r="R117" i="1"/>
  <c r="R117" i="3" s="1"/>
  <c r="M18" i="1"/>
  <c r="K18" i="3"/>
  <c r="R19" i="1"/>
  <c r="R19" i="3" s="1"/>
  <c r="P19" i="3"/>
  <c r="H17" i="1"/>
  <c r="F17" i="3"/>
  <c r="O27" i="3"/>
  <c r="P27" i="1"/>
  <c r="M29" i="1"/>
  <c r="K29" i="3"/>
  <c r="J29" i="1"/>
  <c r="J29" i="3" s="1"/>
  <c r="H29" i="3"/>
  <c r="J24" i="1"/>
  <c r="H24" i="3"/>
  <c r="M15" i="1"/>
  <c r="K15" i="3"/>
  <c r="R23" i="1"/>
  <c r="R23" i="3" s="1"/>
  <c r="P23" i="3"/>
  <c r="M24" i="1"/>
  <c r="K24" i="3"/>
  <c r="J21" i="3"/>
  <c r="O21" i="1"/>
  <c r="O21" i="3" s="1"/>
  <c r="M21" i="3"/>
  <c r="P28" i="1"/>
  <c r="Q159" i="1"/>
  <c r="Q158" i="3"/>
  <c r="R158" i="1"/>
  <c r="R158" i="3" s="1"/>
  <c r="J4" i="1"/>
  <c r="J4" i="3" s="1"/>
  <c r="K46" i="1"/>
  <c r="K46" i="3" s="1"/>
  <c r="E87" i="1"/>
  <c r="K33" i="1"/>
  <c r="K22" i="1"/>
  <c r="K17" i="1"/>
  <c r="F16" i="1"/>
  <c r="F25" i="1"/>
  <c r="M14" i="1"/>
  <c r="M14" i="3" s="1"/>
  <c r="H33" i="1"/>
  <c r="H8" i="1"/>
  <c r="M6" i="1"/>
  <c r="F13" i="1"/>
  <c r="F13" i="3" s="1"/>
  <c r="K4" i="1"/>
  <c r="K4" i="3" s="1"/>
  <c r="K10" i="1"/>
  <c r="E12" i="1"/>
  <c r="H7" i="1"/>
  <c r="F11" i="1"/>
  <c r="M7" i="1" l="1"/>
  <c r="O7" i="1" s="1"/>
  <c r="O7" i="3" s="1"/>
  <c r="M99" i="1"/>
  <c r="K99" i="3"/>
  <c r="H11" i="1"/>
  <c r="F11" i="3"/>
  <c r="K12" i="1"/>
  <c r="E12" i="3"/>
  <c r="M9" i="1"/>
  <c r="K9" i="3"/>
  <c r="J8" i="1"/>
  <c r="J8" i="3" s="1"/>
  <c r="H8" i="3"/>
  <c r="J7" i="1"/>
  <c r="J7" i="3" s="1"/>
  <c r="H7" i="3"/>
  <c r="M10" i="1"/>
  <c r="K10" i="3"/>
  <c r="M5" i="1"/>
  <c r="K5" i="3"/>
  <c r="O6" i="1"/>
  <c r="M6" i="3"/>
  <c r="P21" i="1"/>
  <c r="P21" i="3" s="1"/>
  <c r="G160" i="1"/>
  <c r="G160" i="3" s="1"/>
  <c r="H160" i="3"/>
  <c r="J96" i="1"/>
  <c r="H96" i="3"/>
  <c r="J69" i="3"/>
  <c r="P69" i="1"/>
  <c r="J86" i="1"/>
  <c r="P111" i="3"/>
  <c r="R111" i="1"/>
  <c r="R111" i="3" s="1"/>
  <c r="J40" i="3"/>
  <c r="P151" i="3"/>
  <c r="R151" i="1"/>
  <c r="R151" i="3" s="1"/>
  <c r="R123" i="3"/>
  <c r="R127" i="1"/>
  <c r="R127" i="3" s="1"/>
  <c r="P95" i="3"/>
  <c r="R95" i="1"/>
  <c r="R95" i="3" s="1"/>
  <c r="K107" i="3"/>
  <c r="M107" i="1"/>
  <c r="M120" i="1" s="1"/>
  <c r="O100" i="3"/>
  <c r="P100" i="1"/>
  <c r="O154" i="1"/>
  <c r="P154" i="1" s="1"/>
  <c r="M154" i="3"/>
  <c r="M160" i="1"/>
  <c r="P116" i="3"/>
  <c r="R116" i="1"/>
  <c r="R116" i="3" s="1"/>
  <c r="P42" i="3"/>
  <c r="R42" i="1"/>
  <c r="R42" i="3" s="1"/>
  <c r="J44" i="3"/>
  <c r="J154" i="3"/>
  <c r="P139" i="3"/>
  <c r="R139" i="1"/>
  <c r="R139" i="3" s="1"/>
  <c r="M101" i="3"/>
  <c r="O101" i="1"/>
  <c r="P39" i="3"/>
  <c r="R39" i="1"/>
  <c r="R39" i="3" s="1"/>
  <c r="I127" i="3"/>
  <c r="I128" i="1"/>
  <c r="M86" i="3"/>
  <c r="L86" i="1"/>
  <c r="L86" i="3" s="1"/>
  <c r="P114" i="1"/>
  <c r="J114" i="3"/>
  <c r="M8" i="1"/>
  <c r="K8" i="3"/>
  <c r="J10" i="1"/>
  <c r="J10" i="3" s="1"/>
  <c r="H10" i="3"/>
  <c r="H5" i="1"/>
  <c r="F5" i="3"/>
  <c r="P37" i="3"/>
  <c r="R37" i="1"/>
  <c r="R37" i="3" s="1"/>
  <c r="R137" i="1"/>
  <c r="R137" i="3" s="1"/>
  <c r="P137" i="3"/>
  <c r="G86" i="1"/>
  <c r="G86" i="3" s="1"/>
  <c r="H86" i="3"/>
  <c r="H99" i="1"/>
  <c r="F99" i="3"/>
  <c r="P41" i="3"/>
  <c r="R41" i="1"/>
  <c r="R41" i="3" s="1"/>
  <c r="H107" i="3"/>
  <c r="J107" i="1"/>
  <c r="M44" i="3"/>
  <c r="O44" i="1"/>
  <c r="O44" i="3" s="1"/>
  <c r="J12" i="1"/>
  <c r="J12" i="3" s="1"/>
  <c r="H12" i="3"/>
  <c r="H9" i="1"/>
  <c r="F9" i="3"/>
  <c r="J103" i="3"/>
  <c r="P103" i="1"/>
  <c r="P143" i="3"/>
  <c r="R143" i="1"/>
  <c r="R143" i="3" s="1"/>
  <c r="P80" i="3"/>
  <c r="R80" i="1"/>
  <c r="R80" i="3" s="1"/>
  <c r="J98" i="3"/>
  <c r="P98" i="1"/>
  <c r="J118" i="3"/>
  <c r="P118" i="1"/>
  <c r="P118" i="3" s="1"/>
  <c r="O69" i="3"/>
  <c r="O86" i="1"/>
  <c r="M40" i="3"/>
  <c r="O40" i="1"/>
  <c r="O40" i="3" s="1"/>
  <c r="P115" i="1"/>
  <c r="M96" i="3"/>
  <c r="O96" i="1"/>
  <c r="O96" i="3" s="1"/>
  <c r="H16" i="1"/>
  <c r="F16" i="3"/>
  <c r="E182" i="1"/>
  <c r="E182" i="3" s="1"/>
  <c r="E87" i="3"/>
  <c r="J24" i="3"/>
  <c r="O29" i="1"/>
  <c r="M29" i="3"/>
  <c r="J17" i="1"/>
  <c r="J17" i="3" s="1"/>
  <c r="H17" i="3"/>
  <c r="O18" i="1"/>
  <c r="M18" i="3"/>
  <c r="J33" i="1"/>
  <c r="J33" i="3" s="1"/>
  <c r="H33" i="3"/>
  <c r="M17" i="1"/>
  <c r="K17" i="3"/>
  <c r="R27" i="1"/>
  <c r="R27" i="3" s="1"/>
  <c r="P27" i="3"/>
  <c r="R32" i="1"/>
  <c r="R32" i="3" s="1"/>
  <c r="P32" i="3"/>
  <c r="J22" i="1"/>
  <c r="J22" i="3" s="1"/>
  <c r="H22" i="3"/>
  <c r="M22" i="1"/>
  <c r="K22" i="3"/>
  <c r="Q159" i="3"/>
  <c r="R159" i="1"/>
  <c r="O24" i="1"/>
  <c r="O24" i="3" s="1"/>
  <c r="M24" i="3"/>
  <c r="O15" i="1"/>
  <c r="M15" i="3"/>
  <c r="H25" i="1"/>
  <c r="F25" i="3"/>
  <c r="M33" i="1"/>
  <c r="K33" i="3"/>
  <c r="R28" i="1"/>
  <c r="R28" i="3" s="1"/>
  <c r="P28" i="3"/>
  <c r="Q119" i="1"/>
  <c r="Q118" i="3"/>
  <c r="R20" i="1"/>
  <c r="R20" i="3" s="1"/>
  <c r="P20" i="3"/>
  <c r="K13" i="1"/>
  <c r="K13" i="3" s="1"/>
  <c r="F87" i="1"/>
  <c r="O14" i="1"/>
  <c r="O14" i="3" s="1"/>
  <c r="K25" i="1"/>
  <c r="K16" i="1"/>
  <c r="K11" i="1"/>
  <c r="M4" i="1"/>
  <c r="M7" i="3" l="1"/>
  <c r="K87" i="1"/>
  <c r="K182" i="1" s="1"/>
  <c r="R118" i="1"/>
  <c r="R118" i="3" s="1"/>
  <c r="R21" i="1"/>
  <c r="R21" i="3" s="1"/>
  <c r="P7" i="1"/>
  <c r="M120" i="3"/>
  <c r="M161" i="1"/>
  <c r="L120" i="1"/>
  <c r="N86" i="1"/>
  <c r="N86" i="3" s="1"/>
  <c r="O86" i="3"/>
  <c r="M4" i="3"/>
  <c r="M11" i="1"/>
  <c r="K11" i="3"/>
  <c r="R7" i="1"/>
  <c r="R7" i="3" s="1"/>
  <c r="P7" i="3"/>
  <c r="P115" i="3"/>
  <c r="R115" i="1"/>
  <c r="R115" i="3" s="1"/>
  <c r="J9" i="1"/>
  <c r="J9" i="3" s="1"/>
  <c r="H9" i="3"/>
  <c r="J99" i="1"/>
  <c r="J120" i="1" s="1"/>
  <c r="H99" i="3"/>
  <c r="J5" i="1"/>
  <c r="H5" i="3"/>
  <c r="H13" i="1"/>
  <c r="H13" i="3" s="1"/>
  <c r="M8" i="3"/>
  <c r="O8" i="1"/>
  <c r="P114" i="3"/>
  <c r="R114" i="1"/>
  <c r="R114" i="3" s="1"/>
  <c r="P44" i="1"/>
  <c r="M160" i="3"/>
  <c r="L160" i="1"/>
  <c r="L160" i="3" s="1"/>
  <c r="O154" i="3"/>
  <c r="O160" i="1"/>
  <c r="R69" i="1"/>
  <c r="P69" i="3"/>
  <c r="H120" i="1"/>
  <c r="J96" i="3"/>
  <c r="P96" i="1"/>
  <c r="P98" i="3"/>
  <c r="R98" i="1"/>
  <c r="R98" i="3" s="1"/>
  <c r="P103" i="3"/>
  <c r="R103" i="1"/>
  <c r="R103" i="3" s="1"/>
  <c r="J107" i="3"/>
  <c r="I128" i="3"/>
  <c r="J128" i="1"/>
  <c r="O101" i="3"/>
  <c r="P101" i="1"/>
  <c r="P154" i="3"/>
  <c r="R154" i="1"/>
  <c r="R154" i="3" s="1"/>
  <c r="P100" i="3"/>
  <c r="R100" i="1"/>
  <c r="R100" i="3" s="1"/>
  <c r="M107" i="3"/>
  <c r="O107" i="1"/>
  <c r="P40" i="1"/>
  <c r="J86" i="3"/>
  <c r="P86" i="1"/>
  <c r="P86" i="3" s="1"/>
  <c r="I86" i="1"/>
  <c r="I86" i="3" s="1"/>
  <c r="P6" i="1"/>
  <c r="O6" i="3"/>
  <c r="O5" i="1"/>
  <c r="M5" i="3"/>
  <c r="O10" i="1"/>
  <c r="M10" i="3"/>
  <c r="O9" i="1"/>
  <c r="M9" i="3"/>
  <c r="M12" i="1"/>
  <c r="K12" i="3"/>
  <c r="J11" i="1"/>
  <c r="J11" i="3" s="1"/>
  <c r="H11" i="3"/>
  <c r="O99" i="1"/>
  <c r="O99" i="3" s="1"/>
  <c r="M99" i="3"/>
  <c r="K182" i="3"/>
  <c r="K87" i="3"/>
  <c r="J25" i="1"/>
  <c r="J25" i="3" s="1"/>
  <c r="H25" i="3"/>
  <c r="R159" i="3"/>
  <c r="M16" i="1"/>
  <c r="K16" i="3"/>
  <c r="Q119" i="3"/>
  <c r="R119" i="1"/>
  <c r="O33" i="1"/>
  <c r="M33" i="3"/>
  <c r="O15" i="3"/>
  <c r="P15" i="1"/>
  <c r="P24" i="1"/>
  <c r="M25" i="1"/>
  <c r="K25" i="3"/>
  <c r="F182" i="1"/>
  <c r="F182" i="3" s="1"/>
  <c r="F87" i="3"/>
  <c r="O22" i="1"/>
  <c r="M22" i="3"/>
  <c r="O17" i="1"/>
  <c r="M17" i="3"/>
  <c r="P18" i="1"/>
  <c r="O18" i="3"/>
  <c r="P29" i="1"/>
  <c r="O29" i="3"/>
  <c r="J16" i="1"/>
  <c r="H16" i="3"/>
  <c r="S46" i="1"/>
  <c r="H46" i="1"/>
  <c r="G46" i="1" s="1"/>
  <c r="P14" i="1"/>
  <c r="O4" i="1"/>
  <c r="O4" i="3" s="1"/>
  <c r="G13" i="1" l="1"/>
  <c r="G13" i="3" s="1"/>
  <c r="M161" i="3"/>
  <c r="L161" i="1"/>
  <c r="L161" i="3" s="1"/>
  <c r="O12" i="1"/>
  <c r="M12" i="3"/>
  <c r="P9" i="1"/>
  <c r="O9" i="3"/>
  <c r="P10" i="1"/>
  <c r="O10" i="3"/>
  <c r="P5" i="1"/>
  <c r="O5" i="3"/>
  <c r="R6" i="1"/>
  <c r="R6" i="3" s="1"/>
  <c r="P6" i="3"/>
  <c r="P40" i="3"/>
  <c r="R40" i="1"/>
  <c r="R40" i="3" s="1"/>
  <c r="P96" i="3"/>
  <c r="R96" i="1"/>
  <c r="R96" i="3" s="1"/>
  <c r="H120" i="3"/>
  <c r="G120" i="1"/>
  <c r="H161" i="1"/>
  <c r="R69" i="3"/>
  <c r="R86" i="1"/>
  <c r="R86" i="3" s="1"/>
  <c r="O8" i="3"/>
  <c r="P8" i="1"/>
  <c r="J5" i="3"/>
  <c r="J13" i="1"/>
  <c r="J99" i="3"/>
  <c r="P99" i="1"/>
  <c r="O11" i="1"/>
  <c r="O13" i="1" s="1"/>
  <c r="M11" i="3"/>
  <c r="M13" i="1"/>
  <c r="M13" i="3" s="1"/>
  <c r="O107" i="3"/>
  <c r="O120" i="1"/>
  <c r="P120" i="1" s="1"/>
  <c r="P101" i="3"/>
  <c r="R101" i="1"/>
  <c r="R101" i="3" s="1"/>
  <c r="P128" i="1"/>
  <c r="J128" i="3"/>
  <c r="J160" i="1"/>
  <c r="J161" i="1" s="1"/>
  <c r="P107" i="1"/>
  <c r="J120" i="3"/>
  <c r="I120" i="1"/>
  <c r="I120" i="3" s="1"/>
  <c r="O160" i="3"/>
  <c r="N160" i="1"/>
  <c r="N160" i="3" s="1"/>
  <c r="P44" i="3"/>
  <c r="R44" i="1"/>
  <c r="R44" i="3" s="1"/>
  <c r="L120" i="3"/>
  <c r="R119" i="3"/>
  <c r="R14" i="1"/>
  <c r="P14" i="3"/>
  <c r="J16" i="3"/>
  <c r="J46" i="1"/>
  <c r="R18" i="1"/>
  <c r="R18" i="3" s="1"/>
  <c r="P18" i="3"/>
  <c r="P22" i="1"/>
  <c r="O22" i="3"/>
  <c r="O25" i="1"/>
  <c r="M25" i="3"/>
  <c r="M46" i="1"/>
  <c r="R24" i="1"/>
  <c r="R24" i="3" s="1"/>
  <c r="P24" i="3"/>
  <c r="O33" i="3"/>
  <c r="P33" i="1"/>
  <c r="O16" i="1"/>
  <c r="M16" i="3"/>
  <c r="R29" i="1"/>
  <c r="R29" i="3" s="1"/>
  <c r="P29" i="3"/>
  <c r="P17" i="1"/>
  <c r="O17" i="3"/>
  <c r="R15" i="1"/>
  <c r="R15" i="3" s="1"/>
  <c r="P15" i="3"/>
  <c r="P4" i="1"/>
  <c r="M87" i="1" l="1"/>
  <c r="L87" i="1" s="1"/>
  <c r="L13" i="1"/>
  <c r="L13" i="3" s="1"/>
  <c r="M185" i="3" s="1"/>
  <c r="H161" i="3"/>
  <c r="G161" i="1"/>
  <c r="G161" i="3" s="1"/>
  <c r="I161" i="1"/>
  <c r="I161" i="3" s="1"/>
  <c r="J161" i="3"/>
  <c r="R4" i="1"/>
  <c r="R4" i="3" s="1"/>
  <c r="P4" i="3"/>
  <c r="P13" i="1"/>
  <c r="P13" i="3" s="1"/>
  <c r="O13" i="3"/>
  <c r="P107" i="3"/>
  <c r="R107" i="1"/>
  <c r="R107" i="3" s="1"/>
  <c r="O120" i="3"/>
  <c r="O161" i="1"/>
  <c r="N120" i="1"/>
  <c r="N120" i="3" s="1"/>
  <c r="P11" i="1"/>
  <c r="O11" i="3"/>
  <c r="G120" i="3"/>
  <c r="P120" i="3"/>
  <c r="J160" i="3"/>
  <c r="I160" i="1"/>
  <c r="I160" i="3" s="1"/>
  <c r="P160" i="1"/>
  <c r="P160" i="3" s="1"/>
  <c r="P128" i="3"/>
  <c r="R128" i="1"/>
  <c r="P99" i="3"/>
  <c r="R99" i="1"/>
  <c r="J13" i="3"/>
  <c r="I13" i="1"/>
  <c r="I13" i="3" s="1"/>
  <c r="R8" i="1"/>
  <c r="R8" i="3" s="1"/>
  <c r="P8" i="3"/>
  <c r="R5" i="1"/>
  <c r="R5" i="3" s="1"/>
  <c r="P5" i="3"/>
  <c r="R10" i="1"/>
  <c r="R10" i="3" s="1"/>
  <c r="P10" i="3"/>
  <c r="R9" i="1"/>
  <c r="R9" i="3" s="1"/>
  <c r="P9" i="3"/>
  <c r="P12" i="1"/>
  <c r="O12" i="3"/>
  <c r="P25" i="1"/>
  <c r="O25" i="3"/>
  <c r="R14" i="3"/>
  <c r="R17" i="1"/>
  <c r="R17" i="3" s="1"/>
  <c r="P17" i="3"/>
  <c r="P16" i="1"/>
  <c r="O16" i="3"/>
  <c r="O46" i="1"/>
  <c r="P46" i="1" s="1"/>
  <c r="J46" i="3"/>
  <c r="J87" i="1"/>
  <c r="R33" i="1"/>
  <c r="R33" i="3" s="1"/>
  <c r="P33" i="3"/>
  <c r="L46" i="1"/>
  <c r="L46" i="3" s="1"/>
  <c r="M46" i="3"/>
  <c r="R22" i="1"/>
  <c r="R22" i="3" s="1"/>
  <c r="P22" i="3"/>
  <c r="N13" i="1"/>
  <c r="N13" i="3" s="1"/>
  <c r="M182" i="1" l="1"/>
  <c r="M182" i="3" s="1"/>
  <c r="M87" i="3"/>
  <c r="P161" i="1"/>
  <c r="P161" i="3" s="1"/>
  <c r="R12" i="1"/>
  <c r="R12" i="3" s="1"/>
  <c r="P12" i="3"/>
  <c r="R99" i="3"/>
  <c r="R120" i="1"/>
  <c r="R128" i="3"/>
  <c r="R160" i="1"/>
  <c r="R160" i="3" s="1"/>
  <c r="R11" i="1"/>
  <c r="R11" i="3" s="1"/>
  <c r="P11" i="3"/>
  <c r="N161" i="1"/>
  <c r="N161" i="3" s="1"/>
  <c r="O161" i="3"/>
  <c r="O87" i="1"/>
  <c r="O182" i="1" s="1"/>
  <c r="P46" i="3"/>
  <c r="P87" i="1"/>
  <c r="J182" i="1"/>
  <c r="J182" i="3" s="1"/>
  <c r="J87" i="3"/>
  <c r="R16" i="1"/>
  <c r="P16" i="3"/>
  <c r="R25" i="1"/>
  <c r="R25" i="3" s="1"/>
  <c r="P25" i="3"/>
  <c r="O46" i="3"/>
  <c r="N46" i="1"/>
  <c r="N46" i="3" s="1"/>
  <c r="L182" i="1" l="1"/>
  <c r="N87" i="1"/>
  <c r="N87" i="3" s="1"/>
  <c r="N182" i="1"/>
  <c r="N182" i="3" s="1"/>
  <c r="O182" i="3"/>
  <c r="O87" i="3"/>
  <c r="R161" i="1"/>
  <c r="R161" i="3" s="1"/>
  <c r="R120" i="3"/>
  <c r="R13" i="1"/>
  <c r="R13" i="3" s="1"/>
  <c r="L87" i="3"/>
  <c r="P182" i="1"/>
  <c r="P182" i="3" s="1"/>
  <c r="P87" i="3"/>
  <c r="R16" i="3"/>
  <c r="R46" i="1"/>
  <c r="H46" i="3"/>
  <c r="H87" i="1"/>
  <c r="G87" i="1" s="1"/>
  <c r="H182" i="1" l="1"/>
  <c r="I182" i="1" s="1"/>
  <c r="I87" i="1"/>
  <c r="R46" i="3"/>
  <c r="R87" i="1"/>
  <c r="I46" i="1"/>
  <c r="H87" i="3"/>
  <c r="D195" i="1" l="1"/>
  <c r="D197" i="1" s="1"/>
  <c r="G182" i="1"/>
  <c r="H182" i="3"/>
  <c r="R182" i="1"/>
  <c r="R182" i="3" s="1"/>
  <c r="R87" i="3"/>
  <c r="I46" i="3"/>
  <c r="D196" i="1" l="1"/>
  <c r="I87" i="3"/>
  <c r="I182" i="3"/>
  <c r="G46" i="3"/>
  <c r="G182" i="3"/>
  <c r="G87" i="3" l="1"/>
  <c r="L182" i="3"/>
</calcChain>
</file>

<file path=xl/sharedStrings.xml><?xml version="1.0" encoding="utf-8"?>
<sst xmlns="http://schemas.openxmlformats.org/spreadsheetml/2006/main" count="715" uniqueCount="301">
  <si>
    <t>Respondent Type</t>
  </si>
  <si>
    <t>Respondent Description</t>
  </si>
  <si>
    <t>Type of Survey Instrument</t>
  </si>
  <si>
    <t>Appendices</t>
  </si>
  <si>
    <t>Number of Respondents</t>
  </si>
  <si>
    <t>Total Annual Responses</t>
  </si>
  <si>
    <t>Average Hours per Response</t>
  </si>
  <si>
    <t>Sub-Total Annual Burden</t>
  </si>
  <si>
    <t>Total Burden Hours</t>
  </si>
  <si>
    <t>Hourly Rate</t>
  </si>
  <si>
    <t>Total Annualized Cost</t>
  </si>
  <si>
    <t xml:space="preserve">State and Local Government </t>
  </si>
  <si>
    <t>State SNAP Director Agency Directors (a)</t>
  </si>
  <si>
    <t xml:space="preserve">B1 </t>
  </si>
  <si>
    <t>B2</t>
  </si>
  <si>
    <t>B3</t>
  </si>
  <si>
    <t>State CN SFSP and SSO Agency Directors (a)</t>
  </si>
  <si>
    <t>C1</t>
  </si>
  <si>
    <t>C2</t>
  </si>
  <si>
    <t>C3</t>
  </si>
  <si>
    <t>C4</t>
  </si>
  <si>
    <t>SUBTOTAL OF STATE SNAP DIRECTORS &amp; CN DIRECTORS</t>
  </si>
  <si>
    <t>Email requesting SNAP Administrative Data</t>
  </si>
  <si>
    <t>Reminder Email Requesting SNAP Administrative Data</t>
  </si>
  <si>
    <t>Submit SNAP Administrative Data</t>
  </si>
  <si>
    <t>Thank you Email Upon Receipt of SNAP Administrative Data</t>
  </si>
  <si>
    <t>Sponsor Informational Email from FNS</t>
  </si>
  <si>
    <t>Email with Link to Site Operations Survey</t>
  </si>
  <si>
    <t xml:space="preserve">Reminder Email to Complete the Site Operations Survey </t>
  </si>
  <si>
    <t xml:space="preserve">Telephone Script for Survey Completion for Nonrespondents </t>
  </si>
  <si>
    <t xml:space="preserve">Site Operations Survey </t>
  </si>
  <si>
    <t xml:space="preserve">Email with Link to Informational Study Recording and Request to Email Sites  </t>
  </si>
  <si>
    <t>Email with Link to Sponsor or Site Supervisor Survey</t>
  </si>
  <si>
    <t>Menu Planning Survey</t>
  </si>
  <si>
    <t>Reminder Email to Submit the Site Menu Follow-Up Report</t>
  </si>
  <si>
    <t>D8</t>
  </si>
  <si>
    <t>D9</t>
  </si>
  <si>
    <t>D10</t>
  </si>
  <si>
    <t>D11</t>
  </si>
  <si>
    <t>D12</t>
  </si>
  <si>
    <t>D13</t>
  </si>
  <si>
    <t>Reminder Email with Link to Sponsor or Site Supervisor Survey</t>
  </si>
  <si>
    <t>Sponsor Survey</t>
  </si>
  <si>
    <t xml:space="preserve">Email with Link to Menu Planning Survey and Request for Site Menus </t>
  </si>
  <si>
    <t xml:space="preserve">Reminder Email to Complete Menu Planning Survey and Submit First Week of Site Menus </t>
  </si>
  <si>
    <t>Reminder Email to Submit Second Week of Site Menus</t>
  </si>
  <si>
    <t>Site Menu Follow-Up Report</t>
  </si>
  <si>
    <t>Telephone Call to Complete Site Menu Follow-Up Report  </t>
  </si>
  <si>
    <t>Email Invitation for Key Informant Interview (Current Sponsors and Sites)</t>
  </si>
  <si>
    <t>Reminder Email Invitation for Key Informant Interview (Current Sponsors and Sites)</t>
  </si>
  <si>
    <t>Former Sponsor Key Informant Interview Discussion Guide</t>
  </si>
  <si>
    <t>D14</t>
  </si>
  <si>
    <t>D15</t>
  </si>
  <si>
    <t>D16</t>
  </si>
  <si>
    <t>D17</t>
  </si>
  <si>
    <t>D18</t>
  </si>
  <si>
    <t>D19</t>
  </si>
  <si>
    <t>D20</t>
  </si>
  <si>
    <t>D21</t>
  </si>
  <si>
    <t>D22</t>
  </si>
  <si>
    <t>D23</t>
  </si>
  <si>
    <t>D24</t>
  </si>
  <si>
    <t>D25</t>
  </si>
  <si>
    <t>D1</t>
  </si>
  <si>
    <t>D2</t>
  </si>
  <si>
    <t>D3</t>
  </si>
  <si>
    <t>D4</t>
  </si>
  <si>
    <t>D5</t>
  </si>
  <si>
    <t>D6</t>
  </si>
  <si>
    <t>D7</t>
  </si>
  <si>
    <t>CN SFSP and SSO Former Sponsors</t>
  </si>
  <si>
    <t>SUBTOTAL OF CN SFSP AND SSO FORMER SPONSORS</t>
  </si>
  <si>
    <t>SUBTOTAL OF CN SFSP and SSO SPONSORS</t>
  </si>
  <si>
    <t>RESPONDENT TYPE</t>
  </si>
  <si>
    <t>START SAMPLE</t>
  </si>
  <si>
    <t>END SAMPLE</t>
  </si>
  <si>
    <t>Start/end criteria</t>
  </si>
  <si>
    <t>State SNAP agency</t>
  </si>
  <si>
    <t>4 REFUSAL</t>
  </si>
  <si>
    <t>State CN agency</t>
  </si>
  <si>
    <t>NO REFUSAL</t>
  </si>
  <si>
    <t>State sites/SSO</t>
  </si>
  <si>
    <t>Eligible/complete</t>
  </si>
  <si>
    <t xml:space="preserve">Nonprofit sites </t>
  </si>
  <si>
    <t>TOTAL ELIGIBLE AND RESPONDING SAMPLE</t>
  </si>
  <si>
    <t>State sponsors/SSO</t>
  </si>
  <si>
    <t>State sponsors /SSO</t>
  </si>
  <si>
    <t>Nonprofit sponsors/SSO</t>
  </si>
  <si>
    <t xml:space="preserve">Nonprofit sponsors </t>
  </si>
  <si>
    <t>TOTAL SPONSORS ELIGIBLE AND RESPONDING</t>
  </si>
  <si>
    <t>Onsite participant survey</t>
  </si>
  <si>
    <t>sample/complete</t>
  </si>
  <si>
    <t>SNAP/Postal Screener</t>
  </si>
  <si>
    <t>Start/screen complete - eligible and ineligible</t>
  </si>
  <si>
    <t>SNAP/Postal Survey</t>
  </si>
  <si>
    <t>Sampled eligible/complete</t>
  </si>
  <si>
    <t>Key informant interviews</t>
  </si>
  <si>
    <t xml:space="preserve">  State Site</t>
  </si>
  <si>
    <t>Invited/accepted</t>
  </si>
  <si>
    <t xml:space="preserve">  State site</t>
  </si>
  <si>
    <t>accepted/participated</t>
  </si>
  <si>
    <t xml:space="preserve">  State Sponsors</t>
  </si>
  <si>
    <t xml:space="preserve">  State sponsors</t>
  </si>
  <si>
    <t xml:space="preserve">  Nonprofit Site</t>
  </si>
  <si>
    <t xml:space="preserve">  Nonprofit site</t>
  </si>
  <si>
    <t xml:space="preserve">  Nonprofit Sponsors</t>
  </si>
  <si>
    <t xml:space="preserve">  Nonprofit sponsors</t>
  </si>
  <si>
    <t>State former sponsors</t>
  </si>
  <si>
    <t>Accepted/participated</t>
  </si>
  <si>
    <t>Nonprofit former sponsors</t>
  </si>
  <si>
    <t>Caregivers invited and accepted</t>
  </si>
  <si>
    <t>caregivers accepted and participated</t>
  </si>
  <si>
    <t>State SNAP Agency Director</t>
  </si>
  <si>
    <t>State CN SFSP and SSO Agency Director</t>
  </si>
  <si>
    <t xml:space="preserve">CN SFSP and SSO Sponsors </t>
  </si>
  <si>
    <t>CN SFSP and SSO Site supervisors</t>
  </si>
  <si>
    <t>STATE</t>
  </si>
  <si>
    <t>NONPROFIT</t>
  </si>
  <si>
    <t>Households</t>
  </si>
  <si>
    <t>parents</t>
  </si>
  <si>
    <t xml:space="preserve">Reminder Email Requesting the Roster </t>
  </si>
  <si>
    <t>E1</t>
  </si>
  <si>
    <t>E2</t>
  </si>
  <si>
    <t>E3</t>
  </si>
  <si>
    <t>E4</t>
  </si>
  <si>
    <t>E5</t>
  </si>
  <si>
    <t>E6</t>
  </si>
  <si>
    <t>E7</t>
  </si>
  <si>
    <t>Roster of Closed Site Participants</t>
  </si>
  <si>
    <t>SUBTOTAL OF CN SFSP AND SSO SITE SUPERVISORS</t>
  </si>
  <si>
    <t>ELIGIBLE/COMPLETE</t>
  </si>
  <si>
    <t>ASSUMPTIONS</t>
  </si>
  <si>
    <t>SAMPLED/ELIGIBLE</t>
  </si>
  <si>
    <t>$</t>
  </si>
  <si>
    <t>State:Nonprofit 60:40</t>
  </si>
  <si>
    <t xml:space="preserve">Study Email from Sponsors to Site Supervisors </t>
  </si>
  <si>
    <t>Informational Study Recording For Sponsors</t>
  </si>
  <si>
    <t xml:space="preserve">Reminder Email with Link to Informational Study Recording for Sponsors </t>
  </si>
  <si>
    <t>Telephone Script to Complete Informational Study Recording for Sponsors</t>
  </si>
  <si>
    <t>Telephone Script to Complete Sponsor or Site Supervisor Survey</t>
  </si>
  <si>
    <t>Email with Confirmation of Key Informant Interview (Current Sponsors and Sites)</t>
  </si>
  <si>
    <t>Email Invitation for Key Informant Interview (Former Sponsors)</t>
  </si>
  <si>
    <t>Reminder Email Invitation for Key Informant Interview (Former Sponsors)</t>
  </si>
  <si>
    <t>Confirmation Email For Key Informant Interview Former Sponsors)</t>
  </si>
  <si>
    <t xml:space="preserve">Study Thank you Email (Current Sponsors and Sites) </t>
  </si>
  <si>
    <t>Study Thank you Email (Former Sponsors)</t>
  </si>
  <si>
    <t>Study Brochure</t>
  </si>
  <si>
    <t>F1</t>
  </si>
  <si>
    <t>F2</t>
  </si>
  <si>
    <t>F3</t>
  </si>
  <si>
    <t>Telephone Script to Complete Menu Planning Survey and Submit First Week of Site Menus</t>
  </si>
  <si>
    <t>F4</t>
  </si>
  <si>
    <t>F5</t>
  </si>
  <si>
    <t>F6</t>
  </si>
  <si>
    <t>Telephone Script to Complete Second Week of Site Menus</t>
  </si>
  <si>
    <t>F7</t>
  </si>
  <si>
    <t>F8</t>
  </si>
  <si>
    <t>F9</t>
  </si>
  <si>
    <t>F10</t>
  </si>
  <si>
    <t>Email With Link to Informational Study Recording for Site Supervisors</t>
  </si>
  <si>
    <t xml:space="preserve">Reminder Email with Link to Informational Study Recording for Site Supervisors  </t>
  </si>
  <si>
    <t>Email Requesting Roster of Children for Closed Sites</t>
  </si>
  <si>
    <t xml:space="preserve">Telephone Script to Request the Roster </t>
  </si>
  <si>
    <t>Ratio of Site:Sponsor</t>
  </si>
  <si>
    <t>state/local government</t>
  </si>
  <si>
    <t xml:space="preserve">Nonprofit </t>
  </si>
  <si>
    <t xml:space="preserve"># sites by Survey respondent </t>
  </si>
  <si>
    <t># sponsors invited to do survey</t>
  </si>
  <si>
    <t>1/3 sites invited to do menu survey</t>
  </si>
  <si>
    <t># sites doing menu survey</t>
  </si>
  <si>
    <t># sponsors doing menu survey</t>
  </si>
  <si>
    <t># sites where sponsor is invited to do menu survey</t>
  </si>
  <si>
    <t># sites where sponsor does menu survey</t>
  </si>
  <si>
    <t>MENU SURVEY</t>
  </si>
  <si>
    <t xml:space="preserve">Telephone Script to Complete Informational Study Recording for Site Supervisors </t>
  </si>
  <si>
    <t>Site Supervisor Survey</t>
  </si>
  <si>
    <t>TOTAL STARTING AND RESPONDING SAMPLE</t>
  </si>
  <si>
    <t>Sampled/responding</t>
  </si>
  <si>
    <t>Email with Reminder of Upcoming Second Week of Site Menus</t>
  </si>
  <si>
    <t>Email to Submit the Site Menu Follow-Up Report</t>
  </si>
  <si>
    <t>F11</t>
  </si>
  <si>
    <t>Informational Study Recording for Site Supervisors</t>
  </si>
  <si>
    <t>E9</t>
  </si>
  <si>
    <t>TOTAL completes</t>
  </si>
  <si>
    <t>TOTAL CAREGIVER SURVEY</t>
  </si>
  <si>
    <t>start/end sample</t>
  </si>
  <si>
    <t>Nonprofit Organizations</t>
  </si>
  <si>
    <t>SUBTOTAL OF CN SFSP SPONSORS</t>
  </si>
  <si>
    <t>SUBTOTAL OF CN SFSP SITE SUPERVISORS</t>
  </si>
  <si>
    <t>Site Supervisor Key Informant Interview Discussion Guide</t>
  </si>
  <si>
    <t>SUBTOTAL OF CN SFSP FORMER SPONSORS</t>
  </si>
  <si>
    <t>Individuals and Households</t>
  </si>
  <si>
    <t>Household Screener Invitation Letter</t>
  </si>
  <si>
    <t>Household Eligibility Screener</t>
  </si>
  <si>
    <t>Invitation Letter for Mailed Surveys</t>
  </si>
  <si>
    <t>Reminder Postcard to Eligible Caregivers</t>
  </si>
  <si>
    <t>Invitation Letter to Onsite Participants (Open and Closed Sites)</t>
  </si>
  <si>
    <t xml:space="preserve">Telephone Follow-Up Script for Caregivers </t>
  </si>
  <si>
    <t>Child Participant Survey</t>
  </si>
  <si>
    <t>Nonparticipant Caregiver Key Informant Interview Discussion Guide</t>
  </si>
  <si>
    <t>Key Informant Interview Thank You with Incentive (Caregivers</t>
  </si>
  <si>
    <t>G1</t>
  </si>
  <si>
    <t>G2</t>
  </si>
  <si>
    <t>G3</t>
  </si>
  <si>
    <t>G4</t>
  </si>
  <si>
    <t>G5</t>
  </si>
  <si>
    <t>G6</t>
  </si>
  <si>
    <t>G7</t>
  </si>
  <si>
    <t>G8</t>
  </si>
  <si>
    <t>G9</t>
  </si>
  <si>
    <t>G10</t>
  </si>
  <si>
    <t>G11</t>
  </si>
  <si>
    <t>G12</t>
  </si>
  <si>
    <t>G13</t>
  </si>
  <si>
    <t>G14</t>
  </si>
  <si>
    <t>Study Thank You with Incentive (All Caregivers)</t>
  </si>
  <si>
    <t xml:space="preserve">Participant Caregiver Key Informant Interview Discussion Guide </t>
  </si>
  <si>
    <t>Request Roster</t>
  </si>
  <si>
    <t>State/Local</t>
  </si>
  <si>
    <t>Nonprofit</t>
  </si>
  <si>
    <t>Second Reminder Postcard to Eligible Caregivers</t>
  </si>
  <si>
    <t>Reminder letter with Paper Survey to Eligible Caregivers (web responders)</t>
  </si>
  <si>
    <t>Caregiver participants</t>
  </si>
  <si>
    <t>Caregiver nonparticipants</t>
  </si>
  <si>
    <t>Invited</t>
  </si>
  <si>
    <t xml:space="preserve">Completed </t>
  </si>
  <si>
    <t>E10</t>
  </si>
  <si>
    <t>Submit Site Menus</t>
  </si>
  <si>
    <t>TOTAL</t>
  </si>
  <si>
    <t>CN SFSP and SSO Sponsors (b)</t>
  </si>
  <si>
    <t>CN SFSP and SSO Former Sponsors (b)</t>
  </si>
  <si>
    <t>CN SFSP Sponsors (d)</t>
  </si>
  <si>
    <t>CN SFSP Former Sponsors (d)</t>
  </si>
  <si>
    <t>CN SFSP Site Supervisors (e)</t>
  </si>
  <si>
    <t>Parents/Caregivers of SFSP/SSO Participants and Nonparticipants (f)</t>
  </si>
  <si>
    <t>Sponsor Key Informant Interview Discussion Guide*</t>
  </si>
  <si>
    <t>Site Supervisor Key Informant Interview Discussion Guide*</t>
  </si>
  <si>
    <t>Study Thank you Email (Current Sponsors and Sites)*</t>
  </si>
  <si>
    <t xml:space="preserve">The number of respondents has been rounded to the nearest number </t>
  </si>
  <si>
    <t>Telephone Script to Schedule Caregiver Key Informant Interview</t>
  </si>
  <si>
    <t>Sample Size</t>
  </si>
  <si>
    <t>Frequency of Response (Annual)</t>
  </si>
  <si>
    <t>Number of Non-respondents</t>
  </si>
  <si>
    <t>SFSP and SSO Site Supervisors (c)</t>
  </si>
  <si>
    <t>(a) Hourly rate based on mean hourly full-time wage for Occupation Code 11-9030, State Government-999200 (https://www.bls.gov/oes/current/naics4_999200.htm#11-0000)</t>
  </si>
  <si>
    <t>(b) Hourly rate based on average of hourly mean full-time wage for Occupation Code 11-9039-611000 for State government sponsors and  Occupation Code 11-9039-999300 for local government sponsors (https://www.bls.gov/oes/current/naics4_999300.htm#11-0000 and  https://www.bls.gov/oes/current/naics3_611000.htm#11-0000)</t>
  </si>
  <si>
    <t>(c) Hourly rate based on average hourly mean full-time wage for Occupation Code 11-9051-611000 for school sites and Occupation Code 11-9051-999300 for local government sites (https://www.bls.gov/oes/current/naics4_999300.htm#11-0000 and  https://www.bls.gov/oes/current/naics3_611000.htm#11-0000)</t>
  </si>
  <si>
    <t>(d) Hourly rate based on mean hourly full-time wage for Occupation code 11-9039-624000 (https://www.bls.gov/oes/current/naics3_624000.htm#11-0000)</t>
  </si>
  <si>
    <t>(e) Hourly rate based on mean hourly full-time wage for Occupation code 11-9051-624000 (https://www.bls.gov/oes/current/naics3_624000.htm#11-0000)</t>
  </si>
  <si>
    <t>(f) Hourly rate based on 2017 federal minimum wage (https://www.dol.gov/whd/regs/compliance/posters/flsa.htm)</t>
  </si>
  <si>
    <t>Letter to Site Supervisors for Caregiver Survey Distribution</t>
  </si>
  <si>
    <t>E8</t>
  </si>
  <si>
    <t>CN SFSP SPONSORS</t>
  </si>
  <si>
    <t>CN SFSP FORMER SPONSORS</t>
  </si>
  <si>
    <t>CN SFSP SITE SUPERVISORS</t>
  </si>
  <si>
    <t>Subtotal</t>
  </si>
  <si>
    <t>Respondents</t>
  </si>
  <si>
    <t>Nonrespondents</t>
  </si>
  <si>
    <t>State SNAP and CN Directors</t>
  </si>
  <si>
    <t>CN SFSP and SSO Sponsors</t>
  </si>
  <si>
    <t>CN SFSP and SSO Site Supervisors</t>
  </si>
  <si>
    <t>GRAND TOTAL OF INDIVIDUALS AND HOUSEHOLDS</t>
  </si>
  <si>
    <t xml:space="preserve">GRAND TOTAL OF NONPROFIT ORGANIZATIONS </t>
  </si>
  <si>
    <t>GRAND TOTAL OF STATE/LOCAL GOVERNMENT</t>
  </si>
  <si>
    <t>TOTAL RESPONSES</t>
  </si>
  <si>
    <t>NUMBER OF RESPONSES PER RESPONDENT</t>
  </si>
  <si>
    <t>ESTIMATED TIME PER RESPONSE</t>
  </si>
  <si>
    <t xml:space="preserve">Appendix A6: Burden Table </t>
  </si>
  <si>
    <t xml:space="preserve">Caregiver Survey -Participant Sections </t>
  </si>
  <si>
    <t xml:space="preserve"> Caregiver Survey -Nonparticipant</t>
  </si>
  <si>
    <t>Teen  Survey-Participant Section</t>
  </si>
  <si>
    <t>Teen Survey-Nonparticipant Section</t>
  </si>
  <si>
    <t>Appendix A6. Burden Table</t>
  </si>
  <si>
    <t>Submit Site Menus**</t>
  </si>
  <si>
    <t>PARENTS/CAREGIVERS  and children/teens*</t>
  </si>
  <si>
    <r>
      <t>1</t>
    </r>
    <r>
      <rPr>
        <sz val="10"/>
        <color theme="1"/>
        <rFont val="Times New Roman"/>
        <family val="1"/>
      </rPr>
      <t>Expected response rates are as follows: States and sponsors: 83%; sites: 70%; caregivers: 16.7%. See table B1-1 in SSB for details.</t>
    </r>
  </si>
  <si>
    <t>* 112,965 parents/caregivers are invited to complete the household screener; 8,756 eligible parents/caregivers will be mailed the survey; 6,800 parents/caregivers will complete the survey.</t>
  </si>
  <si>
    <t>Email Requesting SFSP and SSO Site and Sponsor List(s)*</t>
  </si>
  <si>
    <t>Reminder Email Requesting SFSP and SSO Site and Sponsor List*</t>
  </si>
  <si>
    <t>Submit SFSP and SSO Site and Sponsor List*</t>
  </si>
  <si>
    <t>Thank You Email Upon Receipt of the SFSP and SSO Site and Sponsor List(s)*</t>
  </si>
  <si>
    <t>Email Notification to State Agencies of Sampled Sites/Sponsors*</t>
  </si>
  <si>
    <t>Sponsor Key Informant Interview Discussion Guide**</t>
  </si>
  <si>
    <t>Menu Planning Survey***</t>
  </si>
  <si>
    <t xml:space="preserve">Email with Link to Menu Planning Survey and Request for Site Menus*** </t>
  </si>
  <si>
    <t xml:space="preserve">Reminder Email to Complete Menu Planning Survey and Submit First Week of Site Menus*** </t>
  </si>
  <si>
    <t>Telephone Script to Complete Menu Planning Survey and Submit First Week of Site Menus***</t>
  </si>
  <si>
    <t>Email with Reminder of Upcoming Second Week of Site Menus***</t>
  </si>
  <si>
    <t>Reminder Email to Submit Second Week of Site Menus***</t>
  </si>
  <si>
    <t>Telephone Script to Complete Second Week of Site Menus***</t>
  </si>
  <si>
    <t>Email to Submit the Site Menu Follow-Up Report***</t>
  </si>
  <si>
    <t>Site Menu Follow-Up Report***</t>
  </si>
  <si>
    <t>Reminder Email to Submit the Site Menu Follow-Up Report***</t>
  </si>
  <si>
    <t>Telephone Call to Complete Site Menu Follow-Up Report***  </t>
  </si>
  <si>
    <t>Site Supervisor Key Informant Interview Discussion Guide**</t>
  </si>
  <si>
    <t>Submit Site Menus***</t>
  </si>
  <si>
    <t>Telephone Call to Complete Site Menu Follow-Up Report** *</t>
  </si>
  <si>
    <t>Reminder Email to Submit the Site Menu Follow-Up Repor***</t>
  </si>
  <si>
    <t>* The frequency of response exceeds 1 because we will request summer meal site lists three times from CN State agencies and will notify States of selected sites twice.</t>
  </si>
  <si>
    <t>*** The frequency of response exceeds 1 because each sponsor is responsible for completing the menu survey and submitting the menus for multiple sampled sites.  We assume the ratio of site:sponsor is 1.9 (643 sites/331 sponsors for State organizations; 428 sites/220 sponsors for nonprofit organizations).</t>
  </si>
  <si>
    <t>** The number of respondents for Sponsor and Site Supervisor KII is higher than the number of invited Sponsors and Site Supervisors.  This is because Sponsors and Site Supervisors may invite other staff member(s) to the KII.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</si>
</sst>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0.0"/>
    <numFmt numFmtId="165" formatCode="0.0000"/>
    <numFmt numFmtId="166" formatCode="0.00000"/>
    <numFmt numFmtId="167" formatCode="_(&quot;$&quot;* #,##0_);_(&quot;$&quot;* \(#,##0\);_(&quot;$&quot;* &quot;-&quot;??_);_(@_)"/>
    <numFmt numFmtId="168" formatCode="_(* #,##0_);_(* \(#,##0\);_(* &quot;-&quot;??_);_(@_)"/>
    <numFmt numFmtId="169" formatCode="#,##0.000"/>
    <numFmt numFmtId="170" formatCode="0.000"/>
    <numFmt numFmtId="171" formatCode="#,##0.0000"/>
  </numFmts>
  <fonts count="22"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color rgb="FF000000"/>
      <name val="Times New Roman"/>
      <family val="1"/>
    </font>
    <font>
      <sz val="9"/>
      <color rgb="FFFF0000"/>
      <name val="Calibri"/>
      <family val="2"/>
      <scheme val="minor"/>
    </font>
    <font>
      <b/>
      <sz val="9"/>
      <color rgb="FFFF0000"/>
      <name val="Calibri"/>
      <family val="2"/>
      <scheme val="minor"/>
    </font>
    <font>
      <b/>
      <sz val="11"/>
      <color theme="1"/>
      <name val="Calibri"/>
      <family val="2"/>
      <scheme val="minor"/>
    </font>
    <font>
      <b/>
      <sz val="9"/>
      <name val="Times New Roman"/>
      <family val="1"/>
    </font>
    <font>
      <sz val="9"/>
      <color theme="1"/>
      <name val="Times New Roman"/>
      <family val="1"/>
    </font>
    <font>
      <b/>
      <sz val="9"/>
      <color theme="1"/>
      <name val="Times New Roman"/>
      <family val="1"/>
    </font>
    <font>
      <sz val="9"/>
      <name val="Times New Roman"/>
      <family val="1"/>
    </font>
    <font>
      <sz val="9"/>
      <color rgb="FFFF000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sz val="10"/>
      <color rgb="FFFF0000"/>
      <name val="Times New Roman"/>
      <family val="1"/>
    </font>
    <font>
      <b/>
      <sz val="10"/>
      <color rgb="FFFF0000"/>
      <name val="Times New Roman"/>
      <family val="1"/>
    </font>
    <font>
      <b/>
      <sz val="14"/>
      <color theme="1"/>
      <name val="Times New Roman"/>
      <family val="1"/>
    </font>
    <font>
      <sz val="9"/>
      <name val="Calibri"/>
      <family val="2"/>
      <scheme val="minor"/>
    </font>
    <font>
      <vertAlign val="superscript"/>
      <sz val="10"/>
      <color theme="1"/>
      <name val="Times New Roman"/>
      <family val="1"/>
    </font>
  </fonts>
  <fills count="8">
    <fill>
      <patternFill patternType="none"/>
    </fill>
    <fill>
      <patternFill patternType="gray125"/>
    </fill>
    <fill>
      <patternFill patternType="solid">
        <fgColor theme="0" tint="-0.34998626667073579"/>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4">
    <xf numFmtId="0" fontId="0" fillId="0" borderId="0" xfId="0"/>
    <xf numFmtId="0" fontId="3" fillId="0" borderId="0" xfId="0" applyFont="1"/>
    <xf numFmtId="0" fontId="2" fillId="0" borderId="0" xfId="0" applyFont="1"/>
    <xf numFmtId="0" fontId="2" fillId="0" borderId="1" xfId="0" applyFont="1" applyFill="1" applyBorder="1"/>
    <xf numFmtId="1" fontId="2" fillId="0" borderId="1" xfId="0" applyNumberFormat="1" applyFont="1" applyFill="1" applyBorder="1"/>
    <xf numFmtId="0" fontId="4" fillId="0" borderId="0" xfId="0" applyFont="1" applyFill="1" applyBorder="1" applyAlignment="1">
      <alignment vertical="center"/>
    </xf>
    <xf numFmtId="0" fontId="3" fillId="0" borderId="1" xfId="0" applyFont="1" applyFill="1" applyBorder="1"/>
    <xf numFmtId="0" fontId="3" fillId="0" borderId="0" xfId="0" applyFont="1" applyFill="1"/>
    <xf numFmtId="0" fontId="2" fillId="0" borderId="0" xfId="0" applyFont="1" applyFill="1"/>
    <xf numFmtId="0" fontId="2" fillId="0" borderId="0" xfId="0" applyFont="1" applyFill="1" applyBorder="1"/>
    <xf numFmtId="0" fontId="2" fillId="0" borderId="7" xfId="0" applyFont="1" applyFill="1" applyBorder="1"/>
    <xf numFmtId="0" fontId="2" fillId="0" borderId="9" xfId="0" applyFont="1" applyFill="1" applyBorder="1"/>
    <xf numFmtId="0" fontId="2" fillId="0" borderId="10" xfId="0" applyFont="1" applyFill="1" applyBorder="1"/>
    <xf numFmtId="0" fontId="2" fillId="0" borderId="11" xfId="0" applyFont="1" applyFill="1" applyBorder="1"/>
    <xf numFmtId="0" fontId="2" fillId="0" borderId="12" xfId="0" applyFont="1" applyFill="1" applyBorder="1"/>
    <xf numFmtId="0" fontId="2" fillId="0" borderId="14" xfId="0" applyFont="1" applyFill="1" applyBorder="1"/>
    <xf numFmtId="0" fontId="2" fillId="0" borderId="3" xfId="0" applyFont="1" applyFill="1" applyBorder="1"/>
    <xf numFmtId="0" fontId="3" fillId="0" borderId="7" xfId="0" applyFont="1" applyFill="1" applyBorder="1"/>
    <xf numFmtId="0" fontId="0" fillId="0" borderId="13" xfId="0" applyFill="1" applyBorder="1"/>
    <xf numFmtId="0" fontId="0" fillId="0" borderId="14" xfId="0" applyFill="1" applyBorder="1"/>
    <xf numFmtId="0" fontId="2" fillId="0" borderId="1" xfId="0" applyFont="1" applyFill="1" applyBorder="1" applyAlignment="1">
      <alignment horizontal="right" vertical="top"/>
    </xf>
    <xf numFmtId="0" fontId="2" fillId="0" borderId="0" xfId="0" applyFont="1" applyFill="1" applyAlignment="1">
      <alignment horizontal="right" vertical="top"/>
    </xf>
    <xf numFmtId="0" fontId="2" fillId="0" borderId="1" xfId="0" applyFont="1" applyBorder="1"/>
    <xf numFmtId="0" fontId="3" fillId="0" borderId="7" xfId="0" applyFont="1" applyBorder="1"/>
    <xf numFmtId="0" fontId="2" fillId="0" borderId="11" xfId="0" applyFont="1" applyBorder="1"/>
    <xf numFmtId="0" fontId="2" fillId="0" borderId="13" xfId="0" applyFont="1" applyBorder="1"/>
    <xf numFmtId="0" fontId="2" fillId="0" borderId="14" xfId="0" applyFont="1" applyBorder="1"/>
    <xf numFmtId="0" fontId="2" fillId="0" borderId="0" xfId="0" applyFont="1" applyBorder="1" applyAlignment="1">
      <alignment vertical="top" wrapText="1"/>
    </xf>
    <xf numFmtId="0" fontId="3" fillId="0" borderId="1" xfId="0" applyFont="1" applyBorder="1"/>
    <xf numFmtId="0" fontId="4" fillId="0" borderId="8" xfId="0" applyFont="1" applyFill="1" applyBorder="1" applyAlignment="1">
      <alignment vertical="center"/>
    </xf>
    <xf numFmtId="0" fontId="4" fillId="0" borderId="9" xfId="0" applyFont="1" applyFill="1" applyBorder="1" applyAlignment="1">
      <alignment vertical="center"/>
    </xf>
    <xf numFmtId="0" fontId="3" fillId="0" borderId="12" xfId="0" applyFont="1" applyBorder="1" applyAlignment="1">
      <alignment horizontal="left" vertical="top"/>
    </xf>
    <xf numFmtId="1" fontId="2" fillId="0" borderId="0" xfId="0" applyNumberFormat="1" applyFont="1" applyBorder="1" applyAlignment="1">
      <alignment vertical="top" wrapText="1"/>
    </xf>
    <xf numFmtId="0" fontId="3" fillId="0" borderId="0" xfId="0" applyFont="1" applyBorder="1"/>
    <xf numFmtId="0" fontId="2" fillId="0" borderId="0" xfId="0" applyFont="1" applyBorder="1"/>
    <xf numFmtId="164" fontId="2" fillId="0" borderId="0" xfId="0" applyNumberFormat="1" applyFont="1" applyBorder="1"/>
    <xf numFmtId="1" fontId="2" fillId="0" borderId="0" xfId="0" applyNumberFormat="1" applyFont="1" applyBorder="1"/>
    <xf numFmtId="1" fontId="3" fillId="0" borderId="0" xfId="0" applyNumberFormat="1" applyFont="1" applyBorder="1"/>
    <xf numFmtId="0" fontId="2" fillId="0" borderId="0"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vertical="center" wrapText="1"/>
    </xf>
    <xf numFmtId="1" fontId="3" fillId="0" borderId="1" xfId="0" applyNumberFormat="1" applyFont="1" applyBorder="1"/>
    <xf numFmtId="1" fontId="6" fillId="0" borderId="1" xfId="0" applyNumberFormat="1" applyFont="1" applyBorder="1"/>
    <xf numFmtId="164" fontId="6" fillId="0" borderId="1" xfId="0" applyNumberFormat="1" applyFont="1" applyBorder="1"/>
    <xf numFmtId="0" fontId="2" fillId="0" borderId="11" xfId="0" applyFont="1" applyFill="1" applyBorder="1" applyAlignment="1">
      <alignment horizontal="left" vertical="top"/>
    </xf>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2" xfId="0" applyFont="1" applyBorder="1"/>
    <xf numFmtId="1" fontId="2" fillId="0" borderId="0" xfId="0" applyNumberFormat="1" applyFont="1"/>
    <xf numFmtId="0" fontId="8"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4" fontId="8" fillId="2" borderId="1" xfId="1" applyNumberFormat="1" applyFont="1" applyFill="1" applyBorder="1" applyAlignment="1">
      <alignment horizontal="center" vertical="center" wrapText="1"/>
    </xf>
    <xf numFmtId="0" fontId="9" fillId="0" borderId="0" xfId="0" applyFont="1" applyAlignment="1">
      <alignment horizontal="left"/>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3" fontId="11" fillId="0" borderId="1" xfId="0" applyNumberFormat="1" applyFont="1" applyFill="1" applyBorder="1" applyAlignment="1">
      <alignment horizontal="right" vertical="center" wrapText="1"/>
    </xf>
    <xf numFmtId="164" fontId="11" fillId="0" borderId="1" xfId="0" applyNumberFormat="1" applyFont="1" applyFill="1" applyBorder="1" applyAlignment="1">
      <alignment horizontal="right" vertical="center"/>
    </xf>
    <xf numFmtId="1" fontId="11" fillId="0" borderId="1" xfId="0" applyNumberFormat="1" applyFont="1" applyFill="1" applyBorder="1" applyAlignment="1">
      <alignment horizontal="right" vertical="center" wrapText="1"/>
    </xf>
    <xf numFmtId="165" fontId="11" fillId="0" borderId="1" xfId="0" applyNumberFormat="1" applyFont="1" applyFill="1" applyBorder="1" applyAlignment="1">
      <alignment horizontal="right" vertical="center"/>
    </xf>
    <xf numFmtId="165" fontId="11" fillId="0" borderId="1" xfId="0" applyNumberFormat="1" applyFont="1" applyFill="1" applyBorder="1" applyAlignment="1">
      <alignment horizontal="right" vertical="center" wrapText="1"/>
    </xf>
    <xf numFmtId="2" fontId="11" fillId="0" borderId="1" xfId="0" applyNumberFormat="1" applyFont="1" applyFill="1" applyBorder="1" applyAlignment="1">
      <alignment horizontal="right" vertical="center" wrapText="1"/>
    </xf>
    <xf numFmtId="2" fontId="11" fillId="0" borderId="1" xfId="1" applyNumberFormat="1" applyFont="1" applyFill="1" applyBorder="1" applyAlignment="1">
      <alignment horizontal="righ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Fill="1" applyAlignment="1">
      <alignment horizontal="left" vertical="center" wrapText="1"/>
    </xf>
    <xf numFmtId="0" fontId="9" fillId="0" borderId="0" xfId="0" applyFont="1" applyFill="1" applyAlignment="1">
      <alignment horizontal="left"/>
    </xf>
    <xf numFmtId="0" fontId="8" fillId="3" borderId="1" xfId="0" applyFont="1" applyFill="1" applyBorder="1" applyAlignment="1">
      <alignment horizontal="left" vertical="center"/>
    </xf>
    <xf numFmtId="0" fontId="8" fillId="3" borderId="1" xfId="0" applyFont="1" applyFill="1" applyBorder="1" applyAlignment="1">
      <alignment horizontal="center" vertical="center"/>
    </xf>
    <xf numFmtId="0" fontId="9" fillId="0" borderId="1" xfId="0" applyFont="1" applyBorder="1" applyAlignment="1">
      <alignment horizontal="center"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165" fontId="9" fillId="0" borderId="1" xfId="0" applyNumberFormat="1" applyFont="1" applyBorder="1" applyAlignment="1">
      <alignment horizontal="right" vertical="center"/>
    </xf>
    <xf numFmtId="2" fontId="9" fillId="0" borderId="1" xfId="0" applyNumberFormat="1" applyFont="1" applyBorder="1" applyAlignment="1">
      <alignment horizontal="right" vertical="center"/>
    </xf>
    <xf numFmtId="3" fontId="9" fillId="0" borderId="1" xfId="0" applyNumberFormat="1" applyFont="1" applyFill="1" applyBorder="1" applyAlignment="1">
      <alignment horizontal="right" vertical="center"/>
    </xf>
    <xf numFmtId="0" fontId="9" fillId="0" borderId="1" xfId="0" applyFont="1" applyFill="1" applyBorder="1" applyAlignment="1">
      <alignment horizontal="right" vertical="center"/>
    </xf>
    <xf numFmtId="165" fontId="9" fillId="0" borderId="1" xfId="0" applyNumberFormat="1" applyFont="1" applyFill="1" applyBorder="1" applyAlignment="1">
      <alignment horizontal="right" vertical="center"/>
    </xf>
    <xf numFmtId="2" fontId="9" fillId="0" borderId="1" xfId="0" applyNumberFormat="1" applyFont="1" applyFill="1" applyBorder="1" applyAlignment="1">
      <alignment horizontal="right" vertical="center"/>
    </xf>
    <xf numFmtId="0" fontId="9" fillId="0" borderId="1" xfId="0" applyFont="1" applyFill="1" applyBorder="1" applyAlignment="1">
      <alignment horizontal="left" vertical="center" wrapText="1"/>
    </xf>
    <xf numFmtId="1" fontId="9" fillId="0" borderId="0" xfId="0" applyNumberFormat="1" applyFont="1" applyAlignment="1">
      <alignment horizontal="left"/>
    </xf>
    <xf numFmtId="0" fontId="9" fillId="0" borderId="1" xfId="0" applyFont="1" applyFill="1" applyBorder="1" applyAlignment="1">
      <alignment horizontal="center" vertical="center"/>
    </xf>
    <xf numFmtId="3" fontId="9" fillId="3" borderId="1" xfId="0" applyNumberFormat="1" applyFont="1" applyFill="1" applyBorder="1" applyAlignment="1">
      <alignment horizontal="right" vertical="center"/>
    </xf>
    <xf numFmtId="164" fontId="9" fillId="3" borderId="1" xfId="0" applyNumberFormat="1" applyFont="1" applyFill="1" applyBorder="1" applyAlignment="1">
      <alignment horizontal="right" vertical="center"/>
    </xf>
    <xf numFmtId="1" fontId="11" fillId="3" borderId="1" xfId="0" applyNumberFormat="1" applyFont="1" applyFill="1" applyBorder="1" applyAlignment="1">
      <alignment horizontal="right" vertical="center" wrapText="1"/>
    </xf>
    <xf numFmtId="165" fontId="9" fillId="3" borderId="1" xfId="0" applyNumberFormat="1" applyFont="1" applyFill="1" applyBorder="1" applyAlignment="1">
      <alignment horizontal="right" vertical="center"/>
    </xf>
    <xf numFmtId="1" fontId="9" fillId="3" borderId="1" xfId="0" applyNumberFormat="1" applyFont="1" applyFill="1" applyBorder="1" applyAlignment="1">
      <alignment horizontal="right" vertical="center"/>
    </xf>
    <xf numFmtId="0" fontId="9" fillId="3" borderId="1" xfId="0" applyFont="1" applyFill="1" applyBorder="1" applyAlignment="1">
      <alignment horizontal="right" vertical="center"/>
    </xf>
    <xf numFmtId="165" fontId="11" fillId="3" borderId="1" xfId="0" applyNumberFormat="1" applyFont="1" applyFill="1" applyBorder="1" applyAlignment="1">
      <alignment horizontal="right" vertical="center" wrapText="1"/>
    </xf>
    <xf numFmtId="2" fontId="11" fillId="3" borderId="1" xfId="0" applyNumberFormat="1" applyFont="1" applyFill="1" applyBorder="1" applyAlignment="1">
      <alignment horizontal="right" vertical="center" wrapText="1"/>
    </xf>
    <xf numFmtId="2" fontId="9" fillId="3" borderId="1" xfId="0" applyNumberFormat="1" applyFont="1" applyFill="1" applyBorder="1" applyAlignment="1">
      <alignment horizontal="right" vertical="center"/>
    </xf>
    <xf numFmtId="1" fontId="9" fillId="0" borderId="1" xfId="0" applyNumberFormat="1" applyFont="1" applyFill="1" applyBorder="1" applyAlignment="1">
      <alignment horizontal="right" vertical="center"/>
    </xf>
    <xf numFmtId="3" fontId="9" fillId="6" borderId="1" xfId="0" applyNumberFormat="1" applyFont="1" applyFill="1" applyBorder="1" applyAlignment="1">
      <alignment horizontal="right" vertical="center"/>
    </xf>
    <xf numFmtId="0" fontId="9" fillId="6" borderId="1" xfId="0" applyFont="1" applyFill="1" applyBorder="1" applyAlignment="1">
      <alignment horizontal="right" vertical="center"/>
    </xf>
    <xf numFmtId="165" fontId="9" fillId="6" borderId="1" xfId="0" applyNumberFormat="1" applyFont="1" applyFill="1" applyBorder="1" applyAlignment="1">
      <alignment horizontal="right" vertical="center"/>
    </xf>
    <xf numFmtId="1" fontId="9" fillId="6" borderId="1" xfId="0" applyNumberFormat="1" applyFont="1" applyFill="1" applyBorder="1" applyAlignment="1">
      <alignment horizontal="right" vertical="center"/>
    </xf>
    <xf numFmtId="2" fontId="9" fillId="6" borderId="1" xfId="0" applyNumberFormat="1" applyFont="1" applyFill="1" applyBorder="1" applyAlignment="1">
      <alignment horizontal="right" vertical="center"/>
    </xf>
    <xf numFmtId="0" fontId="8" fillId="0" borderId="2" xfId="0" applyFont="1" applyFill="1" applyBorder="1" applyAlignment="1">
      <alignment horizontal="left" vertical="center"/>
    </xf>
    <xf numFmtId="3" fontId="11" fillId="0" borderId="1" xfId="0" applyNumberFormat="1" applyFont="1" applyFill="1" applyBorder="1" applyAlignment="1">
      <alignment horizontal="right" vertical="center"/>
    </xf>
    <xf numFmtId="0" fontId="11" fillId="0" borderId="1" xfId="0" applyFont="1" applyFill="1" applyBorder="1" applyAlignment="1">
      <alignment horizontal="right" vertical="center"/>
    </xf>
    <xf numFmtId="2" fontId="11" fillId="0" borderId="1" xfId="0" applyNumberFormat="1" applyFont="1" applyFill="1" applyBorder="1" applyAlignment="1">
      <alignment horizontal="right" vertical="center"/>
    </xf>
    <xf numFmtId="1" fontId="11" fillId="0" borderId="1" xfId="0" applyNumberFormat="1" applyFont="1" applyFill="1" applyBorder="1" applyAlignment="1">
      <alignment horizontal="right" vertical="center"/>
    </xf>
    <xf numFmtId="0" fontId="11" fillId="0" borderId="1" xfId="0" applyFont="1" applyBorder="1" applyAlignment="1">
      <alignment horizontal="center" vertical="center"/>
    </xf>
    <xf numFmtId="3" fontId="11" fillId="3" borderId="1" xfId="0" applyNumberFormat="1" applyFont="1" applyFill="1" applyBorder="1" applyAlignment="1">
      <alignment horizontal="right" vertical="center"/>
    </xf>
    <xf numFmtId="0" fontId="11" fillId="3" borderId="1" xfId="0" applyFont="1" applyFill="1" applyBorder="1" applyAlignment="1">
      <alignment horizontal="right" vertical="center"/>
    </xf>
    <xf numFmtId="165" fontId="11" fillId="3" borderId="1" xfId="0" applyNumberFormat="1" applyFont="1" applyFill="1" applyBorder="1" applyAlignment="1">
      <alignment horizontal="right" vertical="center"/>
    </xf>
    <xf numFmtId="1" fontId="11" fillId="3" borderId="1" xfId="0" applyNumberFormat="1" applyFont="1" applyFill="1" applyBorder="1" applyAlignment="1">
      <alignment horizontal="right" vertical="center"/>
    </xf>
    <xf numFmtId="2" fontId="11" fillId="3" borderId="1" xfId="0" applyNumberFormat="1" applyFont="1" applyFill="1" applyBorder="1" applyAlignment="1">
      <alignment horizontal="right" vertical="center"/>
    </xf>
    <xf numFmtId="3" fontId="11" fillId="0" borderId="1" xfId="0" applyNumberFormat="1" applyFont="1" applyBorder="1" applyAlignment="1">
      <alignment horizontal="right" vertical="center"/>
    </xf>
    <xf numFmtId="0" fontId="11" fillId="0" borderId="1" xfId="0" applyFont="1" applyBorder="1" applyAlignment="1">
      <alignment horizontal="right" vertical="center"/>
    </xf>
    <xf numFmtId="165" fontId="11" fillId="0" borderId="1" xfId="0" applyNumberFormat="1" applyFont="1" applyBorder="1" applyAlignment="1">
      <alignment horizontal="right" vertical="center"/>
    </xf>
    <xf numFmtId="2" fontId="11" fillId="0" borderId="1" xfId="0" applyNumberFormat="1" applyFont="1" applyBorder="1" applyAlignment="1">
      <alignment horizontal="right" vertical="center"/>
    </xf>
    <xf numFmtId="164" fontId="11" fillId="3" borderId="1" xfId="0" applyNumberFormat="1" applyFont="1" applyFill="1" applyBorder="1" applyAlignment="1">
      <alignment horizontal="right" vertical="center"/>
    </xf>
    <xf numFmtId="3" fontId="11" fillId="6" borderId="1" xfId="0" applyNumberFormat="1" applyFont="1" applyFill="1" applyBorder="1" applyAlignment="1">
      <alignment horizontal="right" vertical="center"/>
    </xf>
    <xf numFmtId="0" fontId="11" fillId="6" borderId="1" xfId="0" applyFont="1" applyFill="1" applyBorder="1" applyAlignment="1">
      <alignment horizontal="right" vertical="center"/>
    </xf>
    <xf numFmtId="165" fontId="11" fillId="6" borderId="1" xfId="0" applyNumberFormat="1" applyFont="1" applyFill="1" applyBorder="1" applyAlignment="1">
      <alignment horizontal="right" vertical="center"/>
    </xf>
    <xf numFmtId="1" fontId="11" fillId="6" borderId="1" xfId="0" applyNumberFormat="1" applyFont="1" applyFill="1" applyBorder="1" applyAlignment="1">
      <alignment horizontal="right" vertical="center"/>
    </xf>
    <xf numFmtId="2" fontId="11" fillId="6" borderId="1" xfId="0" applyNumberFormat="1" applyFont="1" applyFill="1" applyBorder="1" applyAlignment="1">
      <alignment horizontal="right" vertical="center"/>
    </xf>
    <xf numFmtId="0" fontId="11" fillId="0" borderId="1" xfId="0" applyFont="1" applyFill="1" applyBorder="1" applyAlignment="1">
      <alignment horizontal="center" vertical="center"/>
    </xf>
    <xf numFmtId="0" fontId="11" fillId="0" borderId="1" xfId="0" applyFont="1" applyBorder="1" applyAlignment="1">
      <alignment horizontal="left" vertical="center" wrapText="1"/>
    </xf>
    <xf numFmtId="0" fontId="9" fillId="7" borderId="0" xfId="0" applyFont="1" applyFill="1" applyAlignment="1">
      <alignment horizontal="center" vertical="center"/>
    </xf>
    <xf numFmtId="0" fontId="12" fillId="7" borderId="0" xfId="0" applyFont="1" applyFill="1" applyAlignment="1">
      <alignment horizontal="center" vertical="center" wrapText="1"/>
    </xf>
    <xf numFmtId="0" fontId="12" fillId="7" borderId="0" xfId="0" applyFont="1" applyFill="1" applyAlignment="1">
      <alignment horizontal="center" vertical="center"/>
    </xf>
    <xf numFmtId="1" fontId="11" fillId="0" borderId="1" xfId="0" applyNumberFormat="1" applyFont="1" applyBorder="1" applyAlignment="1">
      <alignment horizontal="right" vertical="center"/>
    </xf>
    <xf numFmtId="0" fontId="9" fillId="0" borderId="1" xfId="0" applyFont="1" applyBorder="1" applyAlignment="1">
      <alignment horizontal="left" vertical="center"/>
    </xf>
    <xf numFmtId="0" fontId="9" fillId="0" borderId="0" xfId="0" applyFont="1" applyAlignment="1">
      <alignment vertical="top"/>
    </xf>
    <xf numFmtId="3" fontId="16" fillId="0" borderId="1" xfId="0" applyNumberFormat="1" applyFont="1" applyFill="1" applyBorder="1" applyAlignment="1">
      <alignment horizontal="right" vertical="center" wrapText="1"/>
    </xf>
    <xf numFmtId="164" fontId="16" fillId="0" borderId="1" xfId="0" applyNumberFormat="1" applyFont="1" applyFill="1" applyBorder="1" applyAlignment="1">
      <alignment horizontal="right" vertical="center"/>
    </xf>
    <xf numFmtId="1" fontId="16" fillId="0" borderId="1" xfId="0" applyNumberFormat="1" applyFont="1" applyFill="1" applyBorder="1" applyAlignment="1">
      <alignment horizontal="right" vertical="center" wrapText="1"/>
    </xf>
    <xf numFmtId="165" fontId="16" fillId="0" borderId="1" xfId="0" applyNumberFormat="1" applyFont="1" applyFill="1" applyBorder="1" applyAlignment="1">
      <alignment horizontal="right" vertical="center"/>
    </xf>
    <xf numFmtId="165" fontId="16" fillId="0" borderId="1" xfId="0" applyNumberFormat="1" applyFont="1" applyFill="1" applyBorder="1" applyAlignment="1">
      <alignment horizontal="right" vertical="center" wrapText="1"/>
    </xf>
    <xf numFmtId="2" fontId="16" fillId="0" borderId="1" xfId="0" applyNumberFormat="1" applyFont="1" applyFill="1" applyBorder="1" applyAlignment="1">
      <alignment horizontal="right" vertical="center" wrapText="1"/>
    </xf>
    <xf numFmtId="2" fontId="16" fillId="0" borderId="1" xfId="1" applyNumberFormat="1" applyFont="1" applyFill="1" applyBorder="1" applyAlignment="1">
      <alignment horizontal="right" vertical="center" wrapText="1"/>
    </xf>
    <xf numFmtId="3" fontId="13" fillId="0" borderId="1" xfId="0" applyNumberFormat="1" applyFont="1" applyFill="1" applyBorder="1" applyAlignment="1">
      <alignment horizontal="right" vertical="center"/>
    </xf>
    <xf numFmtId="0" fontId="13" fillId="0" borderId="1" xfId="0" applyFont="1" applyFill="1" applyBorder="1" applyAlignment="1">
      <alignment horizontal="right" vertical="center"/>
    </xf>
    <xf numFmtId="165" fontId="13" fillId="0" borderId="1" xfId="0" applyNumberFormat="1" applyFont="1" applyFill="1" applyBorder="1" applyAlignment="1">
      <alignment horizontal="right" vertical="center"/>
    </xf>
    <xf numFmtId="2" fontId="13" fillId="0" borderId="1" xfId="0" applyNumberFormat="1" applyFont="1" applyFill="1" applyBorder="1" applyAlignment="1">
      <alignment horizontal="right" vertical="center"/>
    </xf>
    <xf numFmtId="0" fontId="13" fillId="0" borderId="0" xfId="0" applyFont="1"/>
    <xf numFmtId="0" fontId="9" fillId="0" borderId="0" xfId="0" applyFont="1" applyAlignment="1">
      <alignment horizontal="left" vertical="center" indent="6"/>
    </xf>
    <xf numFmtId="0" fontId="9" fillId="0" borderId="0" xfId="0" applyFont="1" applyAlignment="1">
      <alignment horizontal="left" wrapText="1"/>
    </xf>
    <xf numFmtId="2" fontId="9" fillId="0" borderId="0" xfId="0" applyNumberFormat="1" applyFont="1" applyAlignment="1">
      <alignment horizontal="left"/>
    </xf>
    <xf numFmtId="0" fontId="10" fillId="7" borderId="1" xfId="0" applyFont="1" applyFill="1" applyBorder="1" applyAlignment="1">
      <alignment horizontal="center" vertical="center" wrapText="1"/>
    </xf>
    <xf numFmtId="0" fontId="10" fillId="7" borderId="1" xfId="0" applyFont="1" applyFill="1" applyBorder="1" applyAlignment="1">
      <alignment horizontal="left"/>
    </xf>
    <xf numFmtId="0" fontId="9" fillId="7" borderId="1" xfId="0" applyFont="1" applyFill="1" applyBorder="1" applyAlignment="1">
      <alignment horizontal="left" vertical="center" indent="6"/>
    </xf>
    <xf numFmtId="0" fontId="9" fillId="7" borderId="1" xfId="0" applyFont="1" applyFill="1" applyBorder="1"/>
    <xf numFmtId="3" fontId="11" fillId="7" borderId="1" xfId="0" applyNumberFormat="1" applyFont="1" applyFill="1" applyBorder="1" applyAlignment="1">
      <alignment horizontal="right" vertical="center"/>
    </xf>
    <xf numFmtId="3" fontId="9" fillId="0" borderId="0" xfId="0" applyNumberFormat="1" applyFont="1" applyAlignment="1">
      <alignment horizontal="left"/>
    </xf>
    <xf numFmtId="0" fontId="16" fillId="0" borderId="1" xfId="0" applyFont="1" applyFill="1" applyBorder="1" applyAlignment="1">
      <alignment wrapText="1"/>
    </xf>
    <xf numFmtId="0" fontId="13" fillId="0" borderId="1" xfId="0" applyFont="1" applyFill="1" applyBorder="1" applyAlignment="1">
      <alignment wrapText="1"/>
    </xf>
    <xf numFmtId="0" fontId="13" fillId="0" borderId="1" xfId="0" applyFont="1" applyFill="1" applyBorder="1" applyAlignment="1"/>
    <xf numFmtId="0" fontId="16" fillId="0" borderId="1" xfId="0" applyFont="1" applyFill="1" applyBorder="1" applyAlignment="1"/>
    <xf numFmtId="0" fontId="17" fillId="0" borderId="1" xfId="0" applyFont="1" applyFill="1" applyBorder="1" applyAlignment="1">
      <alignment wrapText="1"/>
    </xf>
    <xf numFmtId="0" fontId="17" fillId="0" borderId="1" xfId="0" applyFont="1" applyFill="1" applyBorder="1" applyAlignment="1"/>
    <xf numFmtId="0" fontId="14" fillId="0" borderId="1" xfId="0" applyFont="1" applyFill="1" applyBorder="1" applyAlignment="1"/>
    <xf numFmtId="0" fontId="18" fillId="0" borderId="1" xfId="0" applyFont="1" applyFill="1" applyBorder="1" applyAlignment="1">
      <alignment wrapText="1"/>
    </xf>
    <xf numFmtId="0" fontId="18" fillId="0" borderId="1" xfId="0" applyFont="1" applyFill="1" applyBorder="1" applyAlignment="1"/>
    <xf numFmtId="166" fontId="13" fillId="0" borderId="1" xfId="0" applyNumberFormat="1" applyFont="1" applyFill="1" applyBorder="1" applyAlignment="1">
      <alignment horizontal="right" vertical="center"/>
    </xf>
    <xf numFmtId="166" fontId="16" fillId="0" borderId="1" xfId="0" applyNumberFormat="1" applyFont="1" applyFill="1" applyBorder="1" applyAlignment="1">
      <alignment horizontal="right" vertical="center"/>
    </xf>
    <xf numFmtId="167" fontId="16" fillId="0" borderId="1" xfId="1" applyNumberFormat="1" applyFont="1" applyFill="1" applyBorder="1" applyAlignment="1">
      <alignment horizontal="right" vertical="center" wrapText="1"/>
    </xf>
    <xf numFmtId="167" fontId="13" fillId="0" borderId="1" xfId="1" applyNumberFormat="1" applyFont="1" applyFill="1" applyBorder="1" applyAlignment="1">
      <alignment horizontal="right" vertical="center"/>
    </xf>
    <xf numFmtId="0" fontId="13" fillId="5" borderId="1" xfId="0" applyFont="1" applyFill="1" applyBorder="1"/>
    <xf numFmtId="0" fontId="13"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164" fontId="16" fillId="5" borderId="1" xfId="0" applyNumberFormat="1" applyFont="1" applyFill="1" applyBorder="1" applyAlignment="1">
      <alignment horizontal="center" vertical="center" wrapText="1"/>
    </xf>
    <xf numFmtId="1" fontId="16" fillId="5" borderId="1" xfId="0" applyNumberFormat="1"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165" fontId="16" fillId="5" borderId="1" xfId="0" applyNumberFormat="1" applyFont="1" applyFill="1" applyBorder="1" applyAlignment="1">
      <alignment horizontal="center" vertical="center" wrapText="1"/>
    </xf>
    <xf numFmtId="0" fontId="14" fillId="0" borderId="0" xfId="0" applyFont="1"/>
    <xf numFmtId="43" fontId="16" fillId="0" borderId="1" xfId="2" applyFont="1" applyFill="1" applyBorder="1" applyAlignment="1">
      <alignment horizontal="right" vertical="center" wrapText="1"/>
    </xf>
    <xf numFmtId="168" fontId="16" fillId="0" borderId="1" xfId="2" applyNumberFormat="1" applyFont="1" applyFill="1" applyBorder="1" applyAlignment="1">
      <alignment horizontal="right" vertical="center" wrapText="1"/>
    </xf>
    <xf numFmtId="168" fontId="13" fillId="0" borderId="1" xfId="2" applyNumberFormat="1" applyFont="1" applyFill="1" applyBorder="1" applyAlignment="1">
      <alignment horizontal="right" vertical="center"/>
    </xf>
    <xf numFmtId="3" fontId="14" fillId="0" borderId="1" xfId="0" applyNumberFormat="1" applyFont="1" applyFill="1" applyBorder="1" applyAlignment="1">
      <alignment horizontal="right" vertical="center"/>
    </xf>
    <xf numFmtId="168" fontId="15" fillId="0" borderId="1" xfId="2" applyNumberFormat="1" applyFont="1" applyFill="1" applyBorder="1" applyAlignment="1">
      <alignment horizontal="right" vertical="center" wrapText="1"/>
    </xf>
    <xf numFmtId="165" fontId="14" fillId="0" borderId="1" xfId="0" applyNumberFormat="1" applyFont="1" applyFill="1" applyBorder="1" applyAlignment="1">
      <alignment horizontal="right" vertical="center"/>
    </xf>
    <xf numFmtId="168" fontId="14" fillId="0" borderId="1" xfId="2" applyNumberFormat="1" applyFont="1" applyFill="1" applyBorder="1" applyAlignment="1">
      <alignment horizontal="right" vertical="center"/>
    </xf>
    <xf numFmtId="166" fontId="14" fillId="0" borderId="1" xfId="0" applyNumberFormat="1" applyFont="1" applyFill="1" applyBorder="1" applyAlignment="1">
      <alignment horizontal="right" vertical="center"/>
    </xf>
    <xf numFmtId="165" fontId="15" fillId="0" borderId="1" xfId="0" applyNumberFormat="1" applyFont="1" applyFill="1" applyBorder="1" applyAlignment="1">
      <alignment horizontal="right" vertical="center" wrapText="1"/>
    </xf>
    <xf numFmtId="0" fontId="14" fillId="0" borderId="1" xfId="0" applyFont="1" applyFill="1" applyBorder="1" applyAlignment="1">
      <alignment horizontal="right" vertical="center"/>
    </xf>
    <xf numFmtId="167" fontId="14" fillId="0" borderId="1" xfId="1" applyNumberFormat="1" applyFont="1" applyFill="1" applyBorder="1" applyAlignment="1">
      <alignment horizontal="right" vertical="center"/>
    </xf>
    <xf numFmtId="43" fontId="15" fillId="0" borderId="1" xfId="2" applyFont="1" applyFill="1" applyBorder="1" applyAlignment="1">
      <alignment horizontal="right" vertical="center" wrapText="1"/>
    </xf>
    <xf numFmtId="169" fontId="9" fillId="0" borderId="0" xfId="0" applyNumberFormat="1" applyFont="1" applyAlignment="1">
      <alignment vertical="top"/>
    </xf>
    <xf numFmtId="0" fontId="9" fillId="0" borderId="0" xfId="0" applyFont="1" applyAlignment="1">
      <alignment horizontal="left" wrapText="1"/>
    </xf>
    <xf numFmtId="170" fontId="11" fillId="3" borderId="1" xfId="0" applyNumberFormat="1" applyFont="1" applyFill="1" applyBorder="1" applyAlignment="1">
      <alignment horizontal="right" vertical="center"/>
    </xf>
    <xf numFmtId="4" fontId="11" fillId="7" borderId="1" xfId="0" applyNumberFormat="1" applyFont="1" applyFill="1" applyBorder="1" applyAlignment="1">
      <alignment horizontal="right" vertical="center"/>
    </xf>
    <xf numFmtId="0" fontId="10" fillId="7" borderId="0" xfId="0" applyFont="1" applyFill="1" applyAlignment="1">
      <alignment horizontal="left" vertical="center"/>
    </xf>
    <xf numFmtId="0" fontId="10" fillId="7" borderId="0" xfId="0" applyFont="1" applyFill="1" applyAlignment="1">
      <alignment vertical="center"/>
    </xf>
    <xf numFmtId="0" fontId="12" fillId="7" borderId="1" xfId="0" applyFont="1" applyFill="1" applyBorder="1" applyAlignment="1">
      <alignment horizontal="center" vertical="center"/>
    </xf>
    <xf numFmtId="2" fontId="11" fillId="7" borderId="1" xfId="0" applyNumberFormat="1" applyFont="1" applyFill="1" applyBorder="1" applyAlignment="1">
      <alignment horizontal="right" vertical="center"/>
    </xf>
    <xf numFmtId="3" fontId="11" fillId="3" borderId="1" xfId="0" applyNumberFormat="1" applyFont="1" applyFill="1" applyBorder="1" applyAlignment="1">
      <alignment horizontal="right" vertical="center" wrapText="1"/>
    </xf>
    <xf numFmtId="164" fontId="9" fillId="4" borderId="1" xfId="0" applyNumberFormat="1" applyFont="1" applyFill="1" applyBorder="1" applyAlignment="1">
      <alignment horizontal="right" vertical="center"/>
    </xf>
    <xf numFmtId="2" fontId="11" fillId="3" borderId="1" xfId="1" applyNumberFormat="1" applyFont="1" applyFill="1" applyBorder="1" applyAlignment="1">
      <alignment horizontal="right" vertical="center" wrapText="1"/>
    </xf>
    <xf numFmtId="3" fontId="9" fillId="0" borderId="0" xfId="0" applyNumberFormat="1" applyFont="1" applyAlignment="1">
      <alignment vertical="top"/>
    </xf>
    <xf numFmtId="2" fontId="9" fillId="0" borderId="0" xfId="0" applyNumberFormat="1" applyFont="1" applyAlignment="1">
      <alignment vertical="top"/>
    </xf>
    <xf numFmtId="2" fontId="9" fillId="0" borderId="0" xfId="0" applyNumberFormat="1" applyFont="1" applyAlignment="1">
      <alignment horizontal="right"/>
    </xf>
    <xf numFmtId="0" fontId="19" fillId="0" borderId="0" xfId="0" applyFont="1" applyAlignment="1">
      <alignment horizontal="left"/>
    </xf>
    <xf numFmtId="169" fontId="11" fillId="7" borderId="1" xfId="0" applyNumberFormat="1" applyFont="1" applyFill="1" applyBorder="1" applyAlignment="1">
      <alignment horizontal="right" vertical="center"/>
    </xf>
    <xf numFmtId="171" fontId="11" fillId="7" borderId="1" xfId="0" applyNumberFormat="1" applyFont="1" applyFill="1" applyBorder="1" applyAlignment="1">
      <alignment horizontal="right" vertical="center"/>
    </xf>
    <xf numFmtId="0" fontId="10" fillId="0" borderId="0" xfId="0" applyFont="1" applyAlignment="1">
      <alignment vertical="top"/>
    </xf>
    <xf numFmtId="170" fontId="14" fillId="0" borderId="1" xfId="0" applyNumberFormat="1" applyFont="1" applyFill="1" applyBorder="1" applyAlignment="1">
      <alignment horizontal="right" vertical="center"/>
    </xf>
    <xf numFmtId="170" fontId="13" fillId="0" borderId="1" xfId="0" applyNumberFormat="1" applyFont="1" applyFill="1" applyBorder="1" applyAlignment="1">
      <alignment horizontal="right" vertical="center"/>
    </xf>
    <xf numFmtId="170" fontId="16" fillId="0" borderId="1" xfId="0" applyNumberFormat="1" applyFont="1" applyFill="1" applyBorder="1" applyAlignment="1">
      <alignment horizontal="right" vertical="center"/>
    </xf>
    <xf numFmtId="0" fontId="5" fillId="0" borderId="8" xfId="0" applyFont="1" applyFill="1" applyBorder="1"/>
    <xf numFmtId="1" fontId="20" fillId="0" borderId="8" xfId="0" applyNumberFormat="1" applyFont="1" applyFill="1" applyBorder="1" applyAlignment="1">
      <alignment horizontal="right" vertical="top"/>
    </xf>
    <xf numFmtId="0" fontId="20" fillId="0" borderId="8" xfId="0" applyFont="1" applyFill="1" applyBorder="1"/>
    <xf numFmtId="1" fontId="20" fillId="0" borderId="1" xfId="0" applyNumberFormat="1" applyFont="1" applyFill="1" applyBorder="1" applyAlignment="1">
      <alignment horizontal="right" vertical="top"/>
    </xf>
    <xf numFmtId="0" fontId="20" fillId="0" borderId="1" xfId="0" applyFont="1" applyFill="1" applyBorder="1"/>
    <xf numFmtId="1" fontId="20" fillId="0" borderId="1" xfId="0" applyNumberFormat="1" applyFont="1" applyFill="1" applyBorder="1" applyAlignment="1">
      <alignment horizontal="right"/>
    </xf>
    <xf numFmtId="1" fontId="20" fillId="0" borderId="13" xfId="0" applyNumberFormat="1" applyFont="1" applyFill="1" applyBorder="1" applyAlignment="1">
      <alignment horizontal="right"/>
    </xf>
    <xf numFmtId="0" fontId="20" fillId="0" borderId="13" xfId="0" applyFont="1" applyFill="1" applyBorder="1" applyAlignment="1">
      <alignment horizontal="right"/>
    </xf>
    <xf numFmtId="0" fontId="20" fillId="0" borderId="13" xfId="0" applyFont="1" applyFill="1" applyBorder="1"/>
    <xf numFmtId="1" fontId="20" fillId="0" borderId="0" xfId="0" applyNumberFormat="1" applyFont="1" applyFill="1" applyBorder="1" applyAlignment="1">
      <alignment horizontal="left" vertical="top"/>
    </xf>
    <xf numFmtId="0" fontId="20" fillId="0" borderId="0" xfId="0" applyFont="1" applyFill="1" applyBorder="1" applyAlignment="1">
      <alignment horizontal="left" vertical="top"/>
    </xf>
    <xf numFmtId="0" fontId="20" fillId="0" borderId="0" xfId="0" applyFont="1" applyFill="1" applyBorder="1"/>
    <xf numFmtId="1" fontId="20" fillId="0" borderId="8" xfId="0" applyNumberFormat="1" applyFont="1" applyFill="1" applyBorder="1" applyAlignment="1"/>
    <xf numFmtId="0" fontId="20" fillId="0" borderId="8" xfId="0" applyFont="1" applyFill="1" applyBorder="1" applyAlignment="1"/>
    <xf numFmtId="1" fontId="20" fillId="0" borderId="1" xfId="0" applyNumberFormat="1" applyFont="1" applyFill="1" applyBorder="1" applyAlignment="1"/>
    <xf numFmtId="0" fontId="20" fillId="0" borderId="1" xfId="0" applyFont="1" applyFill="1" applyBorder="1" applyAlignment="1"/>
    <xf numFmtId="0" fontId="20" fillId="0" borderId="13" xfId="0" applyFont="1" applyFill="1" applyBorder="1" applyAlignment="1"/>
    <xf numFmtId="0" fontId="20" fillId="0" borderId="0" xfId="0" applyFont="1" applyFill="1"/>
    <xf numFmtId="0" fontId="20" fillId="0" borderId="3" xfId="0" applyFont="1" applyFill="1" applyBorder="1"/>
    <xf numFmtId="1" fontId="20" fillId="0" borderId="1" xfId="0" applyNumberFormat="1" applyFont="1" applyFill="1" applyBorder="1"/>
    <xf numFmtId="0" fontId="2" fillId="0" borderId="14" xfId="0" applyFont="1" applyFill="1" applyBorder="1" applyAlignment="1">
      <alignment horizontal="left" vertical="top"/>
    </xf>
    <xf numFmtId="3" fontId="5" fillId="0" borderId="1" xfId="0" applyNumberFormat="1" applyFont="1" applyFill="1" applyBorder="1"/>
    <xf numFmtId="0" fontId="5" fillId="0" borderId="13" xfId="0" applyFont="1" applyFill="1" applyBorder="1"/>
    <xf numFmtId="0" fontId="5" fillId="0" borderId="3" xfId="0" applyFont="1" applyFill="1" applyBorder="1"/>
    <xf numFmtId="0" fontId="12" fillId="0" borderId="1" xfId="0" applyFont="1" applyFill="1" applyBorder="1" applyAlignment="1">
      <alignment horizontal="right" vertical="center"/>
    </xf>
    <xf numFmtId="0" fontId="9" fillId="0" borderId="0" xfId="0" applyFont="1" applyAlignment="1">
      <alignment horizontal="left" vertical="top" wrapText="1"/>
    </xf>
    <xf numFmtId="0" fontId="9" fillId="0" borderId="0" xfId="0" applyFont="1" applyFill="1" applyBorder="1" applyAlignment="1">
      <alignment vertical="top" wrapText="1"/>
    </xf>
    <xf numFmtId="0" fontId="0" fillId="0" borderId="0" xfId="0" applyAlignment="1"/>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8" fillId="3" borderId="1" xfId="0" applyFont="1" applyFill="1" applyBorder="1" applyAlignment="1">
      <alignment horizontal="center" vertical="center"/>
    </xf>
    <xf numFmtId="0" fontId="8" fillId="6" borderId="19" xfId="0" applyFont="1" applyFill="1" applyBorder="1" applyAlignment="1">
      <alignment horizontal="left" vertical="center"/>
    </xf>
    <xf numFmtId="0" fontId="8" fillId="6" borderId="21" xfId="0" applyFont="1" applyFill="1" applyBorder="1" applyAlignment="1">
      <alignment horizontal="left" vertical="center"/>
    </xf>
    <xf numFmtId="0" fontId="8" fillId="6" borderId="20"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6" borderId="1" xfId="0" applyFont="1" applyFill="1" applyBorder="1" applyAlignment="1">
      <alignment horizontal="center" vertical="center"/>
    </xf>
    <xf numFmtId="0" fontId="9" fillId="0" borderId="0" xfId="0" applyFont="1" applyBorder="1" applyAlignment="1">
      <alignment vertical="top" wrapText="1"/>
    </xf>
    <xf numFmtId="0" fontId="9" fillId="0" borderId="0" xfId="0" applyFont="1" applyAlignment="1">
      <alignment horizontal="left" wrapText="1"/>
    </xf>
    <xf numFmtId="0" fontId="3" fillId="0" borderId="10" xfId="0" applyFont="1" applyBorder="1" applyAlignment="1">
      <alignment horizontal="left" vertical="top"/>
    </xf>
    <xf numFmtId="0" fontId="3" fillId="0" borderId="10" xfId="0" applyFont="1" applyBorder="1" applyAlignment="1">
      <alignment horizontal="left" vertical="top" wrapText="1"/>
    </xf>
    <xf numFmtId="0" fontId="2" fillId="0" borderId="15" xfId="0" applyFont="1" applyFill="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0" fontId="4" fillId="0" borderId="0" xfId="0" applyFont="1" applyFill="1" applyBorder="1" applyAlignment="1">
      <alignment horizontal="center" vertical="center"/>
    </xf>
    <xf numFmtId="0" fontId="3" fillId="0" borderId="18" xfId="0" applyFont="1" applyBorder="1" applyAlignment="1">
      <alignment horizontal="left" vertical="top"/>
    </xf>
    <xf numFmtId="0" fontId="13" fillId="5" borderId="2"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7" fillId="0" borderId="4" xfId="0" applyFont="1" applyBorder="1" applyAlignment="1">
      <alignment horizontal="left" vertical="center" wrapText="1"/>
    </xf>
    <xf numFmtId="0" fontId="16" fillId="5" borderId="2" xfId="0" applyFont="1" applyFill="1" applyBorder="1" applyAlignment="1">
      <alignment horizontal="left" vertical="center" wrapText="1"/>
    </xf>
    <xf numFmtId="0" fontId="0" fillId="5" borderId="4" xfId="0" applyFill="1" applyBorder="1" applyAlignment="1">
      <alignment wrapText="1"/>
    </xf>
    <xf numFmtId="0" fontId="16" fillId="0" borderId="1" xfId="0" applyFont="1" applyFill="1" applyBorder="1" applyAlignment="1"/>
    <xf numFmtId="0" fontId="13" fillId="5" borderId="1" xfId="0" applyFont="1" applyFill="1" applyBorder="1" applyAlignment="1">
      <alignment horizontal="center" vertical="center"/>
    </xf>
    <xf numFmtId="0" fontId="13" fillId="0" borderId="1" xfId="0" applyFont="1" applyFill="1" applyBorder="1" applyAlignment="1">
      <alignment wrapText="1"/>
    </xf>
    <xf numFmtId="0" fontId="16" fillId="0" borderId="1" xfId="0" applyFont="1" applyFill="1" applyBorder="1" applyAlignment="1">
      <alignment wrapText="1"/>
    </xf>
    <xf numFmtId="0" fontId="21" fillId="0" borderId="22" xfId="0" applyFont="1" applyBorder="1" applyAlignment="1">
      <alignment horizontal="left" vertical="top"/>
    </xf>
    <xf numFmtId="0" fontId="13" fillId="0" borderId="0" xfId="0" applyFont="1" applyAlignment="1">
      <alignment horizontal="left" vertical="top"/>
    </xf>
    <xf numFmtId="0" fontId="14" fillId="0" borderId="1" xfId="0" applyFont="1" applyFill="1" applyBorder="1" applyAlignment="1">
      <alignment wrapText="1"/>
    </xf>
    <xf numFmtId="0" fontId="14" fillId="0" borderId="19" xfId="0" applyFont="1" applyFill="1" applyBorder="1" applyAlignment="1">
      <alignment wrapText="1"/>
    </xf>
    <xf numFmtId="0" fontId="0" fillId="0" borderId="20" xfId="0" applyBorder="1" applyAlignment="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8"/>
  <sheetViews>
    <sheetView tabSelected="1" zoomScaleNormal="100" workbookViewId="0">
      <pane ySplit="3" topLeftCell="A172" activePane="bottomLeft" state="frozen"/>
      <selection pane="bottomLeft" activeCell="B88" sqref="B88:B119"/>
    </sheetView>
  </sheetViews>
  <sheetFormatPr defaultColWidth="9.140625" defaultRowHeight="12" x14ac:dyDescent="0.2"/>
  <cols>
    <col min="1" max="1" width="16.140625" style="142" customWidth="1"/>
    <col min="2" max="2" width="20.28515625" style="57" customWidth="1"/>
    <col min="3" max="3" width="20.140625" style="128" customWidth="1"/>
    <col min="4" max="4" width="17.7109375" style="57" customWidth="1"/>
    <col min="5" max="5" width="9.140625" style="57"/>
    <col min="6" max="6" width="13.85546875" style="57" bestFit="1" customWidth="1"/>
    <col min="7" max="7" width="10.85546875" style="57" customWidth="1"/>
    <col min="8" max="8" width="12.28515625" style="57" bestFit="1" customWidth="1"/>
    <col min="9" max="9" width="10.7109375" style="57" bestFit="1" customWidth="1"/>
    <col min="10" max="10" width="15.42578125" style="57" bestFit="1" customWidth="1"/>
    <col min="11" max="11" width="13.140625" style="57" bestFit="1" customWidth="1"/>
    <col min="12" max="14" width="12.28515625" style="57" bestFit="1" customWidth="1"/>
    <col min="15" max="15" width="10.5703125" style="57" customWidth="1"/>
    <col min="16" max="16" width="9.140625" style="57"/>
    <col min="17" max="17" width="7" style="57" customWidth="1"/>
    <col min="18" max="18" width="11.85546875" style="57" bestFit="1" customWidth="1"/>
    <col min="19" max="16384" width="9.140625" style="57"/>
  </cols>
  <sheetData>
    <row r="1" spans="1:19" ht="18.75" x14ac:dyDescent="0.3">
      <c r="A1" s="197" t="s">
        <v>267</v>
      </c>
      <c r="C1" s="200" t="s">
        <v>272</v>
      </c>
    </row>
    <row r="2" spans="1:19" x14ac:dyDescent="0.2">
      <c r="A2" s="184"/>
    </row>
    <row r="3" spans="1:19" ht="74.25" customHeight="1" x14ac:dyDescent="0.2">
      <c r="A3" s="51" t="s">
        <v>0</v>
      </c>
      <c r="B3" s="51" t="s">
        <v>1</v>
      </c>
      <c r="C3" s="51" t="s">
        <v>2</v>
      </c>
      <c r="D3" s="51" t="s">
        <v>3</v>
      </c>
      <c r="E3" s="51" t="s">
        <v>240</v>
      </c>
      <c r="F3" s="51" t="s">
        <v>4</v>
      </c>
      <c r="G3" s="52" t="s">
        <v>241</v>
      </c>
      <c r="H3" s="53" t="s">
        <v>5</v>
      </c>
      <c r="I3" s="51" t="s">
        <v>6</v>
      </c>
      <c r="J3" s="54" t="s">
        <v>7</v>
      </c>
      <c r="K3" s="53" t="s">
        <v>242</v>
      </c>
      <c r="L3" s="52" t="s">
        <v>241</v>
      </c>
      <c r="M3" s="53" t="s">
        <v>5</v>
      </c>
      <c r="N3" s="55" t="s">
        <v>6</v>
      </c>
      <c r="O3" s="55" t="s">
        <v>7</v>
      </c>
      <c r="P3" s="54" t="s">
        <v>8</v>
      </c>
      <c r="Q3" s="51" t="s">
        <v>9</v>
      </c>
      <c r="R3" s="56" t="s">
        <v>10</v>
      </c>
    </row>
    <row r="4" spans="1:19" ht="26.25" customHeight="1" x14ac:dyDescent="0.2">
      <c r="A4" s="235" t="s">
        <v>11</v>
      </c>
      <c r="B4" s="241" t="s">
        <v>12</v>
      </c>
      <c r="C4" s="58" t="s">
        <v>22</v>
      </c>
      <c r="D4" s="59" t="s">
        <v>13</v>
      </c>
      <c r="E4" s="60">
        <v>24</v>
      </c>
      <c r="F4" s="60">
        <f>E4*0.5</f>
        <v>12</v>
      </c>
      <c r="G4" s="61">
        <v>1</v>
      </c>
      <c r="H4" s="62">
        <f t="shared" ref="H4:H10" si="0">(G4*F4)</f>
        <v>12</v>
      </c>
      <c r="I4" s="63">
        <v>3.3399999999999999E-2</v>
      </c>
      <c r="J4" s="64">
        <f>(H4*I4)</f>
        <v>0.40079999999999999</v>
      </c>
      <c r="K4" s="62">
        <f t="shared" ref="K4:K10" si="1">(E4-F4)</f>
        <v>12</v>
      </c>
      <c r="L4" s="61">
        <f t="shared" ref="L4:L10" si="2">(G4)</f>
        <v>1</v>
      </c>
      <c r="M4" s="62">
        <f t="shared" ref="M4:M10" si="3">(K4*L4)</f>
        <v>12</v>
      </c>
      <c r="N4" s="63">
        <v>1.67E-2</v>
      </c>
      <c r="O4" s="64">
        <f t="shared" ref="O4:O10" si="4">(N4*M4)</f>
        <v>0.20039999999999999</v>
      </c>
      <c r="P4" s="65">
        <f>(J4+O4)</f>
        <v>0.60119999999999996</v>
      </c>
      <c r="Q4" s="65">
        <f>Assumptions!I2</f>
        <v>43.82</v>
      </c>
      <c r="R4" s="66">
        <f>(P4*Q4)</f>
        <v>26.344583999999998</v>
      </c>
    </row>
    <row r="5" spans="1:19" ht="24" x14ac:dyDescent="0.2">
      <c r="A5" s="236"/>
      <c r="B5" s="241"/>
      <c r="C5" s="58" t="s">
        <v>23</v>
      </c>
      <c r="D5" s="59" t="s">
        <v>14</v>
      </c>
      <c r="E5" s="60">
        <f>(E4*0.5)</f>
        <v>12</v>
      </c>
      <c r="F5" s="60">
        <f>(E5)</f>
        <v>12</v>
      </c>
      <c r="G5" s="61">
        <v>1</v>
      </c>
      <c r="H5" s="62">
        <f t="shared" si="0"/>
        <v>12</v>
      </c>
      <c r="I5" s="63">
        <v>3.3399999999999999E-2</v>
      </c>
      <c r="J5" s="64">
        <f t="shared" ref="J5:J10" si="5">(H5*I5)</f>
        <v>0.40079999999999999</v>
      </c>
      <c r="K5" s="62">
        <f t="shared" si="1"/>
        <v>0</v>
      </c>
      <c r="L5" s="61">
        <f t="shared" si="2"/>
        <v>1</v>
      </c>
      <c r="M5" s="62">
        <f t="shared" si="3"/>
        <v>0</v>
      </c>
      <c r="N5" s="63">
        <v>1.67E-2</v>
      </c>
      <c r="O5" s="64">
        <f t="shared" si="4"/>
        <v>0</v>
      </c>
      <c r="P5" s="65">
        <f t="shared" ref="P5:P10" si="6">(J5+O5)</f>
        <v>0.40079999999999999</v>
      </c>
      <c r="Q5" s="65">
        <f t="shared" ref="Q5:Q12" si="7">$Q$4</f>
        <v>43.82</v>
      </c>
      <c r="R5" s="66">
        <f t="shared" ref="R5:R10" si="8">(P5*Q5)</f>
        <v>17.563056</v>
      </c>
    </row>
    <row r="6" spans="1:19" ht="24" x14ac:dyDescent="0.2">
      <c r="A6" s="236"/>
      <c r="B6" s="241"/>
      <c r="C6" s="58" t="s">
        <v>24</v>
      </c>
      <c r="D6" s="59"/>
      <c r="E6" s="60">
        <v>24</v>
      </c>
      <c r="F6" s="60">
        <v>20</v>
      </c>
      <c r="G6" s="61">
        <v>1</v>
      </c>
      <c r="H6" s="62">
        <f t="shared" si="0"/>
        <v>20</v>
      </c>
      <c r="I6" s="63">
        <v>1</v>
      </c>
      <c r="J6" s="64">
        <f t="shared" si="5"/>
        <v>20</v>
      </c>
      <c r="K6" s="62">
        <f t="shared" si="1"/>
        <v>4</v>
      </c>
      <c r="L6" s="61">
        <f t="shared" si="2"/>
        <v>1</v>
      </c>
      <c r="M6" s="62">
        <f t="shared" si="3"/>
        <v>4</v>
      </c>
      <c r="N6" s="63">
        <v>1.67E-2</v>
      </c>
      <c r="O6" s="64">
        <f t="shared" si="4"/>
        <v>6.6799999999999998E-2</v>
      </c>
      <c r="P6" s="65">
        <f t="shared" si="6"/>
        <v>20.066800000000001</v>
      </c>
      <c r="Q6" s="65">
        <f t="shared" si="7"/>
        <v>43.82</v>
      </c>
      <c r="R6" s="66">
        <f t="shared" si="8"/>
        <v>879.32717600000001</v>
      </c>
    </row>
    <row r="7" spans="1:19" ht="36" x14ac:dyDescent="0.2">
      <c r="A7" s="236"/>
      <c r="B7" s="241"/>
      <c r="C7" s="58" t="s">
        <v>25</v>
      </c>
      <c r="D7" s="59" t="s">
        <v>15</v>
      </c>
      <c r="E7" s="60">
        <v>20</v>
      </c>
      <c r="F7" s="60">
        <f>(E7)</f>
        <v>20</v>
      </c>
      <c r="G7" s="61">
        <v>1</v>
      </c>
      <c r="H7" s="62">
        <f t="shared" si="0"/>
        <v>20</v>
      </c>
      <c r="I7" s="63">
        <v>1.67E-2</v>
      </c>
      <c r="J7" s="64">
        <f t="shared" si="5"/>
        <v>0.33399999999999996</v>
      </c>
      <c r="K7" s="62">
        <f t="shared" si="1"/>
        <v>0</v>
      </c>
      <c r="L7" s="61">
        <f t="shared" si="2"/>
        <v>1</v>
      </c>
      <c r="M7" s="62">
        <f t="shared" si="3"/>
        <v>0</v>
      </c>
      <c r="N7" s="63">
        <v>1.67E-2</v>
      </c>
      <c r="O7" s="64">
        <f t="shared" si="4"/>
        <v>0</v>
      </c>
      <c r="P7" s="65">
        <f t="shared" si="6"/>
        <v>0.33399999999999996</v>
      </c>
      <c r="Q7" s="65">
        <f t="shared" si="7"/>
        <v>43.82</v>
      </c>
      <c r="R7" s="66">
        <f t="shared" si="8"/>
        <v>14.635879999999998</v>
      </c>
    </row>
    <row r="8" spans="1:19" ht="36" x14ac:dyDescent="0.2">
      <c r="A8" s="236"/>
      <c r="B8" s="242" t="s">
        <v>16</v>
      </c>
      <c r="C8" s="67" t="s">
        <v>277</v>
      </c>
      <c r="D8" s="59" t="s">
        <v>17</v>
      </c>
      <c r="E8" s="60">
        <v>26</v>
      </c>
      <c r="F8" s="60">
        <f>(E8)*0.5</f>
        <v>13</v>
      </c>
      <c r="G8" s="61">
        <v>3</v>
      </c>
      <c r="H8" s="62">
        <f t="shared" si="0"/>
        <v>39</v>
      </c>
      <c r="I8" s="63">
        <v>3.3399999999999999E-2</v>
      </c>
      <c r="J8" s="64">
        <f t="shared" si="5"/>
        <v>1.3026</v>
      </c>
      <c r="K8" s="62">
        <f t="shared" si="1"/>
        <v>13</v>
      </c>
      <c r="L8" s="61">
        <f t="shared" si="2"/>
        <v>3</v>
      </c>
      <c r="M8" s="62">
        <f>(K8*L8)</f>
        <v>39</v>
      </c>
      <c r="N8" s="63">
        <v>1.67E-2</v>
      </c>
      <c r="O8" s="64">
        <f t="shared" si="4"/>
        <v>0.65129999999999999</v>
      </c>
      <c r="P8" s="65">
        <f t="shared" si="6"/>
        <v>1.9539</v>
      </c>
      <c r="Q8" s="65">
        <f t="shared" si="7"/>
        <v>43.82</v>
      </c>
      <c r="R8" s="66">
        <f t="shared" si="8"/>
        <v>85.619898000000006</v>
      </c>
    </row>
    <row r="9" spans="1:19" ht="37.5" customHeight="1" x14ac:dyDescent="0.2">
      <c r="A9" s="236"/>
      <c r="B9" s="243"/>
      <c r="C9" s="68" t="s">
        <v>278</v>
      </c>
      <c r="D9" s="59" t="s">
        <v>18</v>
      </c>
      <c r="E9" s="60">
        <f>(E8*0.5)</f>
        <v>13</v>
      </c>
      <c r="F9" s="60">
        <f>(E9)</f>
        <v>13</v>
      </c>
      <c r="G9" s="61">
        <v>3</v>
      </c>
      <c r="H9" s="62">
        <f t="shared" si="0"/>
        <v>39</v>
      </c>
      <c r="I9" s="63">
        <v>3.3399999999999999E-2</v>
      </c>
      <c r="J9" s="64">
        <f t="shared" si="5"/>
        <v>1.3026</v>
      </c>
      <c r="K9" s="62">
        <f t="shared" si="1"/>
        <v>0</v>
      </c>
      <c r="L9" s="61">
        <f t="shared" si="2"/>
        <v>3</v>
      </c>
      <c r="M9" s="62">
        <f t="shared" si="3"/>
        <v>0</v>
      </c>
      <c r="N9" s="63">
        <v>1.67E-2</v>
      </c>
      <c r="O9" s="64">
        <f t="shared" si="4"/>
        <v>0</v>
      </c>
      <c r="P9" s="65">
        <f t="shared" si="6"/>
        <v>1.3026</v>
      </c>
      <c r="Q9" s="65">
        <f t="shared" si="7"/>
        <v>43.82</v>
      </c>
      <c r="R9" s="66">
        <f t="shared" si="8"/>
        <v>57.079931999999999</v>
      </c>
    </row>
    <row r="10" spans="1:19" ht="24" x14ac:dyDescent="0.2">
      <c r="A10" s="236"/>
      <c r="B10" s="243"/>
      <c r="C10" s="58" t="s">
        <v>279</v>
      </c>
      <c r="D10" s="59"/>
      <c r="E10" s="60">
        <v>22</v>
      </c>
      <c r="F10" s="60">
        <f>(E10)</f>
        <v>22</v>
      </c>
      <c r="G10" s="61">
        <v>3</v>
      </c>
      <c r="H10" s="62">
        <f t="shared" si="0"/>
        <v>66</v>
      </c>
      <c r="I10" s="63">
        <v>0.5</v>
      </c>
      <c r="J10" s="64">
        <f t="shared" si="5"/>
        <v>33</v>
      </c>
      <c r="K10" s="62">
        <f t="shared" si="1"/>
        <v>0</v>
      </c>
      <c r="L10" s="61">
        <f t="shared" si="2"/>
        <v>3</v>
      </c>
      <c r="M10" s="62">
        <f t="shared" si="3"/>
        <v>0</v>
      </c>
      <c r="N10" s="63">
        <v>1.67E-2</v>
      </c>
      <c r="O10" s="64">
        <f t="shared" si="4"/>
        <v>0</v>
      </c>
      <c r="P10" s="65">
        <f t="shared" si="6"/>
        <v>33</v>
      </c>
      <c r="Q10" s="65">
        <f t="shared" si="7"/>
        <v>43.82</v>
      </c>
      <c r="R10" s="66">
        <f t="shared" si="8"/>
        <v>1446.06</v>
      </c>
    </row>
    <row r="11" spans="1:19" s="70" customFormat="1" ht="48" x14ac:dyDescent="0.2">
      <c r="A11" s="236"/>
      <c r="B11" s="243"/>
      <c r="C11" s="69" t="s">
        <v>280</v>
      </c>
      <c r="D11" s="59" t="s">
        <v>19</v>
      </c>
      <c r="E11" s="60">
        <f>E10</f>
        <v>22</v>
      </c>
      <c r="F11" s="60">
        <f>(E11)</f>
        <v>22</v>
      </c>
      <c r="G11" s="61">
        <v>3</v>
      </c>
      <c r="H11" s="62">
        <f>(G11*F11)</f>
        <v>66</v>
      </c>
      <c r="I11" s="63">
        <v>1.67E-2</v>
      </c>
      <c r="J11" s="64">
        <f>(H11*I11)</f>
        <v>1.1022000000000001</v>
      </c>
      <c r="K11" s="62">
        <f>(E11-F11)</f>
        <v>0</v>
      </c>
      <c r="L11" s="61">
        <f>(G11)</f>
        <v>3</v>
      </c>
      <c r="M11" s="62">
        <f>(K11*L11)</f>
        <v>0</v>
      </c>
      <c r="N11" s="63">
        <v>1.67E-2</v>
      </c>
      <c r="O11" s="64">
        <f>(N11*M11)</f>
        <v>0</v>
      </c>
      <c r="P11" s="65">
        <f>(J11+O11)</f>
        <v>1.1022000000000001</v>
      </c>
      <c r="Q11" s="65">
        <f t="shared" si="7"/>
        <v>43.82</v>
      </c>
      <c r="R11" s="66">
        <f>(P11*Q11)</f>
        <v>48.298404000000005</v>
      </c>
    </row>
    <row r="12" spans="1:19" ht="39.75" customHeight="1" x14ac:dyDescent="0.2">
      <c r="A12" s="236"/>
      <c r="B12" s="244"/>
      <c r="C12" s="58" t="s">
        <v>281</v>
      </c>
      <c r="D12" s="59" t="s">
        <v>20</v>
      </c>
      <c r="E12" s="60">
        <f>(E11)</f>
        <v>22</v>
      </c>
      <c r="F12" s="60">
        <f>(E11)</f>
        <v>22</v>
      </c>
      <c r="G12" s="61">
        <v>2</v>
      </c>
      <c r="H12" s="62">
        <f>(G12*F12)</f>
        <v>44</v>
      </c>
      <c r="I12" s="63">
        <f>(0.0167*3)</f>
        <v>5.0099999999999999E-2</v>
      </c>
      <c r="J12" s="64">
        <f>(H12*I12)</f>
        <v>2.2044000000000001</v>
      </c>
      <c r="K12" s="62">
        <f>(E12-F12)</f>
        <v>0</v>
      </c>
      <c r="L12" s="61">
        <f>(G12)</f>
        <v>2</v>
      </c>
      <c r="M12" s="62">
        <f>(K12*L12)</f>
        <v>0</v>
      </c>
      <c r="N12" s="63">
        <v>1.67E-2</v>
      </c>
      <c r="O12" s="64">
        <f t="shared" ref="O12" si="9">(N12*M12)</f>
        <v>0</v>
      </c>
      <c r="P12" s="65">
        <f t="shared" ref="P12" si="10">(J12+O12)</f>
        <v>2.2044000000000001</v>
      </c>
      <c r="Q12" s="65">
        <f t="shared" si="7"/>
        <v>43.82</v>
      </c>
      <c r="R12" s="66">
        <f>(P12*Q12)</f>
        <v>96.59680800000001</v>
      </c>
    </row>
    <row r="13" spans="1:19" x14ac:dyDescent="0.2">
      <c r="A13" s="236"/>
      <c r="B13" s="71" t="s">
        <v>21</v>
      </c>
      <c r="C13" s="71"/>
      <c r="D13" s="72"/>
      <c r="E13" s="191">
        <f>(E4+E8)</f>
        <v>50</v>
      </c>
      <c r="F13" s="191">
        <f>(F7+F12)</f>
        <v>42</v>
      </c>
      <c r="G13" s="110">
        <f>SUM(H13/F13)</f>
        <v>7.5714285714285712</v>
      </c>
      <c r="H13" s="87">
        <f>SUM(H4:H12)</f>
        <v>318</v>
      </c>
      <c r="I13" s="108">
        <f>SUM(J13/H13)</f>
        <v>0.18189622641509434</v>
      </c>
      <c r="J13" s="91">
        <f>SUM(J4:J11)</f>
        <v>57.843000000000004</v>
      </c>
      <c r="K13" s="87">
        <f>(E13-F13)</f>
        <v>8</v>
      </c>
      <c r="L13" s="192">
        <f>(M13/K13)</f>
        <v>6.875</v>
      </c>
      <c r="M13" s="87">
        <f>SUM(M4:M12)</f>
        <v>55</v>
      </c>
      <c r="N13" s="88">
        <f>(O13/M13)</f>
        <v>1.67E-2</v>
      </c>
      <c r="O13" s="91">
        <f>SUM(O4:O12)</f>
        <v>0.91849999999999998</v>
      </c>
      <c r="P13" s="93">
        <f>(J13+O13)</f>
        <v>58.761500000000005</v>
      </c>
      <c r="Q13" s="92"/>
      <c r="R13" s="193">
        <f>SUM(R4:R12)</f>
        <v>2671.5257380000003</v>
      </c>
      <c r="S13" s="70"/>
    </row>
    <row r="14" spans="1:19" ht="24.75" customHeight="1" x14ac:dyDescent="0.2">
      <c r="A14" s="236"/>
      <c r="B14" s="232" t="s">
        <v>229</v>
      </c>
      <c r="C14" s="67" t="s">
        <v>26</v>
      </c>
      <c r="D14" s="73" t="s">
        <v>63</v>
      </c>
      <c r="E14" s="74">
        <f>Assumptions!B12</f>
        <v>430.8</v>
      </c>
      <c r="F14" s="78">
        <f>Assumptions!C12</f>
        <v>348</v>
      </c>
      <c r="G14" s="104">
        <v>1</v>
      </c>
      <c r="H14" s="62">
        <f>(G14*F14)</f>
        <v>348</v>
      </c>
      <c r="I14" s="63">
        <v>8.3500000000000005E-2</v>
      </c>
      <c r="J14" s="64">
        <f>(H14*I14)</f>
        <v>29.058000000000003</v>
      </c>
      <c r="K14" s="62">
        <f>(E14-F14)</f>
        <v>82.800000000000011</v>
      </c>
      <c r="L14" s="61">
        <f>(G14)</f>
        <v>1</v>
      </c>
      <c r="M14" s="62">
        <f>(K14*L14)</f>
        <v>82.800000000000011</v>
      </c>
      <c r="N14" s="63">
        <v>1.67E-2</v>
      </c>
      <c r="O14" s="64">
        <f t="shared" ref="O14:O83" si="11">(N14*M14)</f>
        <v>1.3827600000000002</v>
      </c>
      <c r="P14" s="65">
        <f t="shared" ref="P14:P83" si="12">(J14+O14)</f>
        <v>30.440760000000004</v>
      </c>
      <c r="Q14" s="65">
        <f>Assumptions!I4</f>
        <v>40.29</v>
      </c>
      <c r="R14" s="66">
        <f t="shared" ref="R14:R83" si="13">(P14*Q14)</f>
        <v>1226.4582204000001</v>
      </c>
    </row>
    <row r="15" spans="1:19" ht="24" customHeight="1" x14ac:dyDescent="0.2">
      <c r="A15" s="236"/>
      <c r="B15" s="233"/>
      <c r="C15" s="67" t="s">
        <v>27</v>
      </c>
      <c r="D15" s="73" t="s">
        <v>64</v>
      </c>
      <c r="E15" s="74">
        <f>E14</f>
        <v>430.8</v>
      </c>
      <c r="F15" s="74">
        <f>Assumptions!C12</f>
        <v>348</v>
      </c>
      <c r="G15" s="75">
        <v>1</v>
      </c>
      <c r="H15" s="62">
        <f t="shared" ref="H15:H84" si="14">(G15*F15)</f>
        <v>348</v>
      </c>
      <c r="I15" s="76">
        <v>8.3500000000000005E-2</v>
      </c>
      <c r="J15" s="64">
        <f t="shared" ref="J15:J84" si="15">(H15*I15)</f>
        <v>29.058000000000003</v>
      </c>
      <c r="K15" s="62">
        <f t="shared" ref="K15:K84" si="16">(E15-F15)</f>
        <v>82.800000000000011</v>
      </c>
      <c r="L15" s="75">
        <f>(G15)</f>
        <v>1</v>
      </c>
      <c r="M15" s="62">
        <f t="shared" ref="M15:M84" si="17">(K15*L15)</f>
        <v>82.800000000000011</v>
      </c>
      <c r="N15" s="75">
        <v>1.67E-2</v>
      </c>
      <c r="O15" s="64">
        <f t="shared" si="11"/>
        <v>1.3827600000000002</v>
      </c>
      <c r="P15" s="65">
        <f t="shared" si="12"/>
        <v>30.440760000000004</v>
      </c>
      <c r="Q15" s="77">
        <f t="shared" ref="Q15:Q51" si="18">$Q$14</f>
        <v>40.29</v>
      </c>
      <c r="R15" s="66">
        <f t="shared" si="13"/>
        <v>1226.4582204000001</v>
      </c>
    </row>
    <row r="16" spans="1:19" ht="36" x14ac:dyDescent="0.2">
      <c r="A16" s="236"/>
      <c r="B16" s="233"/>
      <c r="C16" s="67" t="s">
        <v>28</v>
      </c>
      <c r="D16" s="73" t="s">
        <v>65</v>
      </c>
      <c r="E16" s="74">
        <f>E15*0.5</f>
        <v>215.4</v>
      </c>
      <c r="F16" s="74">
        <f>E16*0.8</f>
        <v>172.32000000000002</v>
      </c>
      <c r="G16" s="75">
        <v>1</v>
      </c>
      <c r="H16" s="62">
        <f t="shared" si="14"/>
        <v>172.32000000000002</v>
      </c>
      <c r="I16" s="76">
        <v>8.3500000000000005E-2</v>
      </c>
      <c r="J16" s="64">
        <f t="shared" si="15"/>
        <v>14.388720000000003</v>
      </c>
      <c r="K16" s="62">
        <f t="shared" si="16"/>
        <v>43.079999999999984</v>
      </c>
      <c r="L16" s="75">
        <f>(G16)</f>
        <v>1</v>
      </c>
      <c r="M16" s="62">
        <f t="shared" si="17"/>
        <v>43.079999999999984</v>
      </c>
      <c r="N16" s="75">
        <v>1.67E-2</v>
      </c>
      <c r="O16" s="64">
        <f t="shared" si="11"/>
        <v>0.71943599999999974</v>
      </c>
      <c r="P16" s="65">
        <f t="shared" si="12"/>
        <v>15.108156000000003</v>
      </c>
      <c r="Q16" s="77">
        <f t="shared" si="18"/>
        <v>40.29</v>
      </c>
      <c r="R16" s="66">
        <f t="shared" si="13"/>
        <v>608.70760524000013</v>
      </c>
    </row>
    <row r="17" spans="1:18" ht="36" x14ac:dyDescent="0.2">
      <c r="A17" s="236"/>
      <c r="B17" s="233"/>
      <c r="C17" s="67" t="s">
        <v>29</v>
      </c>
      <c r="D17" s="73" t="s">
        <v>66</v>
      </c>
      <c r="E17" s="74">
        <f>E14*0.2</f>
        <v>86.160000000000011</v>
      </c>
      <c r="F17" s="74">
        <f>E17*0.5</f>
        <v>43.080000000000005</v>
      </c>
      <c r="G17" s="75">
        <v>1</v>
      </c>
      <c r="H17" s="62">
        <f t="shared" si="14"/>
        <v>43.080000000000005</v>
      </c>
      <c r="I17" s="76">
        <v>8.3500000000000005E-2</v>
      </c>
      <c r="J17" s="64">
        <f t="shared" si="15"/>
        <v>3.5971800000000007</v>
      </c>
      <c r="K17" s="62">
        <f t="shared" si="16"/>
        <v>43.080000000000005</v>
      </c>
      <c r="L17" s="75">
        <f t="shared" ref="L17:L85" si="19">(G17)</f>
        <v>1</v>
      </c>
      <c r="M17" s="62">
        <f t="shared" si="17"/>
        <v>43.080000000000005</v>
      </c>
      <c r="N17" s="75">
        <v>1.67E-2</v>
      </c>
      <c r="O17" s="64">
        <f t="shared" si="11"/>
        <v>0.71943600000000008</v>
      </c>
      <c r="P17" s="65">
        <f t="shared" si="12"/>
        <v>4.3166160000000007</v>
      </c>
      <c r="Q17" s="77">
        <f t="shared" si="18"/>
        <v>40.29</v>
      </c>
      <c r="R17" s="66">
        <f t="shared" si="13"/>
        <v>173.91645864000003</v>
      </c>
    </row>
    <row r="18" spans="1:18" ht="12" customHeight="1" x14ac:dyDescent="0.2">
      <c r="A18" s="236"/>
      <c r="B18" s="233"/>
      <c r="C18" s="67" t="s">
        <v>30</v>
      </c>
      <c r="D18" s="73" t="s">
        <v>67</v>
      </c>
      <c r="E18" s="74">
        <f>E14</f>
        <v>430.8</v>
      </c>
      <c r="F18" s="74">
        <f>Assumptions!C12</f>
        <v>348</v>
      </c>
      <c r="G18" s="75">
        <v>1</v>
      </c>
      <c r="H18" s="62">
        <f t="shared" si="14"/>
        <v>348</v>
      </c>
      <c r="I18" s="76">
        <v>0.25</v>
      </c>
      <c r="J18" s="64">
        <f t="shared" si="15"/>
        <v>87</v>
      </c>
      <c r="K18" s="62">
        <f t="shared" si="16"/>
        <v>82.800000000000011</v>
      </c>
      <c r="L18" s="75">
        <f t="shared" si="19"/>
        <v>1</v>
      </c>
      <c r="M18" s="62">
        <f t="shared" si="17"/>
        <v>82.800000000000011</v>
      </c>
      <c r="N18" s="75">
        <v>1.67E-2</v>
      </c>
      <c r="O18" s="64">
        <f t="shared" si="11"/>
        <v>1.3827600000000002</v>
      </c>
      <c r="P18" s="65">
        <f t="shared" si="12"/>
        <v>88.382760000000005</v>
      </c>
      <c r="Q18" s="77">
        <f t="shared" si="18"/>
        <v>40.29</v>
      </c>
      <c r="R18" s="66">
        <f t="shared" si="13"/>
        <v>3560.9414004</v>
      </c>
    </row>
    <row r="19" spans="1:18" ht="48" x14ac:dyDescent="0.2">
      <c r="A19" s="236"/>
      <c r="B19" s="233"/>
      <c r="C19" s="67" t="s">
        <v>31</v>
      </c>
      <c r="D19" s="73" t="s">
        <v>68</v>
      </c>
      <c r="E19" s="78">
        <f>Assumptions!B13</f>
        <v>330.59999999999997</v>
      </c>
      <c r="F19" s="78">
        <f>(E19)*0.5</f>
        <v>165.29999999999998</v>
      </c>
      <c r="G19" s="79">
        <v>1</v>
      </c>
      <c r="H19" s="62">
        <f t="shared" si="14"/>
        <v>165.29999999999998</v>
      </c>
      <c r="I19" s="80">
        <v>1.67E-2</v>
      </c>
      <c r="J19" s="64">
        <f t="shared" si="15"/>
        <v>2.7605099999999996</v>
      </c>
      <c r="K19" s="62">
        <f t="shared" si="16"/>
        <v>165.29999999999998</v>
      </c>
      <c r="L19" s="79">
        <f t="shared" si="19"/>
        <v>1</v>
      </c>
      <c r="M19" s="62">
        <f t="shared" si="17"/>
        <v>165.29999999999998</v>
      </c>
      <c r="N19" s="79">
        <v>1.67E-2</v>
      </c>
      <c r="O19" s="64">
        <f t="shared" si="11"/>
        <v>2.7605099999999996</v>
      </c>
      <c r="P19" s="65">
        <f t="shared" si="12"/>
        <v>5.5210199999999992</v>
      </c>
      <c r="Q19" s="81">
        <f t="shared" si="18"/>
        <v>40.29</v>
      </c>
      <c r="R19" s="66">
        <f t="shared" si="13"/>
        <v>222.44189579999997</v>
      </c>
    </row>
    <row r="20" spans="1:18" ht="36" x14ac:dyDescent="0.2">
      <c r="A20" s="236"/>
      <c r="B20" s="233"/>
      <c r="C20" s="82" t="s">
        <v>135</v>
      </c>
      <c r="D20" s="73" t="s">
        <v>69</v>
      </c>
      <c r="E20" s="78">
        <f>E19</f>
        <v>330.59999999999997</v>
      </c>
      <c r="F20" s="78">
        <f>E20</f>
        <v>330.59999999999997</v>
      </c>
      <c r="G20" s="79">
        <v>1</v>
      </c>
      <c r="H20" s="62">
        <f t="shared" si="14"/>
        <v>330.59999999999997</v>
      </c>
      <c r="I20" s="80">
        <f>I19</f>
        <v>1.67E-2</v>
      </c>
      <c r="J20" s="64">
        <f t="shared" si="15"/>
        <v>5.5210199999999992</v>
      </c>
      <c r="K20" s="62">
        <f t="shared" si="16"/>
        <v>0</v>
      </c>
      <c r="L20" s="79">
        <f t="shared" si="19"/>
        <v>1</v>
      </c>
      <c r="M20" s="62">
        <f t="shared" si="17"/>
        <v>0</v>
      </c>
      <c r="N20" s="79">
        <v>1.67E-2</v>
      </c>
      <c r="O20" s="64">
        <f t="shared" si="11"/>
        <v>0</v>
      </c>
      <c r="P20" s="65">
        <f t="shared" si="12"/>
        <v>5.5210199999999992</v>
      </c>
      <c r="Q20" s="81">
        <f t="shared" si="18"/>
        <v>40.29</v>
      </c>
      <c r="R20" s="66">
        <f t="shared" si="13"/>
        <v>222.44189579999997</v>
      </c>
    </row>
    <row r="21" spans="1:18" ht="24" customHeight="1" x14ac:dyDescent="0.2">
      <c r="A21" s="236"/>
      <c r="B21" s="233"/>
      <c r="C21" s="82" t="s">
        <v>136</v>
      </c>
      <c r="D21" s="73" t="s">
        <v>35</v>
      </c>
      <c r="E21" s="78">
        <f>Assumptions!B13</f>
        <v>330.59999999999997</v>
      </c>
      <c r="F21" s="78">
        <f>E21*0.5</f>
        <v>165.29999999999998</v>
      </c>
      <c r="G21" s="79">
        <v>1</v>
      </c>
      <c r="H21" s="62">
        <f t="shared" si="14"/>
        <v>165.29999999999998</v>
      </c>
      <c r="I21" s="80">
        <f>I20*10</f>
        <v>0.16699999999999998</v>
      </c>
      <c r="J21" s="64">
        <f t="shared" si="15"/>
        <v>27.605099999999993</v>
      </c>
      <c r="K21" s="62">
        <f t="shared" si="16"/>
        <v>165.29999999999998</v>
      </c>
      <c r="L21" s="79">
        <f t="shared" si="19"/>
        <v>1</v>
      </c>
      <c r="M21" s="62">
        <f t="shared" si="17"/>
        <v>165.29999999999998</v>
      </c>
      <c r="N21" s="79">
        <v>1.67E-2</v>
      </c>
      <c r="O21" s="64">
        <f t="shared" si="11"/>
        <v>2.7605099999999996</v>
      </c>
      <c r="P21" s="65">
        <f t="shared" si="12"/>
        <v>30.365609999999993</v>
      </c>
      <c r="Q21" s="81">
        <f t="shared" si="18"/>
        <v>40.29</v>
      </c>
      <c r="R21" s="66">
        <f t="shared" si="13"/>
        <v>1223.4304268999997</v>
      </c>
    </row>
    <row r="22" spans="1:18" ht="36" x14ac:dyDescent="0.2">
      <c r="A22" s="236"/>
      <c r="B22" s="233"/>
      <c r="C22" s="82" t="s">
        <v>137</v>
      </c>
      <c r="D22" s="73" t="s">
        <v>36</v>
      </c>
      <c r="E22" s="78">
        <f>F21</f>
        <v>165.29999999999998</v>
      </c>
      <c r="F22" s="78">
        <f>E22-E23</f>
        <v>99.179999999999993</v>
      </c>
      <c r="G22" s="79">
        <v>1</v>
      </c>
      <c r="H22" s="62">
        <f t="shared" si="14"/>
        <v>99.179999999999993</v>
      </c>
      <c r="I22" s="80">
        <v>1.67E-2</v>
      </c>
      <c r="J22" s="64">
        <f t="shared" si="15"/>
        <v>1.6563059999999998</v>
      </c>
      <c r="K22" s="62">
        <f t="shared" si="16"/>
        <v>66.11999999999999</v>
      </c>
      <c r="L22" s="79">
        <f t="shared" si="19"/>
        <v>1</v>
      </c>
      <c r="M22" s="62">
        <f t="shared" si="17"/>
        <v>66.11999999999999</v>
      </c>
      <c r="N22" s="79">
        <v>1.67E-2</v>
      </c>
      <c r="O22" s="64">
        <f t="shared" si="11"/>
        <v>1.1042039999999997</v>
      </c>
      <c r="P22" s="65">
        <f t="shared" si="12"/>
        <v>2.7605099999999996</v>
      </c>
      <c r="Q22" s="81">
        <f t="shared" si="18"/>
        <v>40.29</v>
      </c>
      <c r="R22" s="66">
        <f t="shared" si="13"/>
        <v>111.22094789999998</v>
      </c>
    </row>
    <row r="23" spans="1:18" ht="48" x14ac:dyDescent="0.2">
      <c r="A23" s="236"/>
      <c r="B23" s="233"/>
      <c r="C23" s="67" t="s">
        <v>138</v>
      </c>
      <c r="D23" s="73" t="s">
        <v>37</v>
      </c>
      <c r="E23" s="78">
        <f>E19*0.2</f>
        <v>66.11999999999999</v>
      </c>
      <c r="F23" s="78">
        <f>E23*0.5</f>
        <v>33.059999999999995</v>
      </c>
      <c r="G23" s="79">
        <v>1</v>
      </c>
      <c r="H23" s="62">
        <f t="shared" si="14"/>
        <v>33.059999999999995</v>
      </c>
      <c r="I23" s="80">
        <v>0.16700000000000001</v>
      </c>
      <c r="J23" s="64">
        <f t="shared" si="15"/>
        <v>5.5210199999999992</v>
      </c>
      <c r="K23" s="62">
        <f t="shared" si="16"/>
        <v>33.059999999999995</v>
      </c>
      <c r="L23" s="79">
        <f t="shared" si="19"/>
        <v>1</v>
      </c>
      <c r="M23" s="62">
        <f t="shared" si="17"/>
        <v>33.059999999999995</v>
      </c>
      <c r="N23" s="79">
        <v>1.67E-2</v>
      </c>
      <c r="O23" s="64">
        <f t="shared" si="11"/>
        <v>0.55210199999999987</v>
      </c>
      <c r="P23" s="65">
        <f t="shared" si="12"/>
        <v>6.0731219999999988</v>
      </c>
      <c r="Q23" s="81">
        <f t="shared" si="18"/>
        <v>40.29</v>
      </c>
      <c r="R23" s="66">
        <f t="shared" si="13"/>
        <v>244.68608537999995</v>
      </c>
    </row>
    <row r="24" spans="1:18" ht="36" x14ac:dyDescent="0.2">
      <c r="A24" s="236"/>
      <c r="B24" s="233"/>
      <c r="C24" s="67" t="s">
        <v>32</v>
      </c>
      <c r="D24" s="73" t="s">
        <v>38</v>
      </c>
      <c r="E24" s="78">
        <f>E21</f>
        <v>330.59999999999997</v>
      </c>
      <c r="F24" s="78">
        <f>E24*0.5</f>
        <v>165.29999999999998</v>
      </c>
      <c r="G24" s="79">
        <v>1</v>
      </c>
      <c r="H24" s="62">
        <f t="shared" si="14"/>
        <v>165.29999999999998</v>
      </c>
      <c r="I24" s="80">
        <v>1.67E-2</v>
      </c>
      <c r="J24" s="64">
        <f t="shared" si="15"/>
        <v>2.7605099999999996</v>
      </c>
      <c r="K24" s="62">
        <f t="shared" si="16"/>
        <v>165.29999999999998</v>
      </c>
      <c r="L24" s="79">
        <f t="shared" si="19"/>
        <v>1</v>
      </c>
      <c r="M24" s="62">
        <f t="shared" si="17"/>
        <v>165.29999999999998</v>
      </c>
      <c r="N24" s="79">
        <v>1.67E-2</v>
      </c>
      <c r="O24" s="64">
        <f t="shared" si="11"/>
        <v>2.7605099999999996</v>
      </c>
      <c r="P24" s="65">
        <f t="shared" si="12"/>
        <v>5.5210199999999992</v>
      </c>
      <c r="Q24" s="81">
        <f t="shared" si="18"/>
        <v>40.29</v>
      </c>
      <c r="R24" s="66">
        <f t="shared" si="13"/>
        <v>222.44189579999997</v>
      </c>
    </row>
    <row r="25" spans="1:18" ht="36" x14ac:dyDescent="0.2">
      <c r="A25" s="236"/>
      <c r="B25" s="233"/>
      <c r="C25" s="67" t="s">
        <v>41</v>
      </c>
      <c r="D25" s="73" t="s">
        <v>39</v>
      </c>
      <c r="E25" s="78">
        <f>F24</f>
        <v>165.29999999999998</v>
      </c>
      <c r="F25" s="78">
        <f>E25*0.8</f>
        <v>132.23999999999998</v>
      </c>
      <c r="G25" s="79">
        <v>1</v>
      </c>
      <c r="H25" s="62">
        <f t="shared" si="14"/>
        <v>132.23999999999998</v>
      </c>
      <c r="I25" s="80">
        <v>1.67E-2</v>
      </c>
      <c r="J25" s="64">
        <f t="shared" si="15"/>
        <v>2.2084079999999995</v>
      </c>
      <c r="K25" s="62">
        <f t="shared" si="16"/>
        <v>33.06</v>
      </c>
      <c r="L25" s="79">
        <f t="shared" si="19"/>
        <v>1</v>
      </c>
      <c r="M25" s="62">
        <f t="shared" si="17"/>
        <v>33.06</v>
      </c>
      <c r="N25" s="79">
        <v>1.67E-2</v>
      </c>
      <c r="O25" s="64">
        <f t="shared" si="11"/>
        <v>0.55210199999999998</v>
      </c>
      <c r="P25" s="65">
        <f t="shared" si="12"/>
        <v>2.7605099999999996</v>
      </c>
      <c r="Q25" s="81">
        <f t="shared" si="18"/>
        <v>40.29</v>
      </c>
      <c r="R25" s="66">
        <f t="shared" si="13"/>
        <v>111.22094789999998</v>
      </c>
    </row>
    <row r="26" spans="1:18" ht="12" customHeight="1" x14ac:dyDescent="0.2">
      <c r="A26" s="236"/>
      <c r="B26" s="233"/>
      <c r="C26" s="67" t="s">
        <v>42</v>
      </c>
      <c r="D26" s="73" t="s">
        <v>40</v>
      </c>
      <c r="E26" s="78">
        <f>Assumptions!B13</f>
        <v>330.59999999999997</v>
      </c>
      <c r="F26" s="78">
        <f>Assumptions!C13</f>
        <v>288.59999999999997</v>
      </c>
      <c r="G26" s="79">
        <v>1</v>
      </c>
      <c r="H26" s="62">
        <f t="shared" si="14"/>
        <v>288.59999999999997</v>
      </c>
      <c r="I26" s="80">
        <v>0.33400000000000002</v>
      </c>
      <c r="J26" s="64">
        <f t="shared" si="15"/>
        <v>96.392399999999995</v>
      </c>
      <c r="K26" s="62">
        <f t="shared" si="16"/>
        <v>42</v>
      </c>
      <c r="L26" s="79">
        <f t="shared" si="19"/>
        <v>1</v>
      </c>
      <c r="M26" s="62">
        <f t="shared" si="17"/>
        <v>42</v>
      </c>
      <c r="N26" s="79">
        <v>1.67E-2</v>
      </c>
      <c r="O26" s="64">
        <f t="shared" si="11"/>
        <v>0.70140000000000002</v>
      </c>
      <c r="P26" s="65">
        <f t="shared" si="12"/>
        <v>97.093800000000002</v>
      </c>
      <c r="Q26" s="81">
        <f t="shared" si="18"/>
        <v>40.29</v>
      </c>
      <c r="R26" s="66">
        <f t="shared" si="13"/>
        <v>3911.9092019999998</v>
      </c>
    </row>
    <row r="27" spans="1:18" ht="36" customHeight="1" x14ac:dyDescent="0.2">
      <c r="A27" s="236"/>
      <c r="B27" s="233"/>
      <c r="C27" s="67" t="s">
        <v>139</v>
      </c>
      <c r="D27" s="73" t="s">
        <v>51</v>
      </c>
      <c r="E27" s="78">
        <f>E26*0.2</f>
        <v>66.11999999999999</v>
      </c>
      <c r="F27" s="78">
        <f>F23</f>
        <v>33.059999999999995</v>
      </c>
      <c r="G27" s="79">
        <v>1</v>
      </c>
      <c r="H27" s="62">
        <f t="shared" si="14"/>
        <v>33.059999999999995</v>
      </c>
      <c r="I27" s="80">
        <f>I25*3</f>
        <v>5.0099999999999999E-2</v>
      </c>
      <c r="J27" s="64">
        <f t="shared" si="15"/>
        <v>1.6563059999999996</v>
      </c>
      <c r="K27" s="62">
        <f t="shared" si="16"/>
        <v>33.059999999999995</v>
      </c>
      <c r="L27" s="79">
        <f t="shared" si="19"/>
        <v>1</v>
      </c>
      <c r="M27" s="62">
        <f t="shared" si="17"/>
        <v>33.059999999999995</v>
      </c>
      <c r="N27" s="79">
        <v>1.67E-2</v>
      </c>
      <c r="O27" s="64">
        <f t="shared" si="11"/>
        <v>0.55210199999999987</v>
      </c>
      <c r="P27" s="65">
        <f t="shared" si="12"/>
        <v>2.2084079999999995</v>
      </c>
      <c r="Q27" s="81">
        <f t="shared" si="18"/>
        <v>40.29</v>
      </c>
      <c r="R27" s="66">
        <f t="shared" si="13"/>
        <v>88.976758319999973</v>
      </c>
    </row>
    <row r="28" spans="1:18" ht="48" x14ac:dyDescent="0.2">
      <c r="A28" s="236"/>
      <c r="B28" s="233"/>
      <c r="C28" s="67" t="s">
        <v>48</v>
      </c>
      <c r="D28" s="73" t="s">
        <v>52</v>
      </c>
      <c r="E28" s="78">
        <f>Assumptions!B26</f>
        <v>17.1875</v>
      </c>
      <c r="F28" s="78">
        <f>E28*0.5</f>
        <v>8.59375</v>
      </c>
      <c r="G28" s="79">
        <v>1</v>
      </c>
      <c r="H28" s="62">
        <f t="shared" si="14"/>
        <v>8.59375</v>
      </c>
      <c r="I28" s="80">
        <v>5.0099999999999999E-2</v>
      </c>
      <c r="J28" s="64">
        <f t="shared" si="15"/>
        <v>0.430546875</v>
      </c>
      <c r="K28" s="62">
        <f t="shared" si="16"/>
        <v>8.59375</v>
      </c>
      <c r="L28" s="79">
        <f t="shared" ref="L28:L34" si="20">(G28)</f>
        <v>1</v>
      </c>
      <c r="M28" s="62">
        <f t="shared" si="17"/>
        <v>8.59375</v>
      </c>
      <c r="N28" s="79">
        <v>1.67E-2</v>
      </c>
      <c r="O28" s="64">
        <f t="shared" si="11"/>
        <v>0.14351562500000001</v>
      </c>
      <c r="P28" s="65">
        <f t="shared" si="12"/>
        <v>0.57406250000000003</v>
      </c>
      <c r="Q28" s="81">
        <f t="shared" si="18"/>
        <v>40.29</v>
      </c>
      <c r="R28" s="66">
        <f t="shared" si="13"/>
        <v>23.128978125</v>
      </c>
    </row>
    <row r="29" spans="1:18" ht="48" x14ac:dyDescent="0.2">
      <c r="A29" s="236"/>
      <c r="B29" s="233"/>
      <c r="C29" s="67" t="s">
        <v>49</v>
      </c>
      <c r="D29" s="73" t="s">
        <v>53</v>
      </c>
      <c r="E29" s="78">
        <f>F28</f>
        <v>8.59375</v>
      </c>
      <c r="F29" s="78">
        <f>E29*0.8</f>
        <v>6.875</v>
      </c>
      <c r="G29" s="79">
        <v>1</v>
      </c>
      <c r="H29" s="62">
        <f t="shared" si="14"/>
        <v>6.875</v>
      </c>
      <c r="I29" s="80">
        <v>5.0099999999999999E-2</v>
      </c>
      <c r="J29" s="64">
        <f t="shared" si="15"/>
        <v>0.34443750000000001</v>
      </c>
      <c r="K29" s="62">
        <f t="shared" si="16"/>
        <v>1.71875</v>
      </c>
      <c r="L29" s="79">
        <f t="shared" si="20"/>
        <v>1</v>
      </c>
      <c r="M29" s="62">
        <f t="shared" si="17"/>
        <v>1.71875</v>
      </c>
      <c r="N29" s="79">
        <v>1.67E-2</v>
      </c>
      <c r="O29" s="64">
        <f t="shared" si="11"/>
        <v>2.8703124999999999E-2</v>
      </c>
      <c r="P29" s="65">
        <f t="shared" si="12"/>
        <v>0.373140625</v>
      </c>
      <c r="Q29" s="81">
        <f t="shared" si="18"/>
        <v>40.29</v>
      </c>
      <c r="R29" s="66">
        <f t="shared" si="13"/>
        <v>15.03383578125</v>
      </c>
    </row>
    <row r="30" spans="1:18" ht="48" x14ac:dyDescent="0.2">
      <c r="A30" s="236"/>
      <c r="B30" s="233"/>
      <c r="C30" s="67" t="s">
        <v>140</v>
      </c>
      <c r="D30" s="73" t="s">
        <v>54</v>
      </c>
      <c r="E30" s="78">
        <f>Assumptions!B27</f>
        <v>13.75</v>
      </c>
      <c r="F30" s="78">
        <f>Assumptions!C27</f>
        <v>11</v>
      </c>
      <c r="G30" s="79">
        <v>1</v>
      </c>
      <c r="H30" s="62">
        <f t="shared" si="14"/>
        <v>11</v>
      </c>
      <c r="I30" s="80">
        <f>I25</f>
        <v>1.67E-2</v>
      </c>
      <c r="J30" s="64">
        <f t="shared" si="15"/>
        <v>0.1837</v>
      </c>
      <c r="K30" s="62">
        <f t="shared" si="16"/>
        <v>2.75</v>
      </c>
      <c r="L30" s="79">
        <f t="shared" si="20"/>
        <v>1</v>
      </c>
      <c r="M30" s="62">
        <f t="shared" si="17"/>
        <v>2.75</v>
      </c>
      <c r="N30" s="79">
        <v>1.67E-2</v>
      </c>
      <c r="O30" s="64">
        <f t="shared" si="11"/>
        <v>4.5925000000000001E-2</v>
      </c>
      <c r="P30" s="65">
        <f t="shared" si="12"/>
        <v>0.229625</v>
      </c>
      <c r="Q30" s="81">
        <f t="shared" si="18"/>
        <v>40.29</v>
      </c>
      <c r="R30" s="66">
        <f t="shared" si="13"/>
        <v>9.2515912499999988</v>
      </c>
    </row>
    <row r="31" spans="1:18" ht="36" customHeight="1" x14ac:dyDescent="0.2">
      <c r="A31" s="236"/>
      <c r="B31" s="233"/>
      <c r="C31" s="67" t="s">
        <v>282</v>
      </c>
      <c r="D31" s="73" t="s">
        <v>58</v>
      </c>
      <c r="E31" s="78">
        <f>F30*2</f>
        <v>22</v>
      </c>
      <c r="F31" s="78">
        <f>E31</f>
        <v>22</v>
      </c>
      <c r="G31" s="79">
        <v>1</v>
      </c>
      <c r="H31" s="62">
        <f t="shared" si="14"/>
        <v>22</v>
      </c>
      <c r="I31" s="80">
        <v>1</v>
      </c>
      <c r="J31" s="64">
        <f t="shared" si="15"/>
        <v>22</v>
      </c>
      <c r="K31" s="62">
        <f>(E31-F31)</f>
        <v>0</v>
      </c>
      <c r="L31" s="79">
        <f t="shared" si="20"/>
        <v>1</v>
      </c>
      <c r="M31" s="62">
        <f t="shared" si="17"/>
        <v>0</v>
      </c>
      <c r="N31" s="79">
        <v>1.67E-2</v>
      </c>
      <c r="O31" s="64">
        <f t="shared" si="11"/>
        <v>0</v>
      </c>
      <c r="P31" s="65">
        <f t="shared" si="12"/>
        <v>22</v>
      </c>
      <c r="Q31" s="81">
        <f t="shared" si="18"/>
        <v>40.29</v>
      </c>
      <c r="R31" s="66">
        <f t="shared" si="13"/>
        <v>886.38</v>
      </c>
    </row>
    <row r="32" spans="1:18" ht="40.5" customHeight="1" x14ac:dyDescent="0.2">
      <c r="A32" s="236"/>
      <c r="B32" s="233"/>
      <c r="C32" s="67" t="s">
        <v>144</v>
      </c>
      <c r="D32" s="73" t="s">
        <v>60</v>
      </c>
      <c r="E32" s="78">
        <f>F26</f>
        <v>288.59999999999997</v>
      </c>
      <c r="F32" s="78">
        <f>E32</f>
        <v>288.59999999999997</v>
      </c>
      <c r="G32" s="79">
        <v>1</v>
      </c>
      <c r="H32" s="62">
        <f t="shared" si="14"/>
        <v>288.59999999999997</v>
      </c>
      <c r="I32" s="80">
        <v>1.67E-2</v>
      </c>
      <c r="J32" s="64">
        <f t="shared" si="15"/>
        <v>4.8196199999999996</v>
      </c>
      <c r="K32" s="62">
        <f t="shared" si="16"/>
        <v>0</v>
      </c>
      <c r="L32" s="79">
        <f t="shared" si="20"/>
        <v>1</v>
      </c>
      <c r="M32" s="62">
        <f t="shared" si="17"/>
        <v>0</v>
      </c>
      <c r="N32" s="79">
        <v>1.67E-2</v>
      </c>
      <c r="O32" s="64">
        <f>(N32*M32)</f>
        <v>0</v>
      </c>
      <c r="P32" s="65">
        <f t="shared" si="12"/>
        <v>4.8196199999999996</v>
      </c>
      <c r="Q32" s="81">
        <f t="shared" si="18"/>
        <v>40.29</v>
      </c>
      <c r="R32" s="66">
        <f t="shared" si="13"/>
        <v>194.18248979999998</v>
      </c>
    </row>
    <row r="33" spans="1:20" ht="15.75" customHeight="1" x14ac:dyDescent="0.2">
      <c r="A33" s="236"/>
      <c r="B33" s="233"/>
      <c r="C33" s="67" t="s">
        <v>146</v>
      </c>
      <c r="D33" s="73" t="s">
        <v>62</v>
      </c>
      <c r="E33" s="78">
        <f>E26</f>
        <v>330.59999999999997</v>
      </c>
      <c r="F33" s="78">
        <f>E33</f>
        <v>330.59999999999997</v>
      </c>
      <c r="G33" s="102">
        <v>1</v>
      </c>
      <c r="H33" s="62">
        <f t="shared" si="14"/>
        <v>330.59999999999997</v>
      </c>
      <c r="I33" s="80">
        <f>I30*3</f>
        <v>5.0099999999999999E-2</v>
      </c>
      <c r="J33" s="64">
        <f t="shared" si="15"/>
        <v>16.563059999999997</v>
      </c>
      <c r="K33" s="62">
        <f t="shared" si="16"/>
        <v>0</v>
      </c>
      <c r="L33" s="228">
        <f>(G33)</f>
        <v>1</v>
      </c>
      <c r="M33" s="62">
        <f t="shared" si="17"/>
        <v>0</v>
      </c>
      <c r="N33" s="79">
        <v>1.67E-2</v>
      </c>
      <c r="O33" s="64">
        <f t="shared" si="11"/>
        <v>0</v>
      </c>
      <c r="P33" s="65">
        <f t="shared" si="12"/>
        <v>16.563059999999997</v>
      </c>
      <c r="Q33" s="81">
        <f t="shared" si="18"/>
        <v>40.29</v>
      </c>
      <c r="R33" s="66">
        <f t="shared" si="13"/>
        <v>667.32568739999988</v>
      </c>
    </row>
    <row r="34" spans="1:20" ht="21" customHeight="1" x14ac:dyDescent="0.2">
      <c r="A34" s="236"/>
      <c r="B34" s="233"/>
      <c r="C34" s="67" t="s">
        <v>283</v>
      </c>
      <c r="D34" s="73" t="s">
        <v>147</v>
      </c>
      <c r="E34" s="78">
        <f>Assumptions!H29</f>
        <v>220.39999999999998</v>
      </c>
      <c r="F34" s="78">
        <f>Assumptions!H33</f>
        <v>192.39999999999998</v>
      </c>
      <c r="G34" s="79">
        <v>1.9</v>
      </c>
      <c r="H34" s="62">
        <f t="shared" si="14"/>
        <v>365.55999999999995</v>
      </c>
      <c r="I34" s="80">
        <f>I30*20</f>
        <v>0.33399999999999996</v>
      </c>
      <c r="J34" s="64">
        <f t="shared" si="15"/>
        <v>122.09703999999996</v>
      </c>
      <c r="K34" s="62">
        <f t="shared" si="16"/>
        <v>28</v>
      </c>
      <c r="L34" s="79">
        <f t="shared" si="20"/>
        <v>1.9</v>
      </c>
      <c r="M34" s="62">
        <f t="shared" si="17"/>
        <v>53.199999999999996</v>
      </c>
      <c r="N34" s="79">
        <v>1.67E-2</v>
      </c>
      <c r="O34" s="64">
        <f t="shared" si="11"/>
        <v>0.8884399999999999</v>
      </c>
      <c r="P34" s="65">
        <f t="shared" si="12"/>
        <v>122.98547999999997</v>
      </c>
      <c r="Q34" s="81">
        <f t="shared" si="18"/>
        <v>40.29</v>
      </c>
      <c r="R34" s="66">
        <f t="shared" si="13"/>
        <v>4955.0849891999987</v>
      </c>
    </row>
    <row r="35" spans="1:20" ht="36" x14ac:dyDescent="0.2">
      <c r="A35" s="236"/>
      <c r="B35" s="233"/>
      <c r="C35" s="67" t="s">
        <v>284</v>
      </c>
      <c r="D35" s="73" t="s">
        <v>148</v>
      </c>
      <c r="E35" s="78">
        <f>E34</f>
        <v>220.39999999999998</v>
      </c>
      <c r="F35" s="78">
        <f>E35/2</f>
        <v>110.19999999999999</v>
      </c>
      <c r="G35" s="79">
        <v>1.9</v>
      </c>
      <c r="H35" s="62">
        <f t="shared" si="14"/>
        <v>209.37999999999997</v>
      </c>
      <c r="I35" s="80">
        <v>8.3500000000000005E-2</v>
      </c>
      <c r="J35" s="64">
        <f t="shared" si="15"/>
        <v>17.483229999999999</v>
      </c>
      <c r="K35" s="62">
        <f t="shared" si="16"/>
        <v>110.19999999999999</v>
      </c>
      <c r="L35" s="79">
        <f t="shared" si="19"/>
        <v>1.9</v>
      </c>
      <c r="M35" s="62">
        <f t="shared" si="17"/>
        <v>209.37999999999997</v>
      </c>
      <c r="N35" s="79">
        <v>1.67E-2</v>
      </c>
      <c r="O35" s="64">
        <f t="shared" si="11"/>
        <v>3.4966459999999993</v>
      </c>
      <c r="P35" s="65">
        <f t="shared" si="12"/>
        <v>20.979875999999997</v>
      </c>
      <c r="Q35" s="81">
        <f t="shared" si="18"/>
        <v>40.29</v>
      </c>
      <c r="R35" s="66">
        <f t="shared" si="13"/>
        <v>845.27920403999985</v>
      </c>
    </row>
    <row r="36" spans="1:20" s="70" customFormat="1" x14ac:dyDescent="0.2">
      <c r="A36" s="236"/>
      <c r="B36" s="233"/>
      <c r="C36" s="82" t="s">
        <v>273</v>
      </c>
      <c r="D36" s="84"/>
      <c r="E36" s="78">
        <f>E35</f>
        <v>220.39999999999998</v>
      </c>
      <c r="F36" s="78">
        <f>F34</f>
        <v>192.39999999999998</v>
      </c>
      <c r="G36" s="79">
        <f>1.9*2</f>
        <v>3.8</v>
      </c>
      <c r="H36" s="62">
        <f t="shared" ref="H36" si="21">(G36*F36)</f>
        <v>731.11999999999989</v>
      </c>
      <c r="I36" s="80">
        <v>1</v>
      </c>
      <c r="J36" s="64">
        <f t="shared" ref="J36" si="22">(H36*I36)</f>
        <v>731.11999999999989</v>
      </c>
      <c r="K36" s="62">
        <f t="shared" ref="K36" si="23">(E36-F36)</f>
        <v>28</v>
      </c>
      <c r="L36" s="79">
        <f t="shared" ref="L36" si="24">(G36)</f>
        <v>3.8</v>
      </c>
      <c r="M36" s="62">
        <f t="shared" ref="M36" si="25">(K36*L36)</f>
        <v>106.39999999999999</v>
      </c>
      <c r="N36" s="79">
        <v>1.67E-2</v>
      </c>
      <c r="O36" s="64">
        <f t="shared" ref="O36" si="26">(N36*M36)</f>
        <v>1.7768799999999998</v>
      </c>
      <c r="P36" s="65">
        <f t="shared" ref="P36" si="27">(J36+O36)</f>
        <v>732.8968799999999</v>
      </c>
      <c r="Q36" s="81">
        <f t="shared" si="18"/>
        <v>40.29</v>
      </c>
      <c r="R36" s="66">
        <f t="shared" ref="R36" si="28">(P36*Q36)</f>
        <v>29528.415295199997</v>
      </c>
    </row>
    <row r="37" spans="1:20" ht="48" x14ac:dyDescent="0.2">
      <c r="A37" s="236"/>
      <c r="B37" s="233"/>
      <c r="C37" s="67" t="s">
        <v>285</v>
      </c>
      <c r="D37" s="73" t="s">
        <v>149</v>
      </c>
      <c r="E37" s="78">
        <f>F35</f>
        <v>110.19999999999999</v>
      </c>
      <c r="F37" s="78">
        <f>E37*0.8</f>
        <v>88.16</v>
      </c>
      <c r="G37" s="79">
        <v>1.9</v>
      </c>
      <c r="H37" s="62">
        <f t="shared" si="14"/>
        <v>167.50399999999999</v>
      </c>
      <c r="I37" s="80">
        <f>I33</f>
        <v>5.0099999999999999E-2</v>
      </c>
      <c r="J37" s="64">
        <f t="shared" si="15"/>
        <v>8.3919503999999989</v>
      </c>
      <c r="K37" s="62">
        <f t="shared" si="16"/>
        <v>22.039999999999992</v>
      </c>
      <c r="L37" s="79">
        <f t="shared" si="19"/>
        <v>1.9</v>
      </c>
      <c r="M37" s="62">
        <f t="shared" si="17"/>
        <v>41.875999999999983</v>
      </c>
      <c r="N37" s="79">
        <v>1.67E-2</v>
      </c>
      <c r="O37" s="64">
        <f t="shared" si="11"/>
        <v>0.69932919999999965</v>
      </c>
      <c r="P37" s="65">
        <f t="shared" si="12"/>
        <v>9.0912795999999982</v>
      </c>
      <c r="Q37" s="81">
        <f t="shared" si="18"/>
        <v>40.29</v>
      </c>
      <c r="R37" s="66">
        <f t="shared" si="13"/>
        <v>366.28765508399994</v>
      </c>
      <c r="T37" s="83"/>
    </row>
    <row r="38" spans="1:20" ht="48" x14ac:dyDescent="0.2">
      <c r="A38" s="236"/>
      <c r="B38" s="233"/>
      <c r="C38" s="67" t="s">
        <v>286</v>
      </c>
      <c r="D38" s="73" t="s">
        <v>151</v>
      </c>
      <c r="E38" s="78">
        <f>E34*0.2</f>
        <v>44.08</v>
      </c>
      <c r="F38" s="78">
        <f>E38/2</f>
        <v>22.04</v>
      </c>
      <c r="G38" s="79">
        <v>1.9</v>
      </c>
      <c r="H38" s="62">
        <f t="shared" si="14"/>
        <v>41.875999999999998</v>
      </c>
      <c r="I38" s="80">
        <v>8.3500000000000005E-2</v>
      </c>
      <c r="J38" s="64">
        <f t="shared" si="15"/>
        <v>3.4966460000000001</v>
      </c>
      <c r="K38" s="62">
        <f t="shared" si="16"/>
        <v>22.04</v>
      </c>
      <c r="L38" s="79">
        <f t="shared" si="19"/>
        <v>1.9</v>
      </c>
      <c r="M38" s="62">
        <f t="shared" si="17"/>
        <v>41.875999999999998</v>
      </c>
      <c r="N38" s="79">
        <v>1.67E-2</v>
      </c>
      <c r="O38" s="64">
        <f t="shared" si="11"/>
        <v>0.69932919999999998</v>
      </c>
      <c r="P38" s="65">
        <f t="shared" si="12"/>
        <v>4.1959752000000003</v>
      </c>
      <c r="Q38" s="81">
        <f t="shared" si="18"/>
        <v>40.29</v>
      </c>
      <c r="R38" s="66">
        <f t="shared" si="13"/>
        <v>169.055840808</v>
      </c>
    </row>
    <row r="39" spans="1:20" ht="36" x14ac:dyDescent="0.2">
      <c r="A39" s="236"/>
      <c r="B39" s="233"/>
      <c r="C39" s="82" t="s">
        <v>287</v>
      </c>
      <c r="D39" s="73" t="s">
        <v>152</v>
      </c>
      <c r="E39" s="78">
        <f>E34</f>
        <v>220.39999999999998</v>
      </c>
      <c r="F39" s="78">
        <f>F35</f>
        <v>110.19999999999999</v>
      </c>
      <c r="G39" s="79">
        <v>1.9</v>
      </c>
      <c r="H39" s="62">
        <f t="shared" si="14"/>
        <v>209.37999999999997</v>
      </c>
      <c r="I39" s="80">
        <v>8.3500000000000005E-2</v>
      </c>
      <c r="J39" s="64">
        <f t="shared" si="15"/>
        <v>17.483229999999999</v>
      </c>
      <c r="K39" s="62">
        <f t="shared" si="16"/>
        <v>110.19999999999999</v>
      </c>
      <c r="L39" s="79">
        <f t="shared" si="19"/>
        <v>1.9</v>
      </c>
      <c r="M39" s="62">
        <f t="shared" si="17"/>
        <v>209.37999999999997</v>
      </c>
      <c r="N39" s="79">
        <v>1.67E-2</v>
      </c>
      <c r="O39" s="64">
        <f t="shared" si="11"/>
        <v>3.4966459999999993</v>
      </c>
      <c r="P39" s="65">
        <f t="shared" si="12"/>
        <v>20.979875999999997</v>
      </c>
      <c r="Q39" s="81">
        <f t="shared" si="18"/>
        <v>40.29</v>
      </c>
      <c r="R39" s="66">
        <f t="shared" si="13"/>
        <v>845.27920403999985</v>
      </c>
    </row>
    <row r="40" spans="1:20" ht="36" x14ac:dyDescent="0.2">
      <c r="A40" s="236"/>
      <c r="B40" s="233"/>
      <c r="C40" s="67" t="s">
        <v>288</v>
      </c>
      <c r="D40" s="73" t="s">
        <v>153</v>
      </c>
      <c r="E40" s="78">
        <f>E37</f>
        <v>110.19999999999999</v>
      </c>
      <c r="F40" s="78">
        <f>F37</f>
        <v>88.16</v>
      </c>
      <c r="G40" s="79">
        <v>1.9</v>
      </c>
      <c r="H40" s="62">
        <f t="shared" si="14"/>
        <v>167.50399999999999</v>
      </c>
      <c r="I40" s="80">
        <f>I37</f>
        <v>5.0099999999999999E-2</v>
      </c>
      <c r="J40" s="64">
        <f t="shared" si="15"/>
        <v>8.3919503999999989</v>
      </c>
      <c r="K40" s="62">
        <f t="shared" si="16"/>
        <v>22.039999999999992</v>
      </c>
      <c r="L40" s="79">
        <f t="shared" si="19"/>
        <v>1.9</v>
      </c>
      <c r="M40" s="62">
        <f t="shared" si="17"/>
        <v>41.875999999999983</v>
      </c>
      <c r="N40" s="79">
        <v>1.67E-2</v>
      </c>
      <c r="O40" s="64">
        <f t="shared" si="11"/>
        <v>0.69932919999999965</v>
      </c>
      <c r="P40" s="65">
        <f t="shared" si="12"/>
        <v>9.0912795999999982</v>
      </c>
      <c r="Q40" s="81">
        <f t="shared" si="18"/>
        <v>40.29</v>
      </c>
      <c r="R40" s="66">
        <f t="shared" si="13"/>
        <v>366.28765508399994</v>
      </c>
    </row>
    <row r="41" spans="1:20" ht="36" x14ac:dyDescent="0.2">
      <c r="A41" s="236"/>
      <c r="B41" s="233"/>
      <c r="C41" s="67" t="s">
        <v>289</v>
      </c>
      <c r="D41" s="73" t="s">
        <v>155</v>
      </c>
      <c r="E41" s="78">
        <f>E38</f>
        <v>44.08</v>
      </c>
      <c r="F41" s="78">
        <f>F38</f>
        <v>22.04</v>
      </c>
      <c r="G41" s="79">
        <v>1.9</v>
      </c>
      <c r="H41" s="62">
        <f t="shared" si="14"/>
        <v>41.875999999999998</v>
      </c>
      <c r="I41" s="80">
        <v>8.3500000000000005E-2</v>
      </c>
      <c r="J41" s="64">
        <f t="shared" si="15"/>
        <v>3.4966460000000001</v>
      </c>
      <c r="K41" s="62">
        <f t="shared" si="16"/>
        <v>22.04</v>
      </c>
      <c r="L41" s="79">
        <f t="shared" si="19"/>
        <v>1.9</v>
      </c>
      <c r="M41" s="62">
        <f t="shared" si="17"/>
        <v>41.875999999999998</v>
      </c>
      <c r="N41" s="79">
        <v>1.67E-2</v>
      </c>
      <c r="O41" s="64">
        <f t="shared" si="11"/>
        <v>0.69932919999999998</v>
      </c>
      <c r="P41" s="65">
        <f t="shared" si="12"/>
        <v>4.1959752000000003</v>
      </c>
      <c r="Q41" s="81">
        <f t="shared" si="18"/>
        <v>40.29</v>
      </c>
      <c r="R41" s="66">
        <f t="shared" si="13"/>
        <v>169.055840808</v>
      </c>
    </row>
    <row r="42" spans="1:20" ht="36" x14ac:dyDescent="0.2">
      <c r="A42" s="236"/>
      <c r="B42" s="233"/>
      <c r="C42" s="82" t="s">
        <v>290</v>
      </c>
      <c r="D42" s="84" t="s">
        <v>156</v>
      </c>
      <c r="E42" s="78">
        <f>E43</f>
        <v>220.39999999999998</v>
      </c>
      <c r="F42" s="78">
        <f>E42*0.5</f>
        <v>110.19999999999999</v>
      </c>
      <c r="G42" s="79">
        <f>1.9*2</f>
        <v>3.8</v>
      </c>
      <c r="H42" s="62">
        <f>(G42*F42)</f>
        <v>418.75999999999993</v>
      </c>
      <c r="I42" s="80">
        <f>I39</f>
        <v>8.3500000000000005E-2</v>
      </c>
      <c r="J42" s="64">
        <f t="shared" ref="J42" si="29">(H42*I42)</f>
        <v>34.966459999999998</v>
      </c>
      <c r="K42" s="62">
        <f t="shared" ref="K42" si="30">(E42-F42)</f>
        <v>110.19999999999999</v>
      </c>
      <c r="L42" s="79">
        <f t="shared" ref="L42" si="31">(G42)</f>
        <v>3.8</v>
      </c>
      <c r="M42" s="62">
        <f t="shared" ref="M42" si="32">(K42*L42)</f>
        <v>418.75999999999993</v>
      </c>
      <c r="N42" s="79">
        <v>1.67E-2</v>
      </c>
      <c r="O42" s="64">
        <f t="shared" ref="O42" si="33">(N42*M42)</f>
        <v>6.9932919999999985</v>
      </c>
      <c r="P42" s="65">
        <f t="shared" ref="P42" si="34">(J42+O42)</f>
        <v>41.959751999999995</v>
      </c>
      <c r="Q42" s="81">
        <f t="shared" si="18"/>
        <v>40.29</v>
      </c>
      <c r="R42" s="66">
        <f t="shared" ref="R42" si="35">(P42*Q42)</f>
        <v>1690.5584080799997</v>
      </c>
    </row>
    <row r="43" spans="1:20" ht="24" x14ac:dyDescent="0.2">
      <c r="A43" s="236"/>
      <c r="B43" s="233"/>
      <c r="C43" s="82" t="s">
        <v>291</v>
      </c>
      <c r="D43" s="84" t="s">
        <v>157</v>
      </c>
      <c r="E43" s="78">
        <f>E35</f>
        <v>220.39999999999998</v>
      </c>
      <c r="F43" s="78">
        <f>F34</f>
        <v>192.39999999999998</v>
      </c>
      <c r="G43" s="79">
        <f>1.9*2</f>
        <v>3.8</v>
      </c>
      <c r="H43" s="62">
        <f t="shared" si="14"/>
        <v>731.11999999999989</v>
      </c>
      <c r="I43" s="80">
        <v>0.5</v>
      </c>
      <c r="J43" s="64">
        <f t="shared" si="15"/>
        <v>365.55999999999995</v>
      </c>
      <c r="K43" s="62">
        <f t="shared" si="16"/>
        <v>28</v>
      </c>
      <c r="L43" s="79">
        <f t="shared" si="19"/>
        <v>3.8</v>
      </c>
      <c r="M43" s="62">
        <f t="shared" si="17"/>
        <v>106.39999999999999</v>
      </c>
      <c r="N43" s="79">
        <v>1.67E-2</v>
      </c>
      <c r="O43" s="64">
        <f t="shared" si="11"/>
        <v>1.7768799999999998</v>
      </c>
      <c r="P43" s="65">
        <f t="shared" si="12"/>
        <v>367.33687999999995</v>
      </c>
      <c r="Q43" s="81">
        <f t="shared" si="18"/>
        <v>40.29</v>
      </c>
      <c r="R43" s="66">
        <f t="shared" si="13"/>
        <v>14800.002895199998</v>
      </c>
    </row>
    <row r="44" spans="1:20" ht="36" x14ac:dyDescent="0.2">
      <c r="A44" s="236"/>
      <c r="B44" s="233"/>
      <c r="C44" s="67" t="s">
        <v>292</v>
      </c>
      <c r="D44" s="73" t="s">
        <v>158</v>
      </c>
      <c r="E44" s="78">
        <f>E37</f>
        <v>110.19999999999999</v>
      </c>
      <c r="F44" s="78">
        <f>F37</f>
        <v>88.16</v>
      </c>
      <c r="G44" s="79">
        <f>1.9*2</f>
        <v>3.8</v>
      </c>
      <c r="H44" s="62">
        <f t="shared" si="14"/>
        <v>335.00799999999998</v>
      </c>
      <c r="I44" s="80">
        <v>1.67E-2</v>
      </c>
      <c r="J44" s="64">
        <f t="shared" si="15"/>
        <v>5.5946335999999999</v>
      </c>
      <c r="K44" s="62">
        <f t="shared" si="16"/>
        <v>22.039999999999992</v>
      </c>
      <c r="L44" s="79">
        <f t="shared" si="19"/>
        <v>3.8</v>
      </c>
      <c r="M44" s="62">
        <f t="shared" si="17"/>
        <v>83.751999999999967</v>
      </c>
      <c r="N44" s="79">
        <v>1.67E-2</v>
      </c>
      <c r="O44" s="64">
        <f t="shared" si="11"/>
        <v>1.3986583999999993</v>
      </c>
      <c r="P44" s="65">
        <f t="shared" si="12"/>
        <v>6.9932919999999994</v>
      </c>
      <c r="Q44" s="81">
        <f t="shared" si="18"/>
        <v>40.29</v>
      </c>
      <c r="R44" s="66">
        <f t="shared" si="13"/>
        <v>281.75973467999995</v>
      </c>
    </row>
    <row r="45" spans="1:20" ht="36" x14ac:dyDescent="0.2">
      <c r="A45" s="236"/>
      <c r="B45" s="234"/>
      <c r="C45" s="67" t="s">
        <v>293</v>
      </c>
      <c r="D45" s="73" t="s">
        <v>180</v>
      </c>
      <c r="E45" s="78">
        <f>E38</f>
        <v>44.08</v>
      </c>
      <c r="F45" s="78">
        <f>F38</f>
        <v>22.04</v>
      </c>
      <c r="G45" s="79">
        <f>1.9*2</f>
        <v>3.8</v>
      </c>
      <c r="H45" s="62">
        <f t="shared" si="14"/>
        <v>83.751999999999995</v>
      </c>
      <c r="I45" s="80">
        <v>8.3500000000000005E-2</v>
      </c>
      <c r="J45" s="64">
        <f t="shared" si="15"/>
        <v>6.9932920000000003</v>
      </c>
      <c r="K45" s="62">
        <f t="shared" si="16"/>
        <v>22.04</v>
      </c>
      <c r="L45" s="79">
        <f t="shared" si="19"/>
        <v>3.8</v>
      </c>
      <c r="M45" s="62">
        <f t="shared" si="17"/>
        <v>83.751999999999995</v>
      </c>
      <c r="N45" s="79">
        <v>1.67E-2</v>
      </c>
      <c r="O45" s="64">
        <f t="shared" si="11"/>
        <v>1.3986584</v>
      </c>
      <c r="P45" s="65">
        <f t="shared" si="12"/>
        <v>8.3919504000000007</v>
      </c>
      <c r="Q45" s="81">
        <f t="shared" si="18"/>
        <v>40.29</v>
      </c>
      <c r="R45" s="66">
        <f t="shared" si="13"/>
        <v>338.111681616</v>
      </c>
    </row>
    <row r="46" spans="1:20" ht="17.25" customHeight="1" x14ac:dyDescent="0.2">
      <c r="A46" s="236"/>
      <c r="B46" s="237" t="s">
        <v>72</v>
      </c>
      <c r="C46" s="237"/>
      <c r="D46" s="237"/>
      <c r="E46" s="85">
        <f>E15</f>
        <v>430.8</v>
      </c>
      <c r="F46" s="85">
        <f>F15</f>
        <v>348</v>
      </c>
      <c r="G46" s="86">
        <f>H46/F46</f>
        <v>19.662496408045978</v>
      </c>
      <c r="H46" s="87">
        <f>SUM(H14:H45)</f>
        <v>6842.5487499999999</v>
      </c>
      <c r="I46" s="88">
        <f>J46/H46</f>
        <v>0.24531793401910365</v>
      </c>
      <c r="J46" s="88">
        <f>SUM(J14:J45)</f>
        <v>1678.5999227750001</v>
      </c>
      <c r="K46" s="89">
        <f>E46-F46</f>
        <v>82.800000000000011</v>
      </c>
      <c r="L46" s="93">
        <f>(M46/K46)</f>
        <v>30.064619565217381</v>
      </c>
      <c r="M46" s="89">
        <f>SUM(M14:M45)</f>
        <v>2489.3504999999996</v>
      </c>
      <c r="N46" s="90">
        <f>(O46/M46)</f>
        <v>1.6700000000000003E-2</v>
      </c>
      <c r="O46" s="91">
        <f>SUM(O14:O45)</f>
        <v>41.572153350000001</v>
      </c>
      <c r="P46" s="92">
        <f t="shared" si="12"/>
        <v>1720.1720761250001</v>
      </c>
      <c r="Q46" s="90"/>
      <c r="R46" s="93">
        <f>SUM(R14:R45)</f>
        <v>69305.732947076249</v>
      </c>
      <c r="S46" s="83">
        <f>SUM(H14:H45)</f>
        <v>6842.5487499999999</v>
      </c>
    </row>
    <row r="47" spans="1:20" ht="36" x14ac:dyDescent="0.2">
      <c r="A47" s="236"/>
      <c r="B47" s="232" t="s">
        <v>230</v>
      </c>
      <c r="C47" s="67" t="s">
        <v>141</v>
      </c>
      <c r="D47" s="73" t="s">
        <v>55</v>
      </c>
      <c r="E47" s="78">
        <f>Assumptions!B33</f>
        <v>18</v>
      </c>
      <c r="F47" s="78">
        <f>Assumptions!C33</f>
        <v>9</v>
      </c>
      <c r="G47" s="79">
        <v>1</v>
      </c>
      <c r="H47" s="62">
        <f t="shared" si="14"/>
        <v>9</v>
      </c>
      <c r="I47" s="80">
        <f>I28</f>
        <v>5.0099999999999999E-2</v>
      </c>
      <c r="J47" s="80">
        <f t="shared" si="15"/>
        <v>0.45089999999999997</v>
      </c>
      <c r="K47" s="94">
        <f t="shared" si="16"/>
        <v>9</v>
      </c>
      <c r="L47" s="79">
        <f>(G47)</f>
        <v>1</v>
      </c>
      <c r="M47" s="79">
        <f t="shared" si="17"/>
        <v>9</v>
      </c>
      <c r="N47" s="79">
        <v>1.67E-2</v>
      </c>
      <c r="O47" s="64">
        <f t="shared" si="11"/>
        <v>0.15029999999999999</v>
      </c>
      <c r="P47" s="65">
        <f t="shared" si="12"/>
        <v>0.60119999999999996</v>
      </c>
      <c r="Q47" s="81">
        <f t="shared" si="18"/>
        <v>40.29</v>
      </c>
      <c r="R47" s="81">
        <f t="shared" si="13"/>
        <v>24.222347999999997</v>
      </c>
    </row>
    <row r="48" spans="1:20" ht="48" x14ac:dyDescent="0.2">
      <c r="A48" s="236"/>
      <c r="B48" s="233"/>
      <c r="C48" s="67" t="s">
        <v>142</v>
      </c>
      <c r="D48" s="73" t="s">
        <v>56</v>
      </c>
      <c r="E48" s="78">
        <f>E47/2</f>
        <v>9</v>
      </c>
      <c r="F48" s="78">
        <f>E48*0.8</f>
        <v>7.2</v>
      </c>
      <c r="G48" s="79">
        <v>1</v>
      </c>
      <c r="H48" s="62">
        <f t="shared" si="14"/>
        <v>7.2</v>
      </c>
      <c r="I48" s="80">
        <f>I29</f>
        <v>5.0099999999999999E-2</v>
      </c>
      <c r="J48" s="80">
        <f t="shared" si="15"/>
        <v>0.36071999999999999</v>
      </c>
      <c r="K48" s="94">
        <f t="shared" si="16"/>
        <v>1.7999999999999998</v>
      </c>
      <c r="L48" s="79">
        <f>(G48)</f>
        <v>1</v>
      </c>
      <c r="M48" s="79">
        <f t="shared" si="17"/>
        <v>1.7999999999999998</v>
      </c>
      <c r="N48" s="79">
        <v>1.67E-2</v>
      </c>
      <c r="O48" s="64">
        <f t="shared" si="11"/>
        <v>3.0059999999999996E-2</v>
      </c>
      <c r="P48" s="65">
        <f t="shared" si="12"/>
        <v>0.39077999999999996</v>
      </c>
      <c r="Q48" s="81">
        <f t="shared" si="18"/>
        <v>40.29</v>
      </c>
      <c r="R48" s="81">
        <f t="shared" si="13"/>
        <v>15.744526199999997</v>
      </c>
    </row>
    <row r="49" spans="1:18" ht="36" x14ac:dyDescent="0.2">
      <c r="A49" s="236"/>
      <c r="B49" s="233"/>
      <c r="C49" s="67" t="s">
        <v>143</v>
      </c>
      <c r="D49" s="73" t="s">
        <v>57</v>
      </c>
      <c r="E49" s="78">
        <f>Assumptions!B34</f>
        <v>9</v>
      </c>
      <c r="F49" s="78">
        <f>Assumptions!C29</f>
        <v>8</v>
      </c>
      <c r="G49" s="79">
        <v>1</v>
      </c>
      <c r="H49" s="62">
        <f t="shared" si="14"/>
        <v>8</v>
      </c>
      <c r="I49" s="80">
        <f>I30</f>
        <v>1.67E-2</v>
      </c>
      <c r="J49" s="80">
        <f t="shared" si="15"/>
        <v>0.1336</v>
      </c>
      <c r="K49" s="94">
        <f t="shared" si="16"/>
        <v>1</v>
      </c>
      <c r="L49" s="79">
        <f>(G49)</f>
        <v>1</v>
      </c>
      <c r="M49" s="79">
        <f t="shared" si="17"/>
        <v>1</v>
      </c>
      <c r="N49" s="79">
        <v>1.67E-2</v>
      </c>
      <c r="O49" s="64">
        <f t="shared" si="11"/>
        <v>1.67E-2</v>
      </c>
      <c r="P49" s="65">
        <f t="shared" si="12"/>
        <v>0.15029999999999999</v>
      </c>
      <c r="Q49" s="81">
        <f t="shared" si="18"/>
        <v>40.29</v>
      </c>
      <c r="R49" s="81">
        <f t="shared" si="13"/>
        <v>6.0555869999999992</v>
      </c>
    </row>
    <row r="50" spans="1:18" ht="36.75" customHeight="1" x14ac:dyDescent="0.2">
      <c r="A50" s="236"/>
      <c r="B50" s="233"/>
      <c r="C50" s="67" t="s">
        <v>50</v>
      </c>
      <c r="D50" s="73" t="s">
        <v>59</v>
      </c>
      <c r="E50" s="78">
        <f>F49</f>
        <v>8</v>
      </c>
      <c r="F50" s="78">
        <f>F49</f>
        <v>8</v>
      </c>
      <c r="G50" s="79">
        <v>1</v>
      </c>
      <c r="H50" s="62">
        <f t="shared" si="14"/>
        <v>8</v>
      </c>
      <c r="I50" s="80">
        <v>0.5</v>
      </c>
      <c r="J50" s="80">
        <f t="shared" si="15"/>
        <v>4</v>
      </c>
      <c r="K50" s="94">
        <f t="shared" si="16"/>
        <v>0</v>
      </c>
      <c r="L50" s="79">
        <f>(G50)</f>
        <v>1</v>
      </c>
      <c r="M50" s="79">
        <f t="shared" si="17"/>
        <v>0</v>
      </c>
      <c r="N50" s="79">
        <v>1.67E-2</v>
      </c>
      <c r="O50" s="64">
        <f t="shared" si="11"/>
        <v>0</v>
      </c>
      <c r="P50" s="65">
        <f t="shared" si="12"/>
        <v>4</v>
      </c>
      <c r="Q50" s="81">
        <f t="shared" si="18"/>
        <v>40.29</v>
      </c>
      <c r="R50" s="81">
        <f t="shared" si="13"/>
        <v>161.16</v>
      </c>
    </row>
    <row r="51" spans="1:18" ht="26.25" customHeight="1" x14ac:dyDescent="0.2">
      <c r="A51" s="236"/>
      <c r="B51" s="233"/>
      <c r="C51" s="67" t="s">
        <v>145</v>
      </c>
      <c r="D51" s="73" t="s">
        <v>61</v>
      </c>
      <c r="E51" s="78">
        <f>E50</f>
        <v>8</v>
      </c>
      <c r="F51" s="78">
        <f>F50</f>
        <v>8</v>
      </c>
      <c r="G51" s="79">
        <v>1</v>
      </c>
      <c r="H51" s="62">
        <f t="shared" si="14"/>
        <v>8</v>
      </c>
      <c r="I51" s="80">
        <v>1.67E-2</v>
      </c>
      <c r="J51" s="80">
        <f t="shared" si="15"/>
        <v>0.1336</v>
      </c>
      <c r="K51" s="94">
        <f t="shared" si="16"/>
        <v>0</v>
      </c>
      <c r="L51" s="79">
        <f>(G51)</f>
        <v>1</v>
      </c>
      <c r="M51" s="79">
        <f t="shared" si="17"/>
        <v>0</v>
      </c>
      <c r="N51" s="79">
        <v>1.67E-2</v>
      </c>
      <c r="O51" s="64">
        <f t="shared" si="11"/>
        <v>0</v>
      </c>
      <c r="P51" s="65">
        <f t="shared" si="12"/>
        <v>0.1336</v>
      </c>
      <c r="Q51" s="81">
        <f t="shared" si="18"/>
        <v>40.29</v>
      </c>
      <c r="R51" s="81">
        <f t="shared" si="13"/>
        <v>5.3827439999999998</v>
      </c>
    </row>
    <row r="52" spans="1:18" x14ac:dyDescent="0.2">
      <c r="A52" s="236"/>
      <c r="B52" s="234"/>
      <c r="C52" s="67" t="s">
        <v>146</v>
      </c>
      <c r="D52" s="73" t="s">
        <v>62</v>
      </c>
      <c r="E52" s="78">
        <f>E47</f>
        <v>18</v>
      </c>
      <c r="F52" s="78">
        <f>E52*0.8</f>
        <v>14.4</v>
      </c>
      <c r="G52" s="79">
        <v>1</v>
      </c>
      <c r="H52" s="62">
        <f t="shared" si="14"/>
        <v>14.4</v>
      </c>
      <c r="I52" s="80">
        <f>I33</f>
        <v>5.0099999999999999E-2</v>
      </c>
      <c r="J52" s="80">
        <f t="shared" si="15"/>
        <v>0.72143999999999997</v>
      </c>
      <c r="K52" s="94">
        <f t="shared" si="16"/>
        <v>3.5999999999999996</v>
      </c>
      <c r="L52" s="79">
        <f t="shared" si="19"/>
        <v>1</v>
      </c>
      <c r="M52" s="79">
        <f t="shared" si="17"/>
        <v>3.5999999999999996</v>
      </c>
      <c r="N52" s="79">
        <v>1.67E-2</v>
      </c>
      <c r="O52" s="64">
        <f t="shared" si="11"/>
        <v>6.0119999999999993E-2</v>
      </c>
      <c r="P52" s="65">
        <f t="shared" si="12"/>
        <v>0.78155999999999992</v>
      </c>
      <c r="Q52" s="81">
        <f t="shared" ref="Q52" si="36">$Q$14</f>
        <v>40.29</v>
      </c>
      <c r="R52" s="81">
        <f t="shared" si="13"/>
        <v>31.489052399999995</v>
      </c>
    </row>
    <row r="53" spans="1:18" x14ac:dyDescent="0.2">
      <c r="A53" s="236"/>
      <c r="B53" s="238" t="s">
        <v>71</v>
      </c>
      <c r="C53" s="239"/>
      <c r="D53" s="240"/>
      <c r="E53" s="95">
        <f>E47</f>
        <v>18</v>
      </c>
      <c r="F53" s="95">
        <f>F47</f>
        <v>9</v>
      </c>
      <c r="G53" s="99">
        <f>H53/F53</f>
        <v>6.0666666666666664</v>
      </c>
      <c r="H53" s="98">
        <f>SUM(H47:H52)</f>
        <v>54.6</v>
      </c>
      <c r="I53" s="97">
        <f>J53/H53</f>
        <v>0.10623186813186813</v>
      </c>
      <c r="J53" s="97">
        <f>SUM(J47:J52)</f>
        <v>5.8002600000000006</v>
      </c>
      <c r="K53" s="98">
        <f>E53-F53</f>
        <v>9</v>
      </c>
      <c r="L53" s="99">
        <f>M53/K53</f>
        <v>1.7111111111111112</v>
      </c>
      <c r="M53" s="96">
        <f>SUM(M47:M52)</f>
        <v>15.4</v>
      </c>
      <c r="N53" s="96">
        <f>(O53/M53)</f>
        <v>1.6699999999999996E-2</v>
      </c>
      <c r="O53" s="97">
        <f>SUM(O47:O52)</f>
        <v>0.25717999999999996</v>
      </c>
      <c r="P53" s="99">
        <f t="shared" ref="P53" si="37">(J53+O53)</f>
        <v>6.0574400000000006</v>
      </c>
      <c r="Q53" s="96"/>
      <c r="R53" s="99">
        <f>SUM(R47:R52)</f>
        <v>244.05425759999997</v>
      </c>
    </row>
    <row r="54" spans="1:18" ht="36" x14ac:dyDescent="0.2">
      <c r="A54" s="236"/>
      <c r="B54" s="100"/>
      <c r="C54" s="82" t="s">
        <v>135</v>
      </c>
      <c r="D54" s="73" t="s">
        <v>69</v>
      </c>
      <c r="E54" s="101">
        <f>E55</f>
        <v>643.19999999999993</v>
      </c>
      <c r="F54" s="101">
        <f>E54</f>
        <v>643.19999999999993</v>
      </c>
      <c r="G54" s="102">
        <v>1</v>
      </c>
      <c r="H54" s="62">
        <f t="shared" ref="H54" si="38">(G54*F54)</f>
        <v>643.19999999999993</v>
      </c>
      <c r="I54" s="63">
        <f>I20</f>
        <v>1.67E-2</v>
      </c>
      <c r="J54" s="64">
        <f t="shared" ref="J54" si="39">(H54*I54)</f>
        <v>10.741439999999999</v>
      </c>
      <c r="K54" s="62">
        <f t="shared" ref="K54" si="40">(E54-F54)</f>
        <v>0</v>
      </c>
      <c r="L54" s="102">
        <f t="shared" ref="L54" si="41">(G54)</f>
        <v>1</v>
      </c>
      <c r="M54" s="62">
        <f t="shared" ref="M54" si="42">(K54*L54)</f>
        <v>0</v>
      </c>
      <c r="N54" s="102">
        <v>1.67E-2</v>
      </c>
      <c r="O54" s="64">
        <f t="shared" ref="O54" si="43">(N54*M54)</f>
        <v>0</v>
      </c>
      <c r="P54" s="65">
        <f t="shared" ref="P54" si="44">(J54+O54)</f>
        <v>10.741439999999999</v>
      </c>
      <c r="Q54" s="103">
        <f>Assumptions!I6</f>
        <v>29.88</v>
      </c>
      <c r="R54" s="66">
        <f t="shared" ref="R54" si="45">(P54*Q54)</f>
        <v>320.95422719999993</v>
      </c>
    </row>
    <row r="55" spans="1:18" ht="48" x14ac:dyDescent="0.2">
      <c r="A55" s="236"/>
      <c r="B55" s="232" t="s">
        <v>243</v>
      </c>
      <c r="C55" s="58" t="s">
        <v>159</v>
      </c>
      <c r="D55" s="73" t="s">
        <v>121</v>
      </c>
      <c r="E55" s="101">
        <f>Assumptions!B6</f>
        <v>643.19999999999993</v>
      </c>
      <c r="F55" s="101">
        <f>E55*0.5</f>
        <v>321.59999999999997</v>
      </c>
      <c r="G55" s="102">
        <v>1</v>
      </c>
      <c r="H55" s="102">
        <f t="shared" si="14"/>
        <v>321.59999999999997</v>
      </c>
      <c r="I55" s="63">
        <f>I19</f>
        <v>1.67E-2</v>
      </c>
      <c r="J55" s="63">
        <f t="shared" si="15"/>
        <v>5.3707199999999995</v>
      </c>
      <c r="K55" s="104">
        <f t="shared" si="16"/>
        <v>321.59999999999997</v>
      </c>
      <c r="L55" s="102">
        <f t="shared" si="19"/>
        <v>1</v>
      </c>
      <c r="M55" s="102">
        <f t="shared" si="17"/>
        <v>321.59999999999997</v>
      </c>
      <c r="N55" s="102">
        <v>1.67E-2</v>
      </c>
      <c r="O55" s="63">
        <f t="shared" si="11"/>
        <v>5.3707199999999995</v>
      </c>
      <c r="P55" s="103">
        <f t="shared" si="12"/>
        <v>10.741439999999999</v>
      </c>
      <c r="Q55" s="102">
        <f>Assumptions!I6</f>
        <v>29.88</v>
      </c>
      <c r="R55" s="103">
        <f t="shared" si="13"/>
        <v>320.95422719999993</v>
      </c>
    </row>
    <row r="56" spans="1:18" ht="36" x14ac:dyDescent="0.2">
      <c r="A56" s="236"/>
      <c r="B56" s="233"/>
      <c r="C56" s="58" t="s">
        <v>181</v>
      </c>
      <c r="D56" s="73" t="s">
        <v>122</v>
      </c>
      <c r="E56" s="101">
        <f>E55</f>
        <v>643.19999999999993</v>
      </c>
      <c r="F56" s="101">
        <f>E56*0.8</f>
        <v>514.55999999999995</v>
      </c>
      <c r="G56" s="102">
        <v>1</v>
      </c>
      <c r="H56" s="102">
        <f t="shared" si="14"/>
        <v>514.55999999999995</v>
      </c>
      <c r="I56" s="63">
        <f>I57*10</f>
        <v>0.16699999999999998</v>
      </c>
      <c r="J56" s="63">
        <f t="shared" si="15"/>
        <v>85.931519999999978</v>
      </c>
      <c r="K56" s="104">
        <f t="shared" si="16"/>
        <v>128.63999999999999</v>
      </c>
      <c r="L56" s="102">
        <f t="shared" si="19"/>
        <v>1</v>
      </c>
      <c r="M56" s="102">
        <f t="shared" si="17"/>
        <v>128.63999999999999</v>
      </c>
      <c r="N56" s="102">
        <v>1.67E-2</v>
      </c>
      <c r="O56" s="63">
        <f t="shared" si="11"/>
        <v>2.1482879999999995</v>
      </c>
      <c r="P56" s="103">
        <f t="shared" si="12"/>
        <v>88.079807999999971</v>
      </c>
      <c r="Q56" s="102">
        <f>$Q$55</f>
        <v>29.88</v>
      </c>
      <c r="R56" s="103">
        <f t="shared" si="13"/>
        <v>2631.824663039999</v>
      </c>
    </row>
    <row r="57" spans="1:18" ht="48" x14ac:dyDescent="0.2">
      <c r="A57" s="236"/>
      <c r="B57" s="233"/>
      <c r="C57" s="58" t="s">
        <v>160</v>
      </c>
      <c r="D57" s="73" t="s">
        <v>123</v>
      </c>
      <c r="E57" s="101">
        <f>E56*0.5</f>
        <v>321.59999999999997</v>
      </c>
      <c r="F57" s="101">
        <f>E57*0.8</f>
        <v>257.27999999999997</v>
      </c>
      <c r="G57" s="102">
        <v>1</v>
      </c>
      <c r="H57" s="102">
        <f t="shared" si="14"/>
        <v>257.27999999999997</v>
      </c>
      <c r="I57" s="63">
        <v>1.67E-2</v>
      </c>
      <c r="J57" s="63">
        <f t="shared" si="15"/>
        <v>4.2965759999999991</v>
      </c>
      <c r="K57" s="104">
        <f t="shared" si="16"/>
        <v>64.319999999999993</v>
      </c>
      <c r="L57" s="102">
        <f t="shared" si="19"/>
        <v>1</v>
      </c>
      <c r="M57" s="102">
        <f t="shared" si="17"/>
        <v>64.319999999999993</v>
      </c>
      <c r="N57" s="102">
        <v>1.67E-2</v>
      </c>
      <c r="O57" s="63">
        <f t="shared" si="11"/>
        <v>1.0741439999999998</v>
      </c>
      <c r="P57" s="103">
        <f t="shared" si="12"/>
        <v>5.3707199999999986</v>
      </c>
      <c r="Q57" s="102">
        <f t="shared" ref="Q57:Q85" si="46">$Q$55</f>
        <v>29.88</v>
      </c>
      <c r="R57" s="103">
        <f t="shared" si="13"/>
        <v>160.47711359999997</v>
      </c>
    </row>
    <row r="58" spans="1:18" ht="48" x14ac:dyDescent="0.2">
      <c r="A58" s="236"/>
      <c r="B58" s="233"/>
      <c r="C58" s="67" t="s">
        <v>174</v>
      </c>
      <c r="D58" s="84" t="s">
        <v>124</v>
      </c>
      <c r="E58" s="101">
        <f>E55*0.2</f>
        <v>128.63999999999999</v>
      </c>
      <c r="F58" s="101">
        <f>E58*0.5</f>
        <v>64.319999999999993</v>
      </c>
      <c r="G58" s="102">
        <v>1</v>
      </c>
      <c r="H58" s="102">
        <f t="shared" si="14"/>
        <v>64.319999999999993</v>
      </c>
      <c r="I58" s="63">
        <f>I56</f>
        <v>0.16699999999999998</v>
      </c>
      <c r="J58" s="63">
        <f t="shared" si="15"/>
        <v>10.741439999999997</v>
      </c>
      <c r="K58" s="104">
        <f t="shared" si="16"/>
        <v>64.319999999999993</v>
      </c>
      <c r="L58" s="102">
        <f t="shared" si="19"/>
        <v>1</v>
      </c>
      <c r="M58" s="102">
        <f t="shared" si="17"/>
        <v>64.319999999999993</v>
      </c>
      <c r="N58" s="102">
        <v>1.67E-2</v>
      </c>
      <c r="O58" s="63">
        <f t="shared" si="11"/>
        <v>1.0741439999999998</v>
      </c>
      <c r="P58" s="103">
        <f t="shared" si="12"/>
        <v>11.815583999999998</v>
      </c>
      <c r="Q58" s="102">
        <f t="shared" si="46"/>
        <v>29.88</v>
      </c>
      <c r="R58" s="103">
        <f t="shared" si="13"/>
        <v>353.04964991999992</v>
      </c>
    </row>
    <row r="59" spans="1:18" ht="24" x14ac:dyDescent="0.2">
      <c r="A59" s="236"/>
      <c r="B59" s="233"/>
      <c r="C59" s="67" t="s">
        <v>161</v>
      </c>
      <c r="D59" s="73" t="s">
        <v>125</v>
      </c>
      <c r="E59" s="101">
        <f>Assumptions!B42</f>
        <v>108</v>
      </c>
      <c r="F59" s="101">
        <f>E59*0.5</f>
        <v>54</v>
      </c>
      <c r="G59" s="102">
        <v>1</v>
      </c>
      <c r="H59" s="102">
        <f t="shared" si="14"/>
        <v>54</v>
      </c>
      <c r="I59" s="63">
        <v>5.0099999999999999E-2</v>
      </c>
      <c r="J59" s="63">
        <f t="shared" si="15"/>
        <v>2.7054</v>
      </c>
      <c r="K59" s="104">
        <f t="shared" si="16"/>
        <v>54</v>
      </c>
      <c r="L59" s="102">
        <f t="shared" si="19"/>
        <v>1</v>
      </c>
      <c r="M59" s="102">
        <f t="shared" si="17"/>
        <v>54</v>
      </c>
      <c r="N59" s="102">
        <v>1.67E-2</v>
      </c>
      <c r="O59" s="63">
        <f t="shared" si="11"/>
        <v>0.90179999999999993</v>
      </c>
      <c r="P59" s="103">
        <f t="shared" si="12"/>
        <v>3.6071999999999997</v>
      </c>
      <c r="Q59" s="102">
        <f t="shared" si="46"/>
        <v>29.88</v>
      </c>
      <c r="R59" s="103">
        <f t="shared" si="13"/>
        <v>107.78313599999998</v>
      </c>
    </row>
    <row r="60" spans="1:18" ht="24" x14ac:dyDescent="0.2">
      <c r="A60" s="236"/>
      <c r="B60" s="233"/>
      <c r="C60" s="67" t="s">
        <v>120</v>
      </c>
      <c r="D60" s="73" t="s">
        <v>126</v>
      </c>
      <c r="E60" s="101">
        <f>F59</f>
        <v>54</v>
      </c>
      <c r="F60" s="101">
        <f>E60*0.8</f>
        <v>43.2</v>
      </c>
      <c r="G60" s="102">
        <v>1</v>
      </c>
      <c r="H60" s="102">
        <f t="shared" si="14"/>
        <v>43.2</v>
      </c>
      <c r="I60" s="63">
        <v>1.67E-2</v>
      </c>
      <c r="J60" s="63">
        <f t="shared" si="15"/>
        <v>0.72144000000000008</v>
      </c>
      <c r="K60" s="104">
        <f t="shared" si="16"/>
        <v>10.799999999999997</v>
      </c>
      <c r="L60" s="102">
        <f t="shared" si="19"/>
        <v>1</v>
      </c>
      <c r="M60" s="102">
        <f t="shared" si="17"/>
        <v>10.799999999999997</v>
      </c>
      <c r="N60" s="102">
        <v>1.67E-2</v>
      </c>
      <c r="O60" s="63">
        <f t="shared" si="11"/>
        <v>0.18035999999999994</v>
      </c>
      <c r="P60" s="103">
        <f t="shared" si="12"/>
        <v>0.90180000000000005</v>
      </c>
      <c r="Q60" s="102">
        <f t="shared" si="46"/>
        <v>29.88</v>
      </c>
      <c r="R60" s="103">
        <f t="shared" si="13"/>
        <v>26.945784</v>
      </c>
    </row>
    <row r="61" spans="1:18" ht="24" x14ac:dyDescent="0.2">
      <c r="A61" s="236"/>
      <c r="B61" s="233"/>
      <c r="C61" s="67" t="s">
        <v>162</v>
      </c>
      <c r="D61" s="73" t="s">
        <v>127</v>
      </c>
      <c r="E61" s="101">
        <f>E59*0.2</f>
        <v>21.6</v>
      </c>
      <c r="F61" s="101">
        <f>E61*0.5</f>
        <v>10.8</v>
      </c>
      <c r="G61" s="102">
        <v>1</v>
      </c>
      <c r="H61" s="102">
        <f t="shared" si="14"/>
        <v>10.8</v>
      </c>
      <c r="I61" s="63">
        <v>5.0099999999999999E-2</v>
      </c>
      <c r="J61" s="63">
        <f t="shared" si="15"/>
        <v>0.54108000000000001</v>
      </c>
      <c r="K61" s="104">
        <f t="shared" si="16"/>
        <v>10.8</v>
      </c>
      <c r="L61" s="102">
        <f t="shared" si="19"/>
        <v>1</v>
      </c>
      <c r="M61" s="102">
        <f t="shared" si="17"/>
        <v>10.8</v>
      </c>
      <c r="N61" s="102">
        <v>1.67E-2</v>
      </c>
      <c r="O61" s="63">
        <f t="shared" si="11"/>
        <v>0.18036000000000002</v>
      </c>
      <c r="P61" s="103">
        <f t="shared" si="12"/>
        <v>0.72144000000000008</v>
      </c>
      <c r="Q61" s="102">
        <f t="shared" si="46"/>
        <v>29.88</v>
      </c>
      <c r="R61" s="103">
        <f t="shared" si="13"/>
        <v>21.556627200000001</v>
      </c>
    </row>
    <row r="62" spans="1:18" ht="24" x14ac:dyDescent="0.2">
      <c r="A62" s="236"/>
      <c r="B62" s="233"/>
      <c r="C62" s="82" t="s">
        <v>128</v>
      </c>
      <c r="D62" s="73"/>
      <c r="E62" s="101">
        <f>Assumptions!B42</f>
        <v>108</v>
      </c>
      <c r="F62" s="101">
        <f>E62</f>
        <v>108</v>
      </c>
      <c r="G62" s="102">
        <v>1</v>
      </c>
      <c r="H62" s="102">
        <f t="shared" si="14"/>
        <v>108</v>
      </c>
      <c r="I62" s="63">
        <v>0.25</v>
      </c>
      <c r="J62" s="63">
        <f t="shared" si="15"/>
        <v>27</v>
      </c>
      <c r="K62" s="104">
        <f t="shared" si="16"/>
        <v>0</v>
      </c>
      <c r="L62" s="102">
        <f t="shared" si="19"/>
        <v>1</v>
      </c>
      <c r="M62" s="102">
        <f t="shared" si="17"/>
        <v>0</v>
      </c>
      <c r="N62" s="102">
        <v>1.67E-2</v>
      </c>
      <c r="O62" s="63">
        <f t="shared" si="11"/>
        <v>0</v>
      </c>
      <c r="P62" s="103">
        <f t="shared" si="12"/>
        <v>27</v>
      </c>
      <c r="Q62" s="102">
        <f t="shared" si="46"/>
        <v>29.88</v>
      </c>
      <c r="R62" s="103">
        <f t="shared" si="13"/>
        <v>806.76</v>
      </c>
    </row>
    <row r="63" spans="1:18" ht="36" x14ac:dyDescent="0.2">
      <c r="A63" s="236"/>
      <c r="B63" s="233"/>
      <c r="C63" s="82" t="s">
        <v>250</v>
      </c>
      <c r="D63" s="84" t="s">
        <v>251</v>
      </c>
      <c r="E63" s="101">
        <f>F56</f>
        <v>514.55999999999995</v>
      </c>
      <c r="F63" s="101">
        <f>E63</f>
        <v>514.55999999999995</v>
      </c>
      <c r="G63" s="102">
        <v>1</v>
      </c>
      <c r="H63" s="102">
        <f t="shared" si="14"/>
        <v>514.55999999999995</v>
      </c>
      <c r="I63" s="63">
        <v>5.0099999999999999E-2</v>
      </c>
      <c r="J63" s="63">
        <f t="shared" si="15"/>
        <v>25.779455999999996</v>
      </c>
      <c r="K63" s="104">
        <f t="shared" si="16"/>
        <v>0</v>
      </c>
      <c r="L63" s="102">
        <f t="shared" si="19"/>
        <v>1</v>
      </c>
      <c r="M63" s="102">
        <f t="shared" si="17"/>
        <v>0</v>
      </c>
      <c r="N63" s="63">
        <v>5.0099999999999999E-2</v>
      </c>
      <c r="O63" s="63">
        <f t="shared" si="11"/>
        <v>0</v>
      </c>
      <c r="P63" s="103">
        <f>(J63+O63)</f>
        <v>25.779455999999996</v>
      </c>
      <c r="Q63" s="102">
        <f t="shared" si="46"/>
        <v>29.88</v>
      </c>
      <c r="R63" s="103">
        <f>(P63*Q63)</f>
        <v>770.29014527999982</v>
      </c>
    </row>
    <row r="64" spans="1:18" ht="36" x14ac:dyDescent="0.2">
      <c r="A64" s="236"/>
      <c r="B64" s="233"/>
      <c r="C64" s="67" t="s">
        <v>32</v>
      </c>
      <c r="D64" s="73" t="s">
        <v>38</v>
      </c>
      <c r="E64" s="101">
        <f>E55</f>
        <v>643.19999999999993</v>
      </c>
      <c r="F64" s="101">
        <f>E64*0.5</f>
        <v>321.59999999999997</v>
      </c>
      <c r="G64" s="102">
        <v>1</v>
      </c>
      <c r="H64" s="102">
        <f t="shared" si="14"/>
        <v>321.59999999999997</v>
      </c>
      <c r="I64" s="63">
        <f>I58</f>
        <v>0.16699999999999998</v>
      </c>
      <c r="J64" s="63">
        <f t="shared" si="15"/>
        <v>53.707199999999986</v>
      </c>
      <c r="K64" s="104">
        <f t="shared" si="16"/>
        <v>321.59999999999997</v>
      </c>
      <c r="L64" s="102">
        <f t="shared" si="19"/>
        <v>1</v>
      </c>
      <c r="M64" s="102">
        <f t="shared" si="17"/>
        <v>321.59999999999997</v>
      </c>
      <c r="N64" s="102">
        <v>1.67E-2</v>
      </c>
      <c r="O64" s="63">
        <f t="shared" si="11"/>
        <v>5.3707199999999995</v>
      </c>
      <c r="P64" s="103">
        <f t="shared" si="12"/>
        <v>59.077919999999985</v>
      </c>
      <c r="Q64" s="102">
        <f t="shared" si="46"/>
        <v>29.88</v>
      </c>
      <c r="R64" s="103">
        <f t="shared" si="13"/>
        <v>1765.2482495999996</v>
      </c>
    </row>
    <row r="65" spans="1:18" ht="36" x14ac:dyDescent="0.2">
      <c r="A65" s="236"/>
      <c r="B65" s="233"/>
      <c r="C65" s="67" t="s">
        <v>41</v>
      </c>
      <c r="D65" s="73" t="s">
        <v>39</v>
      </c>
      <c r="E65" s="101">
        <f>F64</f>
        <v>321.59999999999997</v>
      </c>
      <c r="F65" s="101">
        <f>E65*0.8</f>
        <v>257.27999999999997</v>
      </c>
      <c r="G65" s="102">
        <v>1</v>
      </c>
      <c r="H65" s="102">
        <f t="shared" si="14"/>
        <v>257.27999999999997</v>
      </c>
      <c r="I65" s="63">
        <f>I57</f>
        <v>1.67E-2</v>
      </c>
      <c r="J65" s="63">
        <f t="shared" si="15"/>
        <v>4.2965759999999991</v>
      </c>
      <c r="K65" s="104">
        <f t="shared" si="16"/>
        <v>64.319999999999993</v>
      </c>
      <c r="L65" s="102">
        <f t="shared" si="19"/>
        <v>1</v>
      </c>
      <c r="M65" s="102">
        <f t="shared" si="17"/>
        <v>64.319999999999993</v>
      </c>
      <c r="N65" s="102">
        <v>1.67E-2</v>
      </c>
      <c r="O65" s="63">
        <f t="shared" si="11"/>
        <v>1.0741439999999998</v>
      </c>
      <c r="P65" s="103">
        <f t="shared" si="12"/>
        <v>5.3707199999999986</v>
      </c>
      <c r="Q65" s="102">
        <f t="shared" si="46"/>
        <v>29.88</v>
      </c>
      <c r="R65" s="103">
        <f t="shared" si="13"/>
        <v>160.47711359999997</v>
      </c>
    </row>
    <row r="66" spans="1:18" x14ac:dyDescent="0.2">
      <c r="A66" s="236"/>
      <c r="B66" s="233"/>
      <c r="C66" s="67" t="s">
        <v>175</v>
      </c>
      <c r="D66" s="105" t="s">
        <v>182</v>
      </c>
      <c r="E66" s="101">
        <f>Assumptions!B6</f>
        <v>643.19999999999993</v>
      </c>
      <c r="F66" s="101">
        <f>Assumptions!C6</f>
        <v>450</v>
      </c>
      <c r="G66" s="102">
        <v>1</v>
      </c>
      <c r="H66" s="102">
        <f t="shared" si="14"/>
        <v>450</v>
      </c>
      <c r="I66" s="63">
        <v>0.33400000000000002</v>
      </c>
      <c r="J66" s="63">
        <f t="shared" si="15"/>
        <v>150.30000000000001</v>
      </c>
      <c r="K66" s="104">
        <f t="shared" si="16"/>
        <v>193.19999999999993</v>
      </c>
      <c r="L66" s="102">
        <f t="shared" si="19"/>
        <v>1</v>
      </c>
      <c r="M66" s="102">
        <f t="shared" si="17"/>
        <v>193.19999999999993</v>
      </c>
      <c r="N66" s="102">
        <v>1.67E-2</v>
      </c>
      <c r="O66" s="63">
        <f t="shared" si="11"/>
        <v>3.2264399999999989</v>
      </c>
      <c r="P66" s="103">
        <f t="shared" si="12"/>
        <v>153.52644000000001</v>
      </c>
      <c r="Q66" s="102">
        <f t="shared" si="46"/>
        <v>29.88</v>
      </c>
      <c r="R66" s="103">
        <f t="shared" si="13"/>
        <v>4587.3700271999996</v>
      </c>
    </row>
    <row r="67" spans="1:18" ht="36" customHeight="1" x14ac:dyDescent="0.2">
      <c r="A67" s="236"/>
      <c r="B67" s="233"/>
      <c r="C67" s="67" t="s">
        <v>139</v>
      </c>
      <c r="D67" s="73" t="s">
        <v>51</v>
      </c>
      <c r="E67" s="101">
        <f>E55*0.2</f>
        <v>128.63999999999999</v>
      </c>
      <c r="F67" s="101">
        <f>E67*0.5</f>
        <v>64.319999999999993</v>
      </c>
      <c r="G67" s="102">
        <v>1</v>
      </c>
      <c r="H67" s="102">
        <f t="shared" si="14"/>
        <v>64.319999999999993</v>
      </c>
      <c r="I67" s="63">
        <v>8.3500000000000005E-2</v>
      </c>
      <c r="J67" s="63">
        <f t="shared" si="15"/>
        <v>5.3707199999999995</v>
      </c>
      <c r="K67" s="104">
        <f t="shared" si="16"/>
        <v>64.319999999999993</v>
      </c>
      <c r="L67" s="102">
        <f t="shared" si="19"/>
        <v>1</v>
      </c>
      <c r="M67" s="102">
        <f t="shared" si="17"/>
        <v>64.319999999999993</v>
      </c>
      <c r="N67" s="102">
        <v>1.67E-2</v>
      </c>
      <c r="O67" s="63">
        <f t="shared" si="11"/>
        <v>1.0741439999999998</v>
      </c>
      <c r="P67" s="103">
        <f t="shared" si="12"/>
        <v>6.444863999999999</v>
      </c>
      <c r="Q67" s="103">
        <f t="shared" si="46"/>
        <v>29.88</v>
      </c>
      <c r="R67" s="103">
        <f t="shared" si="13"/>
        <v>192.57253631999995</v>
      </c>
    </row>
    <row r="68" spans="1:18" ht="48" x14ac:dyDescent="0.2">
      <c r="A68" s="236"/>
      <c r="B68" s="233"/>
      <c r="C68" s="67" t="s">
        <v>48</v>
      </c>
      <c r="D68" s="73" t="s">
        <v>52</v>
      </c>
      <c r="E68" s="101">
        <f>Assumptions!B24</f>
        <v>17.1875</v>
      </c>
      <c r="F68" s="101">
        <f>E68*0.5</f>
        <v>8.59375</v>
      </c>
      <c r="G68" s="102">
        <v>1</v>
      </c>
      <c r="H68" s="102">
        <f t="shared" si="14"/>
        <v>8.59375</v>
      </c>
      <c r="I68" s="63">
        <v>5.0099999999999999E-2</v>
      </c>
      <c r="J68" s="63">
        <f t="shared" si="15"/>
        <v>0.430546875</v>
      </c>
      <c r="K68" s="104">
        <f t="shared" si="16"/>
        <v>8.59375</v>
      </c>
      <c r="L68" s="102">
        <f t="shared" si="19"/>
        <v>1</v>
      </c>
      <c r="M68" s="102">
        <f t="shared" si="17"/>
        <v>8.59375</v>
      </c>
      <c r="N68" s="102">
        <v>1.67E-2</v>
      </c>
      <c r="O68" s="63">
        <f t="shared" si="11"/>
        <v>0.14351562500000001</v>
      </c>
      <c r="P68" s="103">
        <f t="shared" si="12"/>
        <v>0.57406250000000003</v>
      </c>
      <c r="Q68" s="103">
        <f t="shared" si="46"/>
        <v>29.88</v>
      </c>
      <c r="R68" s="103">
        <f t="shared" si="13"/>
        <v>17.152987500000002</v>
      </c>
    </row>
    <row r="69" spans="1:18" ht="48" x14ac:dyDescent="0.2">
      <c r="A69" s="236"/>
      <c r="B69" s="233"/>
      <c r="C69" s="67" t="s">
        <v>49</v>
      </c>
      <c r="D69" s="73" t="s">
        <v>53</v>
      </c>
      <c r="E69" s="101">
        <f>F68</f>
        <v>8.59375</v>
      </c>
      <c r="F69" s="101">
        <f>E69*0.8</f>
        <v>6.875</v>
      </c>
      <c r="G69" s="102">
        <v>1</v>
      </c>
      <c r="H69" s="102">
        <f t="shared" si="14"/>
        <v>6.875</v>
      </c>
      <c r="I69" s="63">
        <v>5.0099999999999999E-2</v>
      </c>
      <c r="J69" s="63">
        <f t="shared" si="15"/>
        <v>0.34443750000000001</v>
      </c>
      <c r="K69" s="104">
        <f t="shared" si="16"/>
        <v>1.71875</v>
      </c>
      <c r="L69" s="102">
        <f t="shared" si="19"/>
        <v>1</v>
      </c>
      <c r="M69" s="102">
        <f t="shared" si="17"/>
        <v>1.71875</v>
      </c>
      <c r="N69" s="102">
        <v>1.67E-2</v>
      </c>
      <c r="O69" s="63">
        <f t="shared" si="11"/>
        <v>2.8703124999999999E-2</v>
      </c>
      <c r="P69" s="103">
        <f t="shared" si="12"/>
        <v>0.373140625</v>
      </c>
      <c r="Q69" s="103">
        <f t="shared" si="46"/>
        <v>29.88</v>
      </c>
      <c r="R69" s="103">
        <f t="shared" si="13"/>
        <v>11.149441874999999</v>
      </c>
    </row>
    <row r="70" spans="1:18" ht="48" x14ac:dyDescent="0.2">
      <c r="A70" s="236"/>
      <c r="B70" s="233"/>
      <c r="C70" s="67" t="s">
        <v>140</v>
      </c>
      <c r="D70" s="73" t="s">
        <v>54</v>
      </c>
      <c r="E70" s="101">
        <f>Assumptions!B25</f>
        <v>13.75</v>
      </c>
      <c r="F70" s="101">
        <f>Assumptions!C25</f>
        <v>11</v>
      </c>
      <c r="G70" s="102">
        <v>1</v>
      </c>
      <c r="H70" s="102">
        <f t="shared" si="14"/>
        <v>11</v>
      </c>
      <c r="I70" s="63">
        <v>1.67E-2</v>
      </c>
      <c r="J70" s="63">
        <f t="shared" si="15"/>
        <v>0.1837</v>
      </c>
      <c r="K70" s="104">
        <f t="shared" si="16"/>
        <v>2.75</v>
      </c>
      <c r="L70" s="102">
        <f t="shared" si="19"/>
        <v>1</v>
      </c>
      <c r="M70" s="102">
        <f t="shared" si="17"/>
        <v>2.75</v>
      </c>
      <c r="N70" s="102">
        <v>1.67E-2</v>
      </c>
      <c r="O70" s="63">
        <f t="shared" si="11"/>
        <v>4.5925000000000001E-2</v>
      </c>
      <c r="P70" s="103">
        <f t="shared" si="12"/>
        <v>0.229625</v>
      </c>
      <c r="Q70" s="103">
        <f t="shared" si="46"/>
        <v>29.88</v>
      </c>
      <c r="R70" s="103">
        <f t="shared" si="13"/>
        <v>6.8611949999999995</v>
      </c>
    </row>
    <row r="71" spans="1:18" ht="36" customHeight="1" x14ac:dyDescent="0.2">
      <c r="A71" s="236"/>
      <c r="B71" s="233"/>
      <c r="C71" s="67" t="s">
        <v>294</v>
      </c>
      <c r="D71" s="73" t="s">
        <v>226</v>
      </c>
      <c r="E71" s="101">
        <f>F70*2</f>
        <v>22</v>
      </c>
      <c r="F71" s="101">
        <f>E71</f>
        <v>22</v>
      </c>
      <c r="G71" s="102">
        <v>1</v>
      </c>
      <c r="H71" s="102">
        <f t="shared" si="14"/>
        <v>22</v>
      </c>
      <c r="I71" s="63">
        <v>1</v>
      </c>
      <c r="J71" s="63">
        <f t="shared" si="15"/>
        <v>22</v>
      </c>
      <c r="K71" s="104">
        <f t="shared" si="16"/>
        <v>0</v>
      </c>
      <c r="L71" s="102">
        <f t="shared" si="19"/>
        <v>1</v>
      </c>
      <c r="M71" s="102">
        <f t="shared" si="17"/>
        <v>0</v>
      </c>
      <c r="N71" s="102">
        <v>1.67E-2</v>
      </c>
      <c r="O71" s="63">
        <f t="shared" si="11"/>
        <v>0</v>
      </c>
      <c r="P71" s="103">
        <f t="shared" si="12"/>
        <v>22</v>
      </c>
      <c r="Q71" s="103">
        <f t="shared" si="46"/>
        <v>29.88</v>
      </c>
      <c r="R71" s="103">
        <f t="shared" si="13"/>
        <v>657.36</v>
      </c>
    </row>
    <row r="72" spans="1:18" ht="40.5" customHeight="1" x14ac:dyDescent="0.2">
      <c r="A72" s="236"/>
      <c r="B72" s="233"/>
      <c r="C72" s="67" t="s">
        <v>144</v>
      </c>
      <c r="D72" s="73" t="s">
        <v>60</v>
      </c>
      <c r="E72" s="101">
        <f>F66</f>
        <v>450</v>
      </c>
      <c r="F72" s="101">
        <f>F66</f>
        <v>450</v>
      </c>
      <c r="G72" s="102">
        <v>1</v>
      </c>
      <c r="H72" s="102">
        <f t="shared" si="14"/>
        <v>450</v>
      </c>
      <c r="I72" s="63">
        <v>1.67E-2</v>
      </c>
      <c r="J72" s="63">
        <f t="shared" si="15"/>
        <v>7.5149999999999997</v>
      </c>
      <c r="K72" s="104">
        <f t="shared" si="16"/>
        <v>0</v>
      </c>
      <c r="L72" s="102">
        <f t="shared" si="19"/>
        <v>1</v>
      </c>
      <c r="M72" s="102">
        <f t="shared" si="17"/>
        <v>0</v>
      </c>
      <c r="N72" s="102">
        <v>1.67E-2</v>
      </c>
      <c r="O72" s="63">
        <f t="shared" si="11"/>
        <v>0</v>
      </c>
      <c r="P72" s="103">
        <f t="shared" si="12"/>
        <v>7.5149999999999997</v>
      </c>
      <c r="Q72" s="103">
        <f t="shared" si="46"/>
        <v>29.88</v>
      </c>
      <c r="R72" s="103">
        <f t="shared" si="13"/>
        <v>224.54819999999998</v>
      </c>
    </row>
    <row r="73" spans="1:18" ht="18" customHeight="1" x14ac:dyDescent="0.2">
      <c r="A73" s="236"/>
      <c r="B73" s="233"/>
      <c r="C73" s="67" t="s">
        <v>146</v>
      </c>
      <c r="D73" s="73" t="s">
        <v>62</v>
      </c>
      <c r="E73" s="101">
        <f>Assumptions!B6</f>
        <v>643.19999999999993</v>
      </c>
      <c r="F73" s="101">
        <f>E73</f>
        <v>643.19999999999993</v>
      </c>
      <c r="G73" s="102">
        <v>1</v>
      </c>
      <c r="H73" s="102">
        <f t="shared" si="14"/>
        <v>643.19999999999993</v>
      </c>
      <c r="I73" s="63">
        <v>5.0099999999999999E-2</v>
      </c>
      <c r="J73" s="63">
        <f t="shared" si="15"/>
        <v>32.224319999999999</v>
      </c>
      <c r="K73" s="104">
        <f t="shared" si="16"/>
        <v>0</v>
      </c>
      <c r="L73" s="102">
        <f t="shared" si="19"/>
        <v>1</v>
      </c>
      <c r="M73" s="102">
        <f t="shared" si="17"/>
        <v>0</v>
      </c>
      <c r="N73" s="102">
        <v>1.67E-2</v>
      </c>
      <c r="O73" s="63">
        <f t="shared" si="11"/>
        <v>0</v>
      </c>
      <c r="P73" s="103">
        <f t="shared" si="12"/>
        <v>32.224319999999999</v>
      </c>
      <c r="Q73" s="103">
        <f t="shared" si="46"/>
        <v>29.88</v>
      </c>
      <c r="R73" s="103">
        <f t="shared" si="13"/>
        <v>962.86268159999997</v>
      </c>
    </row>
    <row r="74" spans="1:18" ht="19.5" customHeight="1" x14ac:dyDescent="0.2">
      <c r="A74" s="236"/>
      <c r="B74" s="233"/>
      <c r="C74" s="67" t="s">
        <v>33</v>
      </c>
      <c r="D74" s="73" t="s">
        <v>147</v>
      </c>
      <c r="E74" s="101">
        <f>Assumptions!H27</f>
        <v>214.39999999999998</v>
      </c>
      <c r="F74" s="101">
        <f>Assumptions!H31</f>
        <v>150</v>
      </c>
      <c r="G74" s="102">
        <v>1</v>
      </c>
      <c r="H74" s="102">
        <f t="shared" si="14"/>
        <v>150</v>
      </c>
      <c r="I74" s="63">
        <f>I70*20</f>
        <v>0.33399999999999996</v>
      </c>
      <c r="J74" s="63">
        <f t="shared" si="15"/>
        <v>50.099999999999994</v>
      </c>
      <c r="K74" s="104">
        <f t="shared" si="16"/>
        <v>64.399999999999977</v>
      </c>
      <c r="L74" s="102">
        <f t="shared" si="19"/>
        <v>1</v>
      </c>
      <c r="M74" s="102">
        <f t="shared" si="17"/>
        <v>64.399999999999977</v>
      </c>
      <c r="N74" s="102">
        <v>1.67E-2</v>
      </c>
      <c r="O74" s="63">
        <f t="shared" si="11"/>
        <v>1.0754799999999995</v>
      </c>
      <c r="P74" s="103">
        <f t="shared" si="12"/>
        <v>51.175479999999993</v>
      </c>
      <c r="Q74" s="103">
        <f t="shared" si="46"/>
        <v>29.88</v>
      </c>
      <c r="R74" s="103">
        <f t="shared" si="13"/>
        <v>1529.1233423999997</v>
      </c>
    </row>
    <row r="75" spans="1:18" ht="36" x14ac:dyDescent="0.2">
      <c r="A75" s="236"/>
      <c r="B75" s="233"/>
      <c r="C75" s="67" t="s">
        <v>43</v>
      </c>
      <c r="D75" s="73" t="s">
        <v>148</v>
      </c>
      <c r="E75" s="101">
        <f>E74</f>
        <v>214.39999999999998</v>
      </c>
      <c r="F75" s="101">
        <f>E75*0.5</f>
        <v>107.19999999999999</v>
      </c>
      <c r="G75" s="102">
        <v>1</v>
      </c>
      <c r="H75" s="102">
        <f t="shared" si="14"/>
        <v>107.19999999999999</v>
      </c>
      <c r="I75" s="63">
        <v>8.3500000000000005E-2</v>
      </c>
      <c r="J75" s="63">
        <f t="shared" si="15"/>
        <v>8.9512</v>
      </c>
      <c r="K75" s="104">
        <f t="shared" si="16"/>
        <v>107.19999999999999</v>
      </c>
      <c r="L75" s="102">
        <f t="shared" si="19"/>
        <v>1</v>
      </c>
      <c r="M75" s="102">
        <f t="shared" si="17"/>
        <v>107.19999999999999</v>
      </c>
      <c r="N75" s="102">
        <v>1.67E-2</v>
      </c>
      <c r="O75" s="63">
        <f t="shared" si="11"/>
        <v>1.7902399999999998</v>
      </c>
      <c r="P75" s="103">
        <f t="shared" si="12"/>
        <v>10.741440000000001</v>
      </c>
      <c r="Q75" s="103">
        <f t="shared" si="46"/>
        <v>29.88</v>
      </c>
      <c r="R75" s="103">
        <f t="shared" si="13"/>
        <v>320.95422719999999</v>
      </c>
    </row>
    <row r="76" spans="1:18" x14ac:dyDescent="0.2">
      <c r="A76" s="236"/>
      <c r="B76" s="233"/>
      <c r="C76" s="67" t="s">
        <v>227</v>
      </c>
      <c r="D76" s="73"/>
      <c r="E76" s="101">
        <f>E74</f>
        <v>214.39999999999998</v>
      </c>
      <c r="F76" s="101">
        <f>F74</f>
        <v>150</v>
      </c>
      <c r="G76" s="102">
        <v>2</v>
      </c>
      <c r="H76" s="102">
        <f t="shared" ref="H76" si="47">(G76*F76)</f>
        <v>300</v>
      </c>
      <c r="I76" s="63">
        <v>1</v>
      </c>
      <c r="J76" s="63">
        <f t="shared" ref="J76" si="48">(H76*I76)</f>
        <v>300</v>
      </c>
      <c r="K76" s="104">
        <f t="shared" ref="K76" si="49">(E76-F76)</f>
        <v>64.399999999999977</v>
      </c>
      <c r="L76" s="102">
        <f t="shared" ref="L76" si="50">(G76)</f>
        <v>2</v>
      </c>
      <c r="M76" s="102">
        <f t="shared" ref="M76" si="51">(K76*L76)</f>
        <v>128.79999999999995</v>
      </c>
      <c r="N76" s="102">
        <v>1.67E-2</v>
      </c>
      <c r="O76" s="63">
        <f t="shared" ref="O76" si="52">(N76*M76)</f>
        <v>2.1509599999999991</v>
      </c>
      <c r="P76" s="103">
        <f t="shared" ref="P76" si="53">(J76+O76)</f>
        <v>302.15096</v>
      </c>
      <c r="Q76" s="103">
        <f t="shared" si="46"/>
        <v>29.88</v>
      </c>
      <c r="R76" s="103">
        <f t="shared" ref="R76" si="54">(P76*Q76)</f>
        <v>9028.2706847999998</v>
      </c>
    </row>
    <row r="77" spans="1:18" ht="48" x14ac:dyDescent="0.2">
      <c r="A77" s="236"/>
      <c r="B77" s="233"/>
      <c r="C77" s="67" t="s">
        <v>44</v>
      </c>
      <c r="D77" s="73" t="s">
        <v>149</v>
      </c>
      <c r="E77" s="101">
        <f>F75</f>
        <v>107.19999999999999</v>
      </c>
      <c r="F77" s="101">
        <f>E77*0.8</f>
        <v>85.759999999999991</v>
      </c>
      <c r="G77" s="102">
        <v>1</v>
      </c>
      <c r="H77" s="102">
        <f t="shared" si="14"/>
        <v>85.759999999999991</v>
      </c>
      <c r="I77" s="63">
        <f>I37</f>
        <v>5.0099999999999999E-2</v>
      </c>
      <c r="J77" s="63">
        <f t="shared" si="15"/>
        <v>4.2965759999999991</v>
      </c>
      <c r="K77" s="104">
        <f t="shared" si="16"/>
        <v>21.439999999999998</v>
      </c>
      <c r="L77" s="102">
        <f t="shared" si="19"/>
        <v>1</v>
      </c>
      <c r="M77" s="102">
        <f t="shared" si="17"/>
        <v>21.439999999999998</v>
      </c>
      <c r="N77" s="102">
        <v>1.67E-2</v>
      </c>
      <c r="O77" s="63">
        <f t="shared" si="11"/>
        <v>0.35804799999999998</v>
      </c>
      <c r="P77" s="103">
        <f t="shared" si="12"/>
        <v>4.6546239999999992</v>
      </c>
      <c r="Q77" s="103">
        <f t="shared" si="46"/>
        <v>29.88</v>
      </c>
      <c r="R77" s="103">
        <f t="shared" si="13"/>
        <v>139.08016511999998</v>
      </c>
    </row>
    <row r="78" spans="1:18" ht="48" x14ac:dyDescent="0.2">
      <c r="A78" s="236"/>
      <c r="B78" s="233"/>
      <c r="C78" s="67" t="s">
        <v>150</v>
      </c>
      <c r="D78" s="73" t="s">
        <v>151</v>
      </c>
      <c r="E78" s="101">
        <f>E74*0.2</f>
        <v>42.879999999999995</v>
      </c>
      <c r="F78" s="101">
        <f>E78*0.5</f>
        <v>21.439999999999998</v>
      </c>
      <c r="G78" s="102">
        <v>1</v>
      </c>
      <c r="H78" s="102">
        <f t="shared" si="14"/>
        <v>21.439999999999998</v>
      </c>
      <c r="I78" s="63">
        <v>8.3500000000000005E-2</v>
      </c>
      <c r="J78" s="63">
        <f t="shared" si="15"/>
        <v>1.7902399999999998</v>
      </c>
      <c r="K78" s="104">
        <f t="shared" si="16"/>
        <v>21.439999999999998</v>
      </c>
      <c r="L78" s="102">
        <f t="shared" si="19"/>
        <v>1</v>
      </c>
      <c r="M78" s="102">
        <f t="shared" si="17"/>
        <v>21.439999999999998</v>
      </c>
      <c r="N78" s="102">
        <v>1.67E-2</v>
      </c>
      <c r="O78" s="63">
        <f t="shared" si="11"/>
        <v>0.35804799999999998</v>
      </c>
      <c r="P78" s="103">
        <f t="shared" si="12"/>
        <v>2.148288</v>
      </c>
      <c r="Q78" s="103">
        <f t="shared" si="46"/>
        <v>29.88</v>
      </c>
      <c r="R78" s="103">
        <f t="shared" si="13"/>
        <v>64.190845440000004</v>
      </c>
    </row>
    <row r="79" spans="1:18" ht="36" x14ac:dyDescent="0.2">
      <c r="A79" s="236"/>
      <c r="B79" s="233"/>
      <c r="C79" s="67" t="s">
        <v>178</v>
      </c>
      <c r="D79" s="73" t="s">
        <v>152</v>
      </c>
      <c r="E79" s="101">
        <f>E74</f>
        <v>214.39999999999998</v>
      </c>
      <c r="F79" s="101">
        <f>F75</f>
        <v>107.19999999999999</v>
      </c>
      <c r="G79" s="102">
        <v>1</v>
      </c>
      <c r="H79" s="102">
        <f t="shared" si="14"/>
        <v>107.19999999999999</v>
      </c>
      <c r="I79" s="63">
        <v>8.3500000000000005E-2</v>
      </c>
      <c r="J79" s="63">
        <f t="shared" si="15"/>
        <v>8.9512</v>
      </c>
      <c r="K79" s="104">
        <f t="shared" si="16"/>
        <v>107.19999999999999</v>
      </c>
      <c r="L79" s="102">
        <f t="shared" si="19"/>
        <v>1</v>
      </c>
      <c r="M79" s="102">
        <f t="shared" si="17"/>
        <v>107.19999999999999</v>
      </c>
      <c r="N79" s="102">
        <v>1.67E-2</v>
      </c>
      <c r="O79" s="63">
        <f t="shared" si="11"/>
        <v>1.7902399999999998</v>
      </c>
      <c r="P79" s="103">
        <f t="shared" si="12"/>
        <v>10.741440000000001</v>
      </c>
      <c r="Q79" s="103">
        <f t="shared" si="46"/>
        <v>29.88</v>
      </c>
      <c r="R79" s="103">
        <f t="shared" si="13"/>
        <v>320.95422719999999</v>
      </c>
    </row>
    <row r="80" spans="1:18" ht="36" x14ac:dyDescent="0.2">
      <c r="A80" s="236"/>
      <c r="B80" s="233"/>
      <c r="C80" s="67" t="s">
        <v>45</v>
      </c>
      <c r="D80" s="73" t="s">
        <v>153</v>
      </c>
      <c r="E80" s="101">
        <f>E77</f>
        <v>107.19999999999999</v>
      </c>
      <c r="F80" s="101">
        <f>F77</f>
        <v>85.759999999999991</v>
      </c>
      <c r="G80" s="102">
        <v>1</v>
      </c>
      <c r="H80" s="102">
        <f t="shared" si="14"/>
        <v>85.759999999999991</v>
      </c>
      <c r="I80" s="63">
        <v>8.3500000000000005E-2</v>
      </c>
      <c r="J80" s="63">
        <f t="shared" si="15"/>
        <v>7.1609599999999993</v>
      </c>
      <c r="K80" s="104">
        <f t="shared" si="16"/>
        <v>21.439999999999998</v>
      </c>
      <c r="L80" s="102">
        <f t="shared" si="19"/>
        <v>1</v>
      </c>
      <c r="M80" s="102">
        <f t="shared" si="17"/>
        <v>21.439999999999998</v>
      </c>
      <c r="N80" s="102">
        <v>1.67E-2</v>
      </c>
      <c r="O80" s="63">
        <f t="shared" si="11"/>
        <v>0.35804799999999998</v>
      </c>
      <c r="P80" s="103">
        <f t="shared" si="12"/>
        <v>7.5190079999999995</v>
      </c>
      <c r="Q80" s="103">
        <f t="shared" si="46"/>
        <v>29.88</v>
      </c>
      <c r="R80" s="103">
        <f t="shared" si="13"/>
        <v>224.66795903999997</v>
      </c>
    </row>
    <row r="81" spans="1:18" ht="36" x14ac:dyDescent="0.2">
      <c r="A81" s="236"/>
      <c r="B81" s="233"/>
      <c r="C81" s="67" t="s">
        <v>154</v>
      </c>
      <c r="D81" s="73" t="s">
        <v>155</v>
      </c>
      <c r="E81" s="101">
        <f>E78</f>
        <v>42.879999999999995</v>
      </c>
      <c r="F81" s="101">
        <f>F78</f>
        <v>21.439999999999998</v>
      </c>
      <c r="G81" s="102">
        <v>1</v>
      </c>
      <c r="H81" s="102">
        <f t="shared" si="14"/>
        <v>21.439999999999998</v>
      </c>
      <c r="I81" s="63">
        <v>8.3500000000000005E-2</v>
      </c>
      <c r="J81" s="63">
        <f t="shared" si="15"/>
        <v>1.7902399999999998</v>
      </c>
      <c r="K81" s="104">
        <f t="shared" si="16"/>
        <v>21.439999999999998</v>
      </c>
      <c r="L81" s="102">
        <f t="shared" si="19"/>
        <v>1</v>
      </c>
      <c r="M81" s="102">
        <f t="shared" si="17"/>
        <v>21.439999999999998</v>
      </c>
      <c r="N81" s="102">
        <v>1.67E-2</v>
      </c>
      <c r="O81" s="63">
        <f t="shared" si="11"/>
        <v>0.35804799999999998</v>
      </c>
      <c r="P81" s="103">
        <f t="shared" si="12"/>
        <v>2.148288</v>
      </c>
      <c r="Q81" s="103">
        <f t="shared" si="46"/>
        <v>29.88</v>
      </c>
      <c r="R81" s="103">
        <f t="shared" si="13"/>
        <v>64.190845440000004</v>
      </c>
    </row>
    <row r="82" spans="1:18" ht="24" x14ac:dyDescent="0.2">
      <c r="A82" s="236"/>
      <c r="B82" s="233"/>
      <c r="C82" s="82" t="s">
        <v>179</v>
      </c>
      <c r="D82" s="84" t="s">
        <v>156</v>
      </c>
      <c r="E82" s="101">
        <f>Assumptions!H27</f>
        <v>214.39999999999998</v>
      </c>
      <c r="F82" s="101">
        <f>E82*0.5</f>
        <v>107.19999999999999</v>
      </c>
      <c r="G82" s="102">
        <v>1</v>
      </c>
      <c r="H82" s="102">
        <f t="shared" si="14"/>
        <v>107.19999999999999</v>
      </c>
      <c r="I82" s="63">
        <f>I81</f>
        <v>8.3500000000000005E-2</v>
      </c>
      <c r="J82" s="63">
        <f t="shared" ref="J82" si="55">(H82*I82)</f>
        <v>8.9512</v>
      </c>
      <c r="K82" s="104">
        <f t="shared" ref="K82" si="56">(E82-F82)</f>
        <v>107.19999999999999</v>
      </c>
      <c r="L82" s="102">
        <f t="shared" ref="L82" si="57">(G82)</f>
        <v>1</v>
      </c>
      <c r="M82" s="102">
        <f t="shared" ref="M82" si="58">(K82*L82)</f>
        <v>107.19999999999999</v>
      </c>
      <c r="N82" s="102">
        <v>1.67E-2</v>
      </c>
      <c r="O82" s="63">
        <f t="shared" ref="O82" si="59">(N82*M82)</f>
        <v>1.7902399999999998</v>
      </c>
      <c r="P82" s="103">
        <f t="shared" ref="P82" si="60">(J82+O82)</f>
        <v>10.741440000000001</v>
      </c>
      <c r="Q82" s="103">
        <f t="shared" si="46"/>
        <v>29.88</v>
      </c>
      <c r="R82" s="103">
        <f t="shared" ref="R82" si="61">(P82*Q82)</f>
        <v>320.95422719999999</v>
      </c>
    </row>
    <row r="83" spans="1:18" ht="24" x14ac:dyDescent="0.2">
      <c r="A83" s="236"/>
      <c r="B83" s="233"/>
      <c r="C83" s="67" t="s">
        <v>46</v>
      </c>
      <c r="D83" s="73" t="s">
        <v>157</v>
      </c>
      <c r="E83" s="101">
        <f>E75</f>
        <v>214.39999999999998</v>
      </c>
      <c r="F83" s="101">
        <f>Assumptions!H31</f>
        <v>150</v>
      </c>
      <c r="G83" s="102">
        <v>1</v>
      </c>
      <c r="H83" s="102">
        <f t="shared" si="14"/>
        <v>150</v>
      </c>
      <c r="I83" s="63">
        <v>0.5</v>
      </c>
      <c r="J83" s="63">
        <f t="shared" si="15"/>
        <v>75</v>
      </c>
      <c r="K83" s="104">
        <f t="shared" si="16"/>
        <v>64.399999999999977</v>
      </c>
      <c r="L83" s="102">
        <f t="shared" si="19"/>
        <v>1</v>
      </c>
      <c r="M83" s="102">
        <f t="shared" si="17"/>
        <v>64.399999999999977</v>
      </c>
      <c r="N83" s="102">
        <v>1.67E-2</v>
      </c>
      <c r="O83" s="63">
        <f t="shared" si="11"/>
        <v>1.0754799999999995</v>
      </c>
      <c r="P83" s="103">
        <f t="shared" si="12"/>
        <v>76.075479999999999</v>
      </c>
      <c r="Q83" s="103">
        <f t="shared" si="46"/>
        <v>29.88</v>
      </c>
      <c r="R83" s="103">
        <f t="shared" si="13"/>
        <v>2273.1353423999999</v>
      </c>
    </row>
    <row r="84" spans="1:18" ht="36" x14ac:dyDescent="0.2">
      <c r="A84" s="236"/>
      <c r="B84" s="233"/>
      <c r="C84" s="67" t="s">
        <v>34</v>
      </c>
      <c r="D84" s="73" t="s">
        <v>158</v>
      </c>
      <c r="E84" s="101">
        <f>E83*0.5</f>
        <v>107.19999999999999</v>
      </c>
      <c r="F84" s="101">
        <f>E84*0.8</f>
        <v>85.759999999999991</v>
      </c>
      <c r="G84" s="102">
        <v>1</v>
      </c>
      <c r="H84" s="102">
        <f t="shared" si="14"/>
        <v>85.759999999999991</v>
      </c>
      <c r="I84" s="63">
        <v>1.67E-2</v>
      </c>
      <c r="J84" s="63">
        <f t="shared" si="15"/>
        <v>1.4321919999999999</v>
      </c>
      <c r="K84" s="104">
        <f t="shared" si="16"/>
        <v>21.439999999999998</v>
      </c>
      <c r="L84" s="102">
        <f t="shared" si="19"/>
        <v>1</v>
      </c>
      <c r="M84" s="102">
        <f t="shared" si="17"/>
        <v>21.439999999999998</v>
      </c>
      <c r="N84" s="102">
        <v>1.67E-2</v>
      </c>
      <c r="O84" s="63">
        <f t="shared" ref="O84:O85" si="62">(N84*M84)</f>
        <v>0.35804799999999998</v>
      </c>
      <c r="P84" s="103">
        <f t="shared" ref="P84:P86" si="63">(J84+O84)</f>
        <v>1.7902399999999998</v>
      </c>
      <c r="Q84" s="103">
        <f t="shared" si="46"/>
        <v>29.88</v>
      </c>
      <c r="R84" s="103">
        <f t="shared" ref="R84:R85" si="64">(P84*Q84)</f>
        <v>53.492371199999994</v>
      </c>
    </row>
    <row r="85" spans="1:18" ht="36" x14ac:dyDescent="0.2">
      <c r="A85" s="236"/>
      <c r="B85" s="234"/>
      <c r="C85" s="67" t="s">
        <v>47</v>
      </c>
      <c r="D85" s="73" t="s">
        <v>180</v>
      </c>
      <c r="E85" s="101">
        <f>E83*0.2</f>
        <v>42.879999999999995</v>
      </c>
      <c r="F85" s="101">
        <f>E85*0.5</f>
        <v>21.439999999999998</v>
      </c>
      <c r="G85" s="102">
        <v>1</v>
      </c>
      <c r="H85" s="102">
        <f t="shared" ref="H85" si="65">(G85*F85)</f>
        <v>21.439999999999998</v>
      </c>
      <c r="I85" s="63">
        <v>8.3500000000000005E-2</v>
      </c>
      <c r="J85" s="63">
        <f t="shared" ref="J85" si="66">(H85*I85)</f>
        <v>1.7902399999999998</v>
      </c>
      <c r="K85" s="104">
        <f t="shared" ref="K85" si="67">(E85-F85)</f>
        <v>21.439999999999998</v>
      </c>
      <c r="L85" s="102">
        <f t="shared" si="19"/>
        <v>1</v>
      </c>
      <c r="M85" s="102">
        <f t="shared" ref="M85" si="68">(K85*L85)</f>
        <v>21.439999999999998</v>
      </c>
      <c r="N85" s="102">
        <v>1.67E-2</v>
      </c>
      <c r="O85" s="63">
        <f t="shared" si="62"/>
        <v>0.35804799999999998</v>
      </c>
      <c r="P85" s="103">
        <f t="shared" si="63"/>
        <v>2.148288</v>
      </c>
      <c r="Q85" s="103">
        <f t="shared" si="46"/>
        <v>29.88</v>
      </c>
      <c r="R85" s="103">
        <f t="shared" si="64"/>
        <v>64.190845440000004</v>
      </c>
    </row>
    <row r="86" spans="1:18" x14ac:dyDescent="0.2">
      <c r="A86" s="236"/>
      <c r="B86" s="237" t="s">
        <v>129</v>
      </c>
      <c r="C86" s="237"/>
      <c r="D86" s="237"/>
      <c r="E86" s="106">
        <f>E54</f>
        <v>643.19999999999993</v>
      </c>
      <c r="F86" s="106">
        <f>F66</f>
        <v>450</v>
      </c>
      <c r="G86" s="185">
        <f>H86/F86</f>
        <v>13.354641666666662</v>
      </c>
      <c r="H86" s="109">
        <f>SUM(H54:H85)</f>
        <v>6009.5887499999981</v>
      </c>
      <c r="I86" s="108">
        <f>J86/H86</f>
        <v>0.15315783802593819</v>
      </c>
      <c r="J86" s="108">
        <f>SUM(J54:J85)</f>
        <v>920.415620375</v>
      </c>
      <c r="K86" s="109">
        <f>E86-F86</f>
        <v>193.19999999999993</v>
      </c>
      <c r="L86" s="110">
        <f>M86/K86</f>
        <v>10.449391821946172</v>
      </c>
      <c r="M86" s="109">
        <f>SUM(M54:M85)</f>
        <v>2018.8224999999998</v>
      </c>
      <c r="N86" s="107">
        <f>(O86/M86)</f>
        <v>1.67E-2</v>
      </c>
      <c r="O86" s="108">
        <f>SUM(O54:O85)</f>
        <v>33.714335749999996</v>
      </c>
      <c r="P86" s="110">
        <f t="shared" si="63"/>
        <v>954.12995612500004</v>
      </c>
      <c r="Q86" s="107"/>
      <c r="R86" s="110">
        <f>SUM(R54:R85)</f>
        <v>28509.403089015002</v>
      </c>
    </row>
    <row r="87" spans="1:18" x14ac:dyDescent="0.2">
      <c r="A87" s="188" t="s">
        <v>263</v>
      </c>
      <c r="B87" s="123"/>
      <c r="C87" s="124"/>
      <c r="D87" s="125"/>
      <c r="E87" s="148">
        <f t="shared" ref="E87:R87" si="69">SUM(E13,E46,E53,E86)</f>
        <v>1142</v>
      </c>
      <c r="F87" s="148">
        <f t="shared" si="69"/>
        <v>849</v>
      </c>
      <c r="G87" s="186">
        <f>H87/F87</f>
        <v>15.576840400471141</v>
      </c>
      <c r="H87" s="148">
        <f t="shared" si="69"/>
        <v>13224.737499999999</v>
      </c>
      <c r="I87" s="199">
        <f>J87/H87</f>
        <v>0.2013392555542218</v>
      </c>
      <c r="J87" s="148">
        <f t="shared" si="69"/>
        <v>2662.65880315</v>
      </c>
      <c r="K87" s="148">
        <f t="shared" si="69"/>
        <v>292.99999999999994</v>
      </c>
      <c r="L87" s="186">
        <f>M87/K87</f>
        <v>15.626529010238908</v>
      </c>
      <c r="M87" s="148">
        <f t="shared" si="69"/>
        <v>4578.5729999999994</v>
      </c>
      <c r="N87" s="148">
        <f>O87/M87</f>
        <v>1.6700000000000003E-2</v>
      </c>
      <c r="O87" s="148">
        <f t="shared" si="69"/>
        <v>76.462169099999997</v>
      </c>
      <c r="P87" s="190">
        <f t="shared" si="69"/>
        <v>2739.1209722500002</v>
      </c>
      <c r="Q87" s="148">
        <f t="shared" si="69"/>
        <v>0</v>
      </c>
      <c r="R87" s="148">
        <f t="shared" si="69"/>
        <v>100730.71603169125</v>
      </c>
    </row>
    <row r="88" spans="1:18" ht="24" x14ac:dyDescent="0.2">
      <c r="A88" s="236" t="s">
        <v>186</v>
      </c>
      <c r="B88" s="232" t="s">
        <v>231</v>
      </c>
      <c r="C88" s="67" t="s">
        <v>26</v>
      </c>
      <c r="D88" s="73" t="s">
        <v>63</v>
      </c>
      <c r="E88" s="111">
        <f>Assumptions!B14</f>
        <v>287.2</v>
      </c>
      <c r="F88" s="111">
        <f>E88</f>
        <v>287.2</v>
      </c>
      <c r="G88" s="61">
        <v>1</v>
      </c>
      <c r="H88" s="62">
        <f>(G88*F88)</f>
        <v>287.2</v>
      </c>
      <c r="I88" s="63">
        <v>8.3500000000000005E-2</v>
      </c>
      <c r="J88" s="64">
        <f>(H88*I88)</f>
        <v>23.981200000000001</v>
      </c>
      <c r="K88" s="62">
        <f>(E88-F88)</f>
        <v>0</v>
      </c>
      <c r="L88" s="61">
        <f>(G88)</f>
        <v>1</v>
      </c>
      <c r="M88" s="62">
        <f>(K88*L88)</f>
        <v>0</v>
      </c>
      <c r="N88" s="63">
        <v>1.67E-2</v>
      </c>
      <c r="O88" s="64">
        <f t="shared" ref="O88:O119" si="70">(N88*M88)</f>
        <v>0</v>
      </c>
      <c r="P88" s="65">
        <f t="shared" ref="P88:P157" si="71">(J88+O88)</f>
        <v>23.981200000000001</v>
      </c>
      <c r="Q88" s="65">
        <f>Assumptions!I7</f>
        <v>35.130000000000003</v>
      </c>
      <c r="R88" s="66">
        <f t="shared" ref="R88:R119" si="72">(P88*Q88)</f>
        <v>842.45955600000013</v>
      </c>
    </row>
    <row r="89" spans="1:18" ht="24" x14ac:dyDescent="0.2">
      <c r="A89" s="236"/>
      <c r="B89" s="233"/>
      <c r="C89" s="67" t="s">
        <v>27</v>
      </c>
      <c r="D89" s="73" t="s">
        <v>64</v>
      </c>
      <c r="E89" s="111">
        <f>E88</f>
        <v>287.2</v>
      </c>
      <c r="F89" s="111">
        <f>Assumptions!C14</f>
        <v>232</v>
      </c>
      <c r="G89" s="112">
        <v>1</v>
      </c>
      <c r="H89" s="62">
        <f t="shared" ref="H89:H115" si="73">(G89*F89)</f>
        <v>232</v>
      </c>
      <c r="I89" s="113">
        <v>8.3500000000000005E-2</v>
      </c>
      <c r="J89" s="64">
        <f t="shared" ref="J89:J119" si="74">(H89*I89)</f>
        <v>19.372</v>
      </c>
      <c r="K89" s="62">
        <f t="shared" ref="K89:K119" si="75">(E89-F89)</f>
        <v>55.199999999999989</v>
      </c>
      <c r="L89" s="112">
        <f>(G89)</f>
        <v>1</v>
      </c>
      <c r="M89" s="62">
        <f t="shared" ref="M89:M119" si="76">(K89*L89)</f>
        <v>55.199999999999989</v>
      </c>
      <c r="N89" s="112">
        <v>1.67E-2</v>
      </c>
      <c r="O89" s="64">
        <f t="shared" si="70"/>
        <v>0.92183999999999977</v>
      </c>
      <c r="P89" s="65">
        <f t="shared" si="71"/>
        <v>20.293839999999999</v>
      </c>
      <c r="Q89" s="114">
        <f>Q88</f>
        <v>35.130000000000003</v>
      </c>
      <c r="R89" s="66">
        <f t="shared" si="72"/>
        <v>712.92259920000004</v>
      </c>
    </row>
    <row r="90" spans="1:18" ht="36" x14ac:dyDescent="0.2">
      <c r="A90" s="236"/>
      <c r="B90" s="233"/>
      <c r="C90" s="67" t="s">
        <v>28</v>
      </c>
      <c r="D90" s="73" t="s">
        <v>65</v>
      </c>
      <c r="E90" s="111">
        <f>E89*0.5</f>
        <v>143.6</v>
      </c>
      <c r="F90" s="111">
        <f>E90*0.8</f>
        <v>114.88</v>
      </c>
      <c r="G90" s="112">
        <v>1</v>
      </c>
      <c r="H90" s="62">
        <f t="shared" si="73"/>
        <v>114.88</v>
      </c>
      <c r="I90" s="113">
        <v>8.3500000000000005E-2</v>
      </c>
      <c r="J90" s="64">
        <f t="shared" si="74"/>
        <v>9.5924800000000001</v>
      </c>
      <c r="K90" s="62">
        <f t="shared" si="75"/>
        <v>28.72</v>
      </c>
      <c r="L90" s="112">
        <f>(G90)</f>
        <v>1</v>
      </c>
      <c r="M90" s="62">
        <f t="shared" si="76"/>
        <v>28.72</v>
      </c>
      <c r="N90" s="112">
        <v>1.67E-2</v>
      </c>
      <c r="O90" s="64">
        <f t="shared" si="70"/>
        <v>0.47962399999999999</v>
      </c>
      <c r="P90" s="65">
        <f t="shared" si="71"/>
        <v>10.072104</v>
      </c>
      <c r="Q90" s="114">
        <f t="shared" ref="Q90:Q102" si="77">Q89</f>
        <v>35.130000000000003</v>
      </c>
      <c r="R90" s="66">
        <f t="shared" si="72"/>
        <v>353.83301352000001</v>
      </c>
    </row>
    <row r="91" spans="1:18" ht="36" x14ac:dyDescent="0.2">
      <c r="A91" s="236"/>
      <c r="B91" s="233"/>
      <c r="C91" s="67" t="s">
        <v>29</v>
      </c>
      <c r="D91" s="73" t="s">
        <v>66</v>
      </c>
      <c r="E91" s="111">
        <f>E88*0.2</f>
        <v>57.44</v>
      </c>
      <c r="F91" s="111">
        <f>E91*0.5</f>
        <v>28.72</v>
      </c>
      <c r="G91" s="112">
        <v>1</v>
      </c>
      <c r="H91" s="62">
        <f t="shared" si="73"/>
        <v>28.72</v>
      </c>
      <c r="I91" s="113">
        <v>8.3500000000000005E-2</v>
      </c>
      <c r="J91" s="64">
        <f t="shared" si="74"/>
        <v>2.39812</v>
      </c>
      <c r="K91" s="62">
        <f t="shared" si="75"/>
        <v>28.72</v>
      </c>
      <c r="L91" s="112">
        <f t="shared" ref="L91:L119" si="78">(G91)</f>
        <v>1</v>
      </c>
      <c r="M91" s="62">
        <f t="shared" si="76"/>
        <v>28.72</v>
      </c>
      <c r="N91" s="112">
        <v>1.67E-2</v>
      </c>
      <c r="O91" s="64">
        <f t="shared" si="70"/>
        <v>0.47962399999999999</v>
      </c>
      <c r="P91" s="65">
        <f t="shared" si="71"/>
        <v>2.8777439999999999</v>
      </c>
      <c r="Q91" s="114">
        <f t="shared" si="77"/>
        <v>35.130000000000003</v>
      </c>
      <c r="R91" s="66">
        <f t="shared" si="72"/>
        <v>101.09514672</v>
      </c>
    </row>
    <row r="92" spans="1:18" x14ac:dyDescent="0.2">
      <c r="A92" s="236"/>
      <c r="B92" s="233"/>
      <c r="C92" s="67" t="s">
        <v>30</v>
      </c>
      <c r="D92" s="73" t="s">
        <v>67</v>
      </c>
      <c r="E92" s="111">
        <f>Assumptions!B15</f>
        <v>220.40000000000003</v>
      </c>
      <c r="F92" s="111">
        <f>Assumptions!C15</f>
        <v>192.40000000000003</v>
      </c>
      <c r="G92" s="112">
        <v>1</v>
      </c>
      <c r="H92" s="62">
        <f t="shared" si="73"/>
        <v>192.40000000000003</v>
      </c>
      <c r="I92" s="113">
        <v>0.25</v>
      </c>
      <c r="J92" s="64">
        <f t="shared" si="74"/>
        <v>48.100000000000009</v>
      </c>
      <c r="K92" s="62">
        <f t="shared" si="75"/>
        <v>28</v>
      </c>
      <c r="L92" s="112">
        <f t="shared" si="78"/>
        <v>1</v>
      </c>
      <c r="M92" s="62">
        <f t="shared" si="76"/>
        <v>28</v>
      </c>
      <c r="N92" s="112">
        <v>1.67E-2</v>
      </c>
      <c r="O92" s="64">
        <f t="shared" si="70"/>
        <v>0.46760000000000002</v>
      </c>
      <c r="P92" s="65">
        <f t="shared" si="71"/>
        <v>48.567600000000006</v>
      </c>
      <c r="Q92" s="114">
        <f t="shared" si="77"/>
        <v>35.130000000000003</v>
      </c>
      <c r="R92" s="66">
        <f t="shared" si="72"/>
        <v>1706.1797880000004</v>
      </c>
    </row>
    <row r="93" spans="1:18" ht="48" x14ac:dyDescent="0.2">
      <c r="A93" s="236"/>
      <c r="B93" s="233"/>
      <c r="C93" s="67" t="s">
        <v>31</v>
      </c>
      <c r="D93" s="73" t="s">
        <v>68</v>
      </c>
      <c r="E93" s="101">
        <f>Assumptions!B15</f>
        <v>220.40000000000003</v>
      </c>
      <c r="F93" s="101">
        <f>(E93)*0.5</f>
        <v>110.20000000000002</v>
      </c>
      <c r="G93" s="102">
        <v>1</v>
      </c>
      <c r="H93" s="62">
        <f t="shared" si="73"/>
        <v>110.20000000000002</v>
      </c>
      <c r="I93" s="63">
        <v>1.67E-2</v>
      </c>
      <c r="J93" s="64">
        <f t="shared" si="74"/>
        <v>1.8403400000000003</v>
      </c>
      <c r="K93" s="62">
        <f t="shared" si="75"/>
        <v>110.20000000000002</v>
      </c>
      <c r="L93" s="102">
        <f t="shared" si="78"/>
        <v>1</v>
      </c>
      <c r="M93" s="62">
        <f t="shared" si="76"/>
        <v>110.20000000000002</v>
      </c>
      <c r="N93" s="102">
        <v>1.67E-2</v>
      </c>
      <c r="O93" s="64">
        <f t="shared" si="70"/>
        <v>1.8403400000000003</v>
      </c>
      <c r="P93" s="65">
        <f t="shared" si="71"/>
        <v>3.6806800000000006</v>
      </c>
      <c r="Q93" s="114">
        <f t="shared" si="77"/>
        <v>35.130000000000003</v>
      </c>
      <c r="R93" s="66">
        <f t="shared" si="72"/>
        <v>129.30228840000004</v>
      </c>
    </row>
    <row r="94" spans="1:18" ht="36" x14ac:dyDescent="0.2">
      <c r="A94" s="236"/>
      <c r="B94" s="233"/>
      <c r="C94" s="82" t="s">
        <v>135</v>
      </c>
      <c r="D94" s="73" t="s">
        <v>69</v>
      </c>
      <c r="E94" s="101">
        <f>E93</f>
        <v>220.40000000000003</v>
      </c>
      <c r="F94" s="101">
        <f>E94</f>
        <v>220.40000000000003</v>
      </c>
      <c r="G94" s="102">
        <v>1</v>
      </c>
      <c r="H94" s="62">
        <f t="shared" si="73"/>
        <v>220.40000000000003</v>
      </c>
      <c r="I94" s="63">
        <v>1.67E-2</v>
      </c>
      <c r="J94" s="64">
        <f t="shared" si="74"/>
        <v>3.6806800000000006</v>
      </c>
      <c r="K94" s="62">
        <f t="shared" si="75"/>
        <v>0</v>
      </c>
      <c r="L94" s="102">
        <f t="shared" si="78"/>
        <v>1</v>
      </c>
      <c r="M94" s="62">
        <f t="shared" si="76"/>
        <v>0</v>
      </c>
      <c r="N94" s="102">
        <v>1.67E-2</v>
      </c>
      <c r="O94" s="64">
        <f t="shared" si="70"/>
        <v>0</v>
      </c>
      <c r="P94" s="65">
        <f t="shared" si="71"/>
        <v>3.6806800000000006</v>
      </c>
      <c r="Q94" s="114">
        <f>Q93</f>
        <v>35.130000000000003</v>
      </c>
      <c r="R94" s="66">
        <f t="shared" si="72"/>
        <v>129.30228840000004</v>
      </c>
    </row>
    <row r="95" spans="1:18" ht="24" x14ac:dyDescent="0.2">
      <c r="A95" s="236"/>
      <c r="B95" s="233"/>
      <c r="C95" s="82" t="s">
        <v>136</v>
      </c>
      <c r="D95" s="73" t="s">
        <v>35</v>
      </c>
      <c r="E95" s="101">
        <f>E94</f>
        <v>220.40000000000003</v>
      </c>
      <c r="F95" s="101">
        <f>E95*0.5</f>
        <v>110.20000000000002</v>
      </c>
      <c r="G95" s="102">
        <v>1</v>
      </c>
      <c r="H95" s="62">
        <f t="shared" si="73"/>
        <v>110.20000000000002</v>
      </c>
      <c r="I95" s="63">
        <v>0.16699999999999998</v>
      </c>
      <c r="J95" s="64">
        <f t="shared" si="74"/>
        <v>18.403400000000001</v>
      </c>
      <c r="K95" s="62">
        <f t="shared" si="75"/>
        <v>110.20000000000002</v>
      </c>
      <c r="L95" s="102">
        <f t="shared" si="78"/>
        <v>1</v>
      </c>
      <c r="M95" s="62">
        <f t="shared" si="76"/>
        <v>110.20000000000002</v>
      </c>
      <c r="N95" s="102">
        <v>1.67E-2</v>
      </c>
      <c r="O95" s="64">
        <f t="shared" si="70"/>
        <v>1.8403400000000003</v>
      </c>
      <c r="P95" s="65">
        <f t="shared" si="71"/>
        <v>20.243740000000003</v>
      </c>
      <c r="Q95" s="114">
        <f t="shared" si="77"/>
        <v>35.130000000000003</v>
      </c>
      <c r="R95" s="66">
        <f t="shared" si="72"/>
        <v>711.16258620000019</v>
      </c>
    </row>
    <row r="96" spans="1:18" ht="36" x14ac:dyDescent="0.2">
      <c r="A96" s="236"/>
      <c r="B96" s="233"/>
      <c r="C96" s="82" t="s">
        <v>137</v>
      </c>
      <c r="D96" s="73" t="s">
        <v>36</v>
      </c>
      <c r="E96" s="101">
        <f>F95</f>
        <v>110.20000000000002</v>
      </c>
      <c r="F96" s="101">
        <f>E96-E97</f>
        <v>66.12</v>
      </c>
      <c r="G96" s="102">
        <v>1</v>
      </c>
      <c r="H96" s="62">
        <f t="shared" si="73"/>
        <v>66.12</v>
      </c>
      <c r="I96" s="63">
        <v>1.67E-2</v>
      </c>
      <c r="J96" s="64">
        <f t="shared" si="74"/>
        <v>1.104204</v>
      </c>
      <c r="K96" s="62">
        <f t="shared" si="75"/>
        <v>44.080000000000013</v>
      </c>
      <c r="L96" s="102">
        <f t="shared" si="78"/>
        <v>1</v>
      </c>
      <c r="M96" s="62">
        <f t="shared" si="76"/>
        <v>44.080000000000013</v>
      </c>
      <c r="N96" s="102">
        <v>1.67E-2</v>
      </c>
      <c r="O96" s="64">
        <f t="shared" si="70"/>
        <v>0.73613600000000023</v>
      </c>
      <c r="P96" s="65">
        <f t="shared" si="71"/>
        <v>1.8403400000000003</v>
      </c>
      <c r="Q96" s="114">
        <f t="shared" si="77"/>
        <v>35.130000000000003</v>
      </c>
      <c r="R96" s="66">
        <f t="shared" si="72"/>
        <v>64.651144200000019</v>
      </c>
    </row>
    <row r="97" spans="1:18" ht="48" x14ac:dyDescent="0.2">
      <c r="A97" s="236"/>
      <c r="B97" s="233"/>
      <c r="C97" s="67" t="s">
        <v>138</v>
      </c>
      <c r="D97" s="73" t="s">
        <v>37</v>
      </c>
      <c r="E97" s="101">
        <f>E93*0.2</f>
        <v>44.080000000000013</v>
      </c>
      <c r="F97" s="101">
        <f>E97*0.5</f>
        <v>22.040000000000006</v>
      </c>
      <c r="G97" s="102">
        <v>1</v>
      </c>
      <c r="H97" s="62">
        <f t="shared" si="73"/>
        <v>22.040000000000006</v>
      </c>
      <c r="I97" s="63">
        <v>0.16700000000000001</v>
      </c>
      <c r="J97" s="64">
        <f t="shared" si="74"/>
        <v>3.6806800000000011</v>
      </c>
      <c r="K97" s="62">
        <f t="shared" si="75"/>
        <v>22.040000000000006</v>
      </c>
      <c r="L97" s="102">
        <f t="shared" si="78"/>
        <v>1</v>
      </c>
      <c r="M97" s="62">
        <f t="shared" si="76"/>
        <v>22.040000000000006</v>
      </c>
      <c r="N97" s="102">
        <v>1.67E-2</v>
      </c>
      <c r="O97" s="64">
        <f t="shared" si="70"/>
        <v>0.36806800000000012</v>
      </c>
      <c r="P97" s="65">
        <f t="shared" si="71"/>
        <v>4.0487480000000016</v>
      </c>
      <c r="Q97" s="114">
        <f t="shared" si="77"/>
        <v>35.130000000000003</v>
      </c>
      <c r="R97" s="66">
        <f t="shared" si="72"/>
        <v>142.23251724000008</v>
      </c>
    </row>
    <row r="98" spans="1:18" ht="36" x14ac:dyDescent="0.2">
      <c r="A98" s="236"/>
      <c r="B98" s="233"/>
      <c r="C98" s="67" t="s">
        <v>32</v>
      </c>
      <c r="D98" s="73" t="s">
        <v>38</v>
      </c>
      <c r="E98" s="101">
        <f>E95</f>
        <v>220.40000000000003</v>
      </c>
      <c r="F98" s="101">
        <f>E98*0.5</f>
        <v>110.20000000000002</v>
      </c>
      <c r="G98" s="102">
        <v>1</v>
      </c>
      <c r="H98" s="62">
        <f t="shared" si="73"/>
        <v>110.20000000000002</v>
      </c>
      <c r="I98" s="63">
        <v>1.67E-2</v>
      </c>
      <c r="J98" s="64">
        <f t="shared" si="74"/>
        <v>1.8403400000000003</v>
      </c>
      <c r="K98" s="62">
        <f t="shared" si="75"/>
        <v>110.20000000000002</v>
      </c>
      <c r="L98" s="102">
        <f t="shared" si="78"/>
        <v>1</v>
      </c>
      <c r="M98" s="62">
        <f t="shared" si="76"/>
        <v>110.20000000000002</v>
      </c>
      <c r="N98" s="102">
        <v>1.67E-2</v>
      </c>
      <c r="O98" s="64">
        <f t="shared" si="70"/>
        <v>1.8403400000000003</v>
      </c>
      <c r="P98" s="65">
        <f t="shared" si="71"/>
        <v>3.6806800000000006</v>
      </c>
      <c r="Q98" s="114">
        <f>Q97</f>
        <v>35.130000000000003</v>
      </c>
      <c r="R98" s="66">
        <f t="shared" si="72"/>
        <v>129.30228840000004</v>
      </c>
    </row>
    <row r="99" spans="1:18" ht="36" x14ac:dyDescent="0.2">
      <c r="A99" s="236"/>
      <c r="B99" s="233"/>
      <c r="C99" s="67" t="s">
        <v>41</v>
      </c>
      <c r="D99" s="73" t="s">
        <v>39</v>
      </c>
      <c r="E99" s="101">
        <f>F98</f>
        <v>110.20000000000002</v>
      </c>
      <c r="F99" s="101">
        <f>E99*0.8</f>
        <v>88.160000000000025</v>
      </c>
      <c r="G99" s="102">
        <v>1</v>
      </c>
      <c r="H99" s="62">
        <f t="shared" si="73"/>
        <v>88.160000000000025</v>
      </c>
      <c r="I99" s="63">
        <v>1.67E-2</v>
      </c>
      <c r="J99" s="64">
        <f t="shared" si="74"/>
        <v>1.4722720000000005</v>
      </c>
      <c r="K99" s="62">
        <f t="shared" si="75"/>
        <v>22.039999999999992</v>
      </c>
      <c r="L99" s="102">
        <f t="shared" si="78"/>
        <v>1</v>
      </c>
      <c r="M99" s="62">
        <f t="shared" si="76"/>
        <v>22.039999999999992</v>
      </c>
      <c r="N99" s="102">
        <v>1.67E-2</v>
      </c>
      <c r="O99" s="64">
        <f t="shared" si="70"/>
        <v>0.36806799999999984</v>
      </c>
      <c r="P99" s="65">
        <f t="shared" si="71"/>
        <v>1.8403400000000003</v>
      </c>
      <c r="Q99" s="114">
        <f t="shared" si="77"/>
        <v>35.130000000000003</v>
      </c>
      <c r="R99" s="66">
        <f t="shared" si="72"/>
        <v>64.651144200000019</v>
      </c>
    </row>
    <row r="100" spans="1:18" x14ac:dyDescent="0.2">
      <c r="A100" s="236"/>
      <c r="B100" s="233"/>
      <c r="C100" s="67" t="s">
        <v>42</v>
      </c>
      <c r="D100" s="73" t="s">
        <v>40</v>
      </c>
      <c r="E100" s="101">
        <f>E95</f>
        <v>220.40000000000003</v>
      </c>
      <c r="F100" s="101">
        <f>Assumptions!C15</f>
        <v>192.40000000000003</v>
      </c>
      <c r="G100" s="102">
        <v>1</v>
      </c>
      <c r="H100" s="62">
        <f t="shared" si="73"/>
        <v>192.40000000000003</v>
      </c>
      <c r="I100" s="63">
        <v>0.33400000000000002</v>
      </c>
      <c r="J100" s="64">
        <f t="shared" si="74"/>
        <v>64.261600000000016</v>
      </c>
      <c r="K100" s="62">
        <f t="shared" si="75"/>
        <v>28</v>
      </c>
      <c r="L100" s="102">
        <f t="shared" si="78"/>
        <v>1</v>
      </c>
      <c r="M100" s="62">
        <f t="shared" si="76"/>
        <v>28</v>
      </c>
      <c r="N100" s="102">
        <v>1.67E-2</v>
      </c>
      <c r="O100" s="64">
        <f t="shared" si="70"/>
        <v>0.46760000000000002</v>
      </c>
      <c r="P100" s="65">
        <f t="shared" si="71"/>
        <v>64.72920000000002</v>
      </c>
      <c r="Q100" s="114">
        <f t="shared" si="77"/>
        <v>35.130000000000003</v>
      </c>
      <c r="R100" s="66">
        <f t="shared" si="72"/>
        <v>2273.9367960000009</v>
      </c>
    </row>
    <row r="101" spans="1:18" ht="36" x14ac:dyDescent="0.2">
      <c r="A101" s="236"/>
      <c r="B101" s="233"/>
      <c r="C101" s="67" t="s">
        <v>139</v>
      </c>
      <c r="D101" s="73" t="s">
        <v>51</v>
      </c>
      <c r="E101" s="101">
        <f>E100*0.2</f>
        <v>44.080000000000013</v>
      </c>
      <c r="F101" s="101">
        <f>F97</f>
        <v>22.040000000000006</v>
      </c>
      <c r="G101" s="102">
        <v>1</v>
      </c>
      <c r="H101" s="62">
        <f t="shared" si="73"/>
        <v>22.040000000000006</v>
      </c>
      <c r="I101" s="63">
        <v>5.0099999999999999E-2</v>
      </c>
      <c r="J101" s="64">
        <f t="shared" si="74"/>
        <v>1.1042040000000002</v>
      </c>
      <c r="K101" s="62">
        <f t="shared" si="75"/>
        <v>22.040000000000006</v>
      </c>
      <c r="L101" s="102">
        <f t="shared" si="78"/>
        <v>1</v>
      </c>
      <c r="M101" s="62">
        <f t="shared" si="76"/>
        <v>22.040000000000006</v>
      </c>
      <c r="N101" s="102"/>
      <c r="O101" s="64">
        <f t="shared" si="70"/>
        <v>0</v>
      </c>
      <c r="P101" s="65">
        <f t="shared" si="71"/>
        <v>1.1042040000000002</v>
      </c>
      <c r="Q101" s="114">
        <f t="shared" si="77"/>
        <v>35.130000000000003</v>
      </c>
      <c r="R101" s="66">
        <f t="shared" si="72"/>
        <v>38.790686520000008</v>
      </c>
    </row>
    <row r="102" spans="1:18" ht="48" x14ac:dyDescent="0.2">
      <c r="A102" s="236"/>
      <c r="B102" s="233"/>
      <c r="C102" s="67" t="s">
        <v>48</v>
      </c>
      <c r="D102" s="73" t="s">
        <v>52</v>
      </c>
      <c r="E102" s="101">
        <f>Assumptions!B30</f>
        <v>11.764705882352942</v>
      </c>
      <c r="F102" s="101">
        <f>E102*0.5</f>
        <v>5.882352941176471</v>
      </c>
      <c r="G102" s="102">
        <v>1</v>
      </c>
      <c r="H102" s="62">
        <f t="shared" si="73"/>
        <v>5.882352941176471</v>
      </c>
      <c r="I102" s="63">
        <v>5.0099999999999999E-2</v>
      </c>
      <c r="J102" s="64">
        <f t="shared" si="74"/>
        <v>0.29470588235294121</v>
      </c>
      <c r="K102" s="62">
        <f t="shared" si="75"/>
        <v>5.882352941176471</v>
      </c>
      <c r="L102" s="102">
        <f t="shared" si="78"/>
        <v>1</v>
      </c>
      <c r="M102" s="62">
        <f t="shared" si="76"/>
        <v>5.882352941176471</v>
      </c>
      <c r="N102" s="102">
        <v>1.67E-2</v>
      </c>
      <c r="O102" s="64">
        <f t="shared" si="70"/>
        <v>9.823529411764706E-2</v>
      </c>
      <c r="P102" s="65">
        <f t="shared" si="71"/>
        <v>0.39294117647058824</v>
      </c>
      <c r="Q102" s="114">
        <f t="shared" si="77"/>
        <v>35.130000000000003</v>
      </c>
      <c r="R102" s="66">
        <f t="shared" si="72"/>
        <v>13.804023529411765</v>
      </c>
    </row>
    <row r="103" spans="1:18" ht="48" x14ac:dyDescent="0.2">
      <c r="A103" s="236"/>
      <c r="B103" s="233"/>
      <c r="C103" s="67" t="s">
        <v>49</v>
      </c>
      <c r="D103" s="73" t="s">
        <v>53</v>
      </c>
      <c r="E103" s="101">
        <f>F102</f>
        <v>5.882352941176471</v>
      </c>
      <c r="F103" s="101">
        <f>E103*0.8</f>
        <v>4.7058823529411766</v>
      </c>
      <c r="G103" s="102">
        <v>1</v>
      </c>
      <c r="H103" s="62">
        <f t="shared" si="73"/>
        <v>4.7058823529411766</v>
      </c>
      <c r="I103" s="63">
        <v>5.0099999999999999E-2</v>
      </c>
      <c r="J103" s="64">
        <f t="shared" si="74"/>
        <v>0.23576470588235293</v>
      </c>
      <c r="K103" s="62">
        <f t="shared" si="75"/>
        <v>1.1764705882352944</v>
      </c>
      <c r="L103" s="102">
        <f t="shared" si="78"/>
        <v>1</v>
      </c>
      <c r="M103" s="62">
        <f t="shared" si="76"/>
        <v>1.1764705882352944</v>
      </c>
      <c r="N103" s="102">
        <v>1.67E-2</v>
      </c>
      <c r="O103" s="64">
        <f t="shared" si="70"/>
        <v>1.9647058823529417E-2</v>
      </c>
      <c r="P103" s="65">
        <f t="shared" si="71"/>
        <v>0.25541176470588234</v>
      </c>
      <c r="Q103" s="114">
        <f>Q102</f>
        <v>35.130000000000003</v>
      </c>
      <c r="R103" s="66">
        <f t="shared" si="72"/>
        <v>8.9726152941176469</v>
      </c>
    </row>
    <row r="104" spans="1:18" ht="48" x14ac:dyDescent="0.2">
      <c r="A104" s="236"/>
      <c r="B104" s="233"/>
      <c r="C104" s="67" t="s">
        <v>140</v>
      </c>
      <c r="D104" s="73" t="s">
        <v>54</v>
      </c>
      <c r="E104" s="101">
        <f>Assumptions!B31</f>
        <v>9.4117647058823533</v>
      </c>
      <c r="F104" s="101">
        <f>Assumptions!C31</f>
        <v>8</v>
      </c>
      <c r="G104" s="102">
        <v>1</v>
      </c>
      <c r="H104" s="62">
        <f t="shared" si="73"/>
        <v>8</v>
      </c>
      <c r="I104" s="63">
        <v>1.67E-2</v>
      </c>
      <c r="J104" s="64">
        <f t="shared" si="74"/>
        <v>0.1336</v>
      </c>
      <c r="K104" s="62">
        <f t="shared" si="75"/>
        <v>1.4117647058823533</v>
      </c>
      <c r="L104" s="102">
        <f t="shared" si="78"/>
        <v>1</v>
      </c>
      <c r="M104" s="62">
        <f t="shared" si="76"/>
        <v>1.4117647058823533</v>
      </c>
      <c r="N104" s="102">
        <v>1.67E-2</v>
      </c>
      <c r="O104" s="64">
        <f t="shared" si="70"/>
        <v>2.3576470588235299E-2</v>
      </c>
      <c r="P104" s="65">
        <f t="shared" si="71"/>
        <v>0.15717647058823531</v>
      </c>
      <c r="Q104" s="114">
        <f>Q103</f>
        <v>35.130000000000003</v>
      </c>
      <c r="R104" s="66">
        <f t="shared" si="72"/>
        <v>5.5216094117647065</v>
      </c>
    </row>
    <row r="105" spans="1:18" ht="36" x14ac:dyDescent="0.2">
      <c r="A105" s="236"/>
      <c r="B105" s="233"/>
      <c r="C105" s="67" t="s">
        <v>282</v>
      </c>
      <c r="D105" s="73" t="s">
        <v>58</v>
      </c>
      <c r="E105" s="101">
        <f>F104*2</f>
        <v>16</v>
      </c>
      <c r="F105" s="101">
        <f>F104*2</f>
        <v>16</v>
      </c>
      <c r="G105" s="102">
        <v>1</v>
      </c>
      <c r="H105" s="62">
        <f t="shared" si="73"/>
        <v>16</v>
      </c>
      <c r="I105" s="63">
        <v>1</v>
      </c>
      <c r="J105" s="64">
        <f t="shared" si="74"/>
        <v>16</v>
      </c>
      <c r="K105" s="62">
        <f t="shared" si="75"/>
        <v>0</v>
      </c>
      <c r="L105" s="102">
        <f t="shared" si="78"/>
        <v>1</v>
      </c>
      <c r="M105" s="62">
        <f t="shared" si="76"/>
        <v>0</v>
      </c>
      <c r="N105" s="102">
        <v>1.67E-2</v>
      </c>
      <c r="O105" s="64">
        <f t="shared" si="70"/>
        <v>0</v>
      </c>
      <c r="P105" s="65">
        <f t="shared" si="71"/>
        <v>16</v>
      </c>
      <c r="Q105" s="114">
        <f t="shared" ref="Q105:Q112" si="79">Q104</f>
        <v>35.130000000000003</v>
      </c>
      <c r="R105" s="66">
        <f t="shared" si="72"/>
        <v>562.08000000000004</v>
      </c>
    </row>
    <row r="106" spans="1:18" ht="36" x14ac:dyDescent="0.2">
      <c r="A106" s="236"/>
      <c r="B106" s="233"/>
      <c r="C106" s="67" t="s">
        <v>144</v>
      </c>
      <c r="D106" s="73" t="s">
        <v>60</v>
      </c>
      <c r="E106" s="101">
        <f>F100</f>
        <v>192.40000000000003</v>
      </c>
      <c r="F106" s="101">
        <f>E106</f>
        <v>192.40000000000003</v>
      </c>
      <c r="G106" s="102">
        <v>1</v>
      </c>
      <c r="H106" s="62">
        <f t="shared" si="73"/>
        <v>192.40000000000003</v>
      </c>
      <c r="I106" s="63">
        <v>1.67E-2</v>
      </c>
      <c r="J106" s="64">
        <f t="shared" si="74"/>
        <v>3.2130800000000006</v>
      </c>
      <c r="K106" s="62">
        <f t="shared" si="75"/>
        <v>0</v>
      </c>
      <c r="L106" s="102">
        <f t="shared" si="78"/>
        <v>1</v>
      </c>
      <c r="M106" s="62">
        <f t="shared" si="76"/>
        <v>0</v>
      </c>
      <c r="N106" s="102">
        <v>1.67E-2</v>
      </c>
      <c r="O106" s="64">
        <f t="shared" si="70"/>
        <v>0</v>
      </c>
      <c r="P106" s="65">
        <f t="shared" si="71"/>
        <v>3.2130800000000006</v>
      </c>
      <c r="Q106" s="114">
        <f t="shared" si="79"/>
        <v>35.130000000000003</v>
      </c>
      <c r="R106" s="66">
        <f t="shared" si="72"/>
        <v>112.87550040000004</v>
      </c>
    </row>
    <row r="107" spans="1:18" x14ac:dyDescent="0.2">
      <c r="A107" s="236"/>
      <c r="B107" s="233"/>
      <c r="C107" s="67" t="s">
        <v>146</v>
      </c>
      <c r="D107" s="73" t="s">
        <v>62</v>
      </c>
      <c r="E107" s="101">
        <f>E100</f>
        <v>220.40000000000003</v>
      </c>
      <c r="F107" s="101">
        <f>E107</f>
        <v>220.40000000000003</v>
      </c>
      <c r="G107" s="102">
        <v>1</v>
      </c>
      <c r="H107" s="62">
        <f t="shared" si="73"/>
        <v>220.40000000000003</v>
      </c>
      <c r="I107" s="63">
        <v>5.0099999999999999E-2</v>
      </c>
      <c r="J107" s="64">
        <f t="shared" si="74"/>
        <v>11.042040000000002</v>
      </c>
      <c r="K107" s="62">
        <f t="shared" si="75"/>
        <v>0</v>
      </c>
      <c r="L107" s="102">
        <f t="shared" si="78"/>
        <v>1</v>
      </c>
      <c r="M107" s="62">
        <f t="shared" si="76"/>
        <v>0</v>
      </c>
      <c r="N107" s="102">
        <v>1.67E-2</v>
      </c>
      <c r="O107" s="64">
        <f t="shared" si="70"/>
        <v>0</v>
      </c>
      <c r="P107" s="65">
        <f t="shared" si="71"/>
        <v>11.042040000000002</v>
      </c>
      <c r="Q107" s="114">
        <f t="shared" si="79"/>
        <v>35.130000000000003</v>
      </c>
      <c r="R107" s="66">
        <f t="shared" si="72"/>
        <v>387.90686520000008</v>
      </c>
    </row>
    <row r="108" spans="1:18" x14ac:dyDescent="0.2">
      <c r="A108" s="236"/>
      <c r="B108" s="233"/>
      <c r="C108" s="67" t="s">
        <v>283</v>
      </c>
      <c r="D108" s="73" t="s">
        <v>147</v>
      </c>
      <c r="E108" s="101">
        <f>Assumptions!I29</f>
        <v>146.93333333333337</v>
      </c>
      <c r="F108" s="101">
        <f>Assumptions!I33</f>
        <v>128.26666666666668</v>
      </c>
      <c r="G108" s="102">
        <v>1.9</v>
      </c>
      <c r="H108" s="62">
        <f t="shared" si="73"/>
        <v>243.70666666666668</v>
      </c>
      <c r="I108" s="63">
        <v>0.33399999999999996</v>
      </c>
      <c r="J108" s="64">
        <f t="shared" si="74"/>
        <v>81.398026666666667</v>
      </c>
      <c r="K108" s="62">
        <f t="shared" si="75"/>
        <v>18.666666666666686</v>
      </c>
      <c r="L108" s="102">
        <f t="shared" si="78"/>
        <v>1.9</v>
      </c>
      <c r="M108" s="62">
        <f t="shared" si="76"/>
        <v>35.466666666666704</v>
      </c>
      <c r="N108" s="102">
        <v>1.67E-2</v>
      </c>
      <c r="O108" s="64">
        <f t="shared" si="70"/>
        <v>0.59229333333333389</v>
      </c>
      <c r="P108" s="65">
        <f t="shared" si="71"/>
        <v>81.990319999999997</v>
      </c>
      <c r="Q108" s="114">
        <f t="shared" si="79"/>
        <v>35.130000000000003</v>
      </c>
      <c r="R108" s="66">
        <f t="shared" si="72"/>
        <v>2880.3199416000002</v>
      </c>
    </row>
    <row r="109" spans="1:18" ht="36" x14ac:dyDescent="0.2">
      <c r="A109" s="236"/>
      <c r="B109" s="233"/>
      <c r="C109" s="67" t="s">
        <v>284</v>
      </c>
      <c r="D109" s="73" t="s">
        <v>148</v>
      </c>
      <c r="E109" s="101">
        <f>Assumptions!B15</f>
        <v>220.40000000000003</v>
      </c>
      <c r="F109" s="101">
        <f>E109/2</f>
        <v>110.20000000000002</v>
      </c>
      <c r="G109" s="102">
        <v>1.9</v>
      </c>
      <c r="H109" s="62">
        <f t="shared" si="73"/>
        <v>209.38000000000002</v>
      </c>
      <c r="I109" s="63">
        <v>8.3500000000000005E-2</v>
      </c>
      <c r="J109" s="64">
        <f t="shared" si="74"/>
        <v>17.483230000000002</v>
      </c>
      <c r="K109" s="62">
        <f t="shared" si="75"/>
        <v>110.20000000000002</v>
      </c>
      <c r="L109" s="102">
        <f t="shared" si="78"/>
        <v>1.9</v>
      </c>
      <c r="M109" s="62">
        <f t="shared" si="76"/>
        <v>209.38000000000002</v>
      </c>
      <c r="N109" s="102">
        <v>1.67E-2</v>
      </c>
      <c r="O109" s="64">
        <f t="shared" si="70"/>
        <v>3.4966460000000001</v>
      </c>
      <c r="P109" s="65">
        <f t="shared" si="71"/>
        <v>20.979876000000004</v>
      </c>
      <c r="Q109" s="114">
        <f>Q108</f>
        <v>35.130000000000003</v>
      </c>
      <c r="R109" s="66">
        <f t="shared" si="72"/>
        <v>737.02304388000016</v>
      </c>
    </row>
    <row r="110" spans="1:18" x14ac:dyDescent="0.2">
      <c r="A110" s="236"/>
      <c r="B110" s="233"/>
      <c r="C110" s="67" t="s">
        <v>295</v>
      </c>
      <c r="D110" s="73"/>
      <c r="E110" s="101">
        <f>E108</f>
        <v>146.93333333333337</v>
      </c>
      <c r="F110" s="101">
        <f>F108</f>
        <v>128.26666666666668</v>
      </c>
      <c r="G110" s="102">
        <v>3.8</v>
      </c>
      <c r="H110" s="62">
        <f t="shared" ref="H110" si="80">(G110*F110)</f>
        <v>487.41333333333336</v>
      </c>
      <c r="I110" s="63">
        <v>1</v>
      </c>
      <c r="J110" s="64">
        <f t="shared" ref="J110" si="81">(H110*I110)</f>
        <v>487.41333333333336</v>
      </c>
      <c r="K110" s="62">
        <f t="shared" ref="K110" si="82">(E110-F110)</f>
        <v>18.666666666666686</v>
      </c>
      <c r="L110" s="102">
        <f t="shared" ref="L110" si="83">(G110)</f>
        <v>3.8</v>
      </c>
      <c r="M110" s="62">
        <f t="shared" ref="M110" si="84">(K110*L110)</f>
        <v>70.933333333333408</v>
      </c>
      <c r="N110" s="102">
        <v>1.67E-2</v>
      </c>
      <c r="O110" s="64">
        <f t="shared" ref="O110" si="85">(N110*M110)</f>
        <v>1.1845866666666678</v>
      </c>
      <c r="P110" s="65">
        <f t="shared" ref="P110" si="86">(J110+O110)</f>
        <v>488.59792000000004</v>
      </c>
      <c r="Q110" s="114">
        <f t="shared" si="79"/>
        <v>35.130000000000003</v>
      </c>
      <c r="R110" s="66">
        <f t="shared" ref="R110" si="87">(P110*Q110)</f>
        <v>17164.444929600002</v>
      </c>
    </row>
    <row r="111" spans="1:18" ht="48" x14ac:dyDescent="0.2">
      <c r="A111" s="236"/>
      <c r="B111" s="233"/>
      <c r="C111" s="67" t="s">
        <v>285</v>
      </c>
      <c r="D111" s="73" t="s">
        <v>149</v>
      </c>
      <c r="E111" s="101">
        <f>F109</f>
        <v>110.20000000000002</v>
      </c>
      <c r="F111" s="101">
        <f>E111*0.8</f>
        <v>88.160000000000025</v>
      </c>
      <c r="G111" s="102">
        <v>1.9</v>
      </c>
      <c r="H111" s="62">
        <f t="shared" si="73"/>
        <v>167.50400000000005</v>
      </c>
      <c r="I111" s="63">
        <v>5.0099999999999999E-2</v>
      </c>
      <c r="J111" s="64">
        <f t="shared" si="74"/>
        <v>8.3919504000000025</v>
      </c>
      <c r="K111" s="62">
        <f t="shared" si="75"/>
        <v>22.039999999999992</v>
      </c>
      <c r="L111" s="102">
        <f t="shared" si="78"/>
        <v>1.9</v>
      </c>
      <c r="M111" s="62">
        <f t="shared" si="76"/>
        <v>41.875999999999983</v>
      </c>
      <c r="N111" s="102">
        <v>1.67E-2</v>
      </c>
      <c r="O111" s="64">
        <f t="shared" si="70"/>
        <v>0.69932919999999965</v>
      </c>
      <c r="P111" s="65">
        <f t="shared" si="71"/>
        <v>9.0912796000000018</v>
      </c>
      <c r="Q111" s="114">
        <f>Q109</f>
        <v>35.130000000000003</v>
      </c>
      <c r="R111" s="66">
        <f t="shared" si="72"/>
        <v>319.37665234800011</v>
      </c>
    </row>
    <row r="112" spans="1:18" ht="48" x14ac:dyDescent="0.2">
      <c r="A112" s="236"/>
      <c r="B112" s="233"/>
      <c r="C112" s="67" t="s">
        <v>286</v>
      </c>
      <c r="D112" s="73" t="s">
        <v>151</v>
      </c>
      <c r="E112" s="101">
        <f>E109*0.2</f>
        <v>44.080000000000013</v>
      </c>
      <c r="F112" s="101">
        <f>E112/2</f>
        <v>22.040000000000006</v>
      </c>
      <c r="G112" s="102">
        <v>1.9</v>
      </c>
      <c r="H112" s="62">
        <f t="shared" si="73"/>
        <v>41.876000000000012</v>
      </c>
      <c r="I112" s="63">
        <v>8.3500000000000005E-2</v>
      </c>
      <c r="J112" s="64">
        <f t="shared" si="74"/>
        <v>3.496646000000001</v>
      </c>
      <c r="K112" s="62">
        <f t="shared" si="75"/>
        <v>22.040000000000006</v>
      </c>
      <c r="L112" s="102">
        <f t="shared" si="78"/>
        <v>1.9</v>
      </c>
      <c r="M112" s="62">
        <f t="shared" si="76"/>
        <v>41.876000000000012</v>
      </c>
      <c r="N112" s="102">
        <v>1.67E-2</v>
      </c>
      <c r="O112" s="64">
        <f t="shared" si="70"/>
        <v>0.69932920000000021</v>
      </c>
      <c r="P112" s="65">
        <f t="shared" si="71"/>
        <v>4.1959752000000012</v>
      </c>
      <c r="Q112" s="114">
        <f t="shared" si="79"/>
        <v>35.130000000000003</v>
      </c>
      <c r="R112" s="66">
        <f t="shared" si="72"/>
        <v>147.40460877600006</v>
      </c>
    </row>
    <row r="113" spans="1:18" ht="36" x14ac:dyDescent="0.2">
      <c r="A113" s="236"/>
      <c r="B113" s="233"/>
      <c r="C113" s="82" t="s">
        <v>287</v>
      </c>
      <c r="D113" s="73" t="s">
        <v>152</v>
      </c>
      <c r="E113" s="101">
        <f>E109</f>
        <v>220.40000000000003</v>
      </c>
      <c r="F113" s="101">
        <f>F109</f>
        <v>110.20000000000002</v>
      </c>
      <c r="G113" s="102">
        <v>1.9</v>
      </c>
      <c r="H113" s="62">
        <f t="shared" si="73"/>
        <v>209.38000000000002</v>
      </c>
      <c r="I113" s="63">
        <v>8.3500000000000005E-2</v>
      </c>
      <c r="J113" s="64">
        <f t="shared" si="74"/>
        <v>17.483230000000002</v>
      </c>
      <c r="K113" s="62">
        <f t="shared" si="75"/>
        <v>110.20000000000002</v>
      </c>
      <c r="L113" s="102">
        <f t="shared" si="78"/>
        <v>1.9</v>
      </c>
      <c r="M113" s="62">
        <f t="shared" si="76"/>
        <v>209.38000000000002</v>
      </c>
      <c r="N113" s="102">
        <v>1.67E-2</v>
      </c>
      <c r="O113" s="64">
        <f t="shared" si="70"/>
        <v>3.4966460000000001</v>
      </c>
      <c r="P113" s="65">
        <f t="shared" si="71"/>
        <v>20.979876000000004</v>
      </c>
      <c r="Q113" s="114">
        <f>Q112</f>
        <v>35.130000000000003</v>
      </c>
      <c r="R113" s="66">
        <f t="shared" si="72"/>
        <v>737.02304388000016</v>
      </c>
    </row>
    <row r="114" spans="1:18" ht="36" x14ac:dyDescent="0.2">
      <c r="A114" s="236"/>
      <c r="B114" s="233"/>
      <c r="C114" s="67" t="s">
        <v>288</v>
      </c>
      <c r="D114" s="73" t="s">
        <v>153</v>
      </c>
      <c r="E114" s="101">
        <f t="shared" ref="E114:F115" si="88">E111</f>
        <v>110.20000000000002</v>
      </c>
      <c r="F114" s="101">
        <f t="shared" si="88"/>
        <v>88.160000000000025</v>
      </c>
      <c r="G114" s="102">
        <v>1.9</v>
      </c>
      <c r="H114" s="62">
        <f t="shared" si="73"/>
        <v>167.50400000000005</v>
      </c>
      <c r="I114" s="63">
        <v>5.0099999999999999E-2</v>
      </c>
      <c r="J114" s="64">
        <f t="shared" si="74"/>
        <v>8.3919504000000025</v>
      </c>
      <c r="K114" s="62">
        <f t="shared" si="75"/>
        <v>22.039999999999992</v>
      </c>
      <c r="L114" s="102">
        <f t="shared" si="78"/>
        <v>1.9</v>
      </c>
      <c r="M114" s="62">
        <f t="shared" si="76"/>
        <v>41.875999999999983</v>
      </c>
      <c r="N114" s="102">
        <v>1.67E-2</v>
      </c>
      <c r="O114" s="64">
        <f t="shared" si="70"/>
        <v>0.69932919999999965</v>
      </c>
      <c r="P114" s="65">
        <f t="shared" si="71"/>
        <v>9.0912796000000018</v>
      </c>
      <c r="Q114" s="114">
        <f t="shared" ref="Q114:Q119" si="89">Q113</f>
        <v>35.130000000000003</v>
      </c>
      <c r="R114" s="66">
        <f t="shared" si="72"/>
        <v>319.37665234800011</v>
      </c>
    </row>
    <row r="115" spans="1:18" ht="36" x14ac:dyDescent="0.2">
      <c r="A115" s="236"/>
      <c r="B115" s="233"/>
      <c r="C115" s="67" t="s">
        <v>289</v>
      </c>
      <c r="D115" s="73" t="s">
        <v>155</v>
      </c>
      <c r="E115" s="101">
        <f t="shared" si="88"/>
        <v>44.080000000000013</v>
      </c>
      <c r="F115" s="101">
        <f t="shared" si="88"/>
        <v>22.040000000000006</v>
      </c>
      <c r="G115" s="102">
        <v>1.9</v>
      </c>
      <c r="H115" s="62">
        <f t="shared" si="73"/>
        <v>41.876000000000012</v>
      </c>
      <c r="I115" s="63">
        <v>8.3500000000000005E-2</v>
      </c>
      <c r="J115" s="64">
        <f t="shared" si="74"/>
        <v>3.496646000000001</v>
      </c>
      <c r="K115" s="62">
        <f t="shared" si="75"/>
        <v>22.040000000000006</v>
      </c>
      <c r="L115" s="102">
        <f t="shared" si="78"/>
        <v>1.9</v>
      </c>
      <c r="M115" s="62">
        <f t="shared" si="76"/>
        <v>41.876000000000012</v>
      </c>
      <c r="N115" s="102">
        <v>1.67E-2</v>
      </c>
      <c r="O115" s="64">
        <f t="shared" si="70"/>
        <v>0.69932920000000021</v>
      </c>
      <c r="P115" s="65">
        <f t="shared" si="71"/>
        <v>4.1959752000000012</v>
      </c>
      <c r="Q115" s="114">
        <f t="shared" si="89"/>
        <v>35.130000000000003</v>
      </c>
      <c r="R115" s="66">
        <f t="shared" si="72"/>
        <v>147.40460877600006</v>
      </c>
    </row>
    <row r="116" spans="1:18" ht="36" x14ac:dyDescent="0.2">
      <c r="A116" s="236"/>
      <c r="B116" s="233"/>
      <c r="C116" s="82" t="s">
        <v>290</v>
      </c>
      <c r="D116" s="84" t="s">
        <v>156</v>
      </c>
      <c r="E116" s="101">
        <f>E117</f>
        <v>220.40000000000003</v>
      </c>
      <c r="F116" s="101">
        <f>E116*0.5</f>
        <v>110.20000000000002</v>
      </c>
      <c r="G116" s="102">
        <f>1.9*2</f>
        <v>3.8</v>
      </c>
      <c r="H116" s="62">
        <f>(G116*F116)</f>
        <v>418.76000000000005</v>
      </c>
      <c r="I116" s="63">
        <v>8.3500000000000005E-2</v>
      </c>
      <c r="J116" s="64">
        <f t="shared" si="74"/>
        <v>34.966460000000005</v>
      </c>
      <c r="K116" s="62">
        <f t="shared" si="75"/>
        <v>110.20000000000002</v>
      </c>
      <c r="L116" s="102">
        <f t="shared" si="78"/>
        <v>3.8</v>
      </c>
      <c r="M116" s="62">
        <f t="shared" si="76"/>
        <v>418.76000000000005</v>
      </c>
      <c r="N116" s="102">
        <v>1.67E-2</v>
      </c>
      <c r="O116" s="64">
        <f t="shared" si="70"/>
        <v>6.9932920000000003</v>
      </c>
      <c r="P116" s="65">
        <f t="shared" si="71"/>
        <v>41.959752000000009</v>
      </c>
      <c r="Q116" s="114">
        <f t="shared" si="89"/>
        <v>35.130000000000003</v>
      </c>
      <c r="R116" s="66">
        <f t="shared" si="72"/>
        <v>1474.0460877600003</v>
      </c>
    </row>
    <row r="117" spans="1:18" ht="24" x14ac:dyDescent="0.2">
      <c r="A117" s="236"/>
      <c r="B117" s="233"/>
      <c r="C117" s="82" t="s">
        <v>291</v>
      </c>
      <c r="D117" s="84" t="s">
        <v>157</v>
      </c>
      <c r="E117" s="101">
        <f t="shared" ref="E117" si="90">E109</f>
        <v>220.40000000000003</v>
      </c>
      <c r="F117" s="101">
        <f>F108</f>
        <v>128.26666666666668</v>
      </c>
      <c r="G117" s="102">
        <f>1.9*2</f>
        <v>3.8</v>
      </c>
      <c r="H117" s="62">
        <f t="shared" ref="H117:H180" si="91">(G117*F117)</f>
        <v>487.41333333333336</v>
      </c>
      <c r="I117" s="63">
        <v>0.5</v>
      </c>
      <c r="J117" s="64">
        <f t="shared" si="74"/>
        <v>243.70666666666668</v>
      </c>
      <c r="K117" s="62">
        <f t="shared" si="75"/>
        <v>92.133333333333354</v>
      </c>
      <c r="L117" s="102">
        <f t="shared" si="78"/>
        <v>3.8</v>
      </c>
      <c r="M117" s="62">
        <f t="shared" si="76"/>
        <v>350.10666666666674</v>
      </c>
      <c r="N117" s="102">
        <v>1.67E-2</v>
      </c>
      <c r="O117" s="64">
        <f t="shared" si="70"/>
        <v>5.8467813333333343</v>
      </c>
      <c r="P117" s="65">
        <f t="shared" si="71"/>
        <v>249.553448</v>
      </c>
      <c r="Q117" s="114">
        <f t="shared" si="89"/>
        <v>35.130000000000003</v>
      </c>
      <c r="R117" s="66">
        <f t="shared" si="72"/>
        <v>8766.8126282400008</v>
      </c>
    </row>
    <row r="118" spans="1:18" ht="36" x14ac:dyDescent="0.2">
      <c r="A118" s="236"/>
      <c r="B118" s="233"/>
      <c r="C118" s="67" t="s">
        <v>297</v>
      </c>
      <c r="D118" s="73" t="s">
        <v>158</v>
      </c>
      <c r="E118" s="101">
        <f>E111</f>
        <v>110.20000000000002</v>
      </c>
      <c r="F118" s="101">
        <f>F111</f>
        <v>88.160000000000025</v>
      </c>
      <c r="G118" s="102">
        <f>1.9*2</f>
        <v>3.8</v>
      </c>
      <c r="H118" s="62">
        <f t="shared" si="91"/>
        <v>335.0080000000001</v>
      </c>
      <c r="I118" s="63">
        <v>1.67E-2</v>
      </c>
      <c r="J118" s="64">
        <f t="shared" si="74"/>
        <v>5.5946336000000016</v>
      </c>
      <c r="K118" s="62">
        <f t="shared" si="75"/>
        <v>22.039999999999992</v>
      </c>
      <c r="L118" s="102">
        <f t="shared" si="78"/>
        <v>3.8</v>
      </c>
      <c r="M118" s="62">
        <f t="shared" si="76"/>
        <v>83.751999999999967</v>
      </c>
      <c r="N118" s="102">
        <v>1.67E-2</v>
      </c>
      <c r="O118" s="64">
        <f t="shared" si="70"/>
        <v>1.3986583999999993</v>
      </c>
      <c r="P118" s="65">
        <f t="shared" si="71"/>
        <v>6.9932920000000012</v>
      </c>
      <c r="Q118" s="114">
        <f>Q117</f>
        <v>35.130000000000003</v>
      </c>
      <c r="R118" s="66">
        <f t="shared" si="72"/>
        <v>245.67434796000006</v>
      </c>
    </row>
    <row r="119" spans="1:18" ht="36" x14ac:dyDescent="0.2">
      <c r="A119" s="236"/>
      <c r="B119" s="234"/>
      <c r="C119" s="67" t="s">
        <v>296</v>
      </c>
      <c r="D119" s="73" t="s">
        <v>180</v>
      </c>
      <c r="E119" s="101">
        <f>E112</f>
        <v>44.080000000000013</v>
      </c>
      <c r="F119" s="101">
        <f>F112</f>
        <v>22.040000000000006</v>
      </c>
      <c r="G119" s="102">
        <f>1.9*2</f>
        <v>3.8</v>
      </c>
      <c r="H119" s="62">
        <f t="shared" si="91"/>
        <v>83.752000000000024</v>
      </c>
      <c r="I119" s="63">
        <v>8.3500000000000005E-2</v>
      </c>
      <c r="J119" s="64">
        <f t="shared" si="74"/>
        <v>6.9932920000000021</v>
      </c>
      <c r="K119" s="62">
        <f t="shared" si="75"/>
        <v>22.040000000000006</v>
      </c>
      <c r="L119" s="102">
        <f t="shared" si="78"/>
        <v>3.8</v>
      </c>
      <c r="M119" s="62">
        <f t="shared" si="76"/>
        <v>83.752000000000024</v>
      </c>
      <c r="N119" s="102">
        <v>1.67E-2</v>
      </c>
      <c r="O119" s="64">
        <f t="shared" si="70"/>
        <v>1.3986584000000004</v>
      </c>
      <c r="P119" s="65">
        <f t="shared" si="71"/>
        <v>8.3919504000000025</v>
      </c>
      <c r="Q119" s="114">
        <f t="shared" si="89"/>
        <v>35.130000000000003</v>
      </c>
      <c r="R119" s="66">
        <f t="shared" si="72"/>
        <v>294.80921755200012</v>
      </c>
    </row>
    <row r="120" spans="1:18" x14ac:dyDescent="0.2">
      <c r="A120" s="236"/>
      <c r="B120" s="237" t="s">
        <v>187</v>
      </c>
      <c r="C120" s="237"/>
      <c r="D120" s="237"/>
      <c r="E120" s="106">
        <f>E89</f>
        <v>287.2</v>
      </c>
      <c r="F120" s="106">
        <f>F89</f>
        <v>232</v>
      </c>
      <c r="G120" s="115">
        <f>H120/F120</f>
        <v>22.146213657876949</v>
      </c>
      <c r="H120" s="87">
        <f>SUM(H88:H119)</f>
        <v>5137.921568627452</v>
      </c>
      <c r="I120" s="108">
        <f>J120/H120</f>
        <v>0.22393622796431001</v>
      </c>
      <c r="J120" s="108">
        <f>SUM(J88:J119)</f>
        <v>1150.5667756549024</v>
      </c>
      <c r="K120" s="109">
        <f>E120-F120</f>
        <v>55.199999999999989</v>
      </c>
      <c r="L120" s="110">
        <f>(M120/K120)</f>
        <v>40.70552998010799</v>
      </c>
      <c r="M120" s="109">
        <f>SUM(M88:M119)</f>
        <v>2246.9452549019607</v>
      </c>
      <c r="N120" s="107">
        <f>(O120/M120)</f>
        <v>1.6536191825681109E-2</v>
      </c>
      <c r="O120" s="91">
        <f>SUM(O88:O119)</f>
        <v>37.155917756862756</v>
      </c>
      <c r="P120" s="92">
        <f t="shared" si="71"/>
        <v>1187.722693411765</v>
      </c>
      <c r="Q120" s="107"/>
      <c r="R120" s="110">
        <f>SUM(R88:R119)</f>
        <v>41724.698219555299</v>
      </c>
    </row>
    <row r="121" spans="1:18" ht="36" x14ac:dyDescent="0.2">
      <c r="A121" s="236"/>
      <c r="B121" s="232" t="s">
        <v>232</v>
      </c>
      <c r="C121" s="67" t="s">
        <v>141</v>
      </c>
      <c r="D121" s="73" t="s">
        <v>55</v>
      </c>
      <c r="E121" s="101">
        <f>Assumptions!B35</f>
        <v>18</v>
      </c>
      <c r="F121" s="101">
        <f>E121*0.5</f>
        <v>9</v>
      </c>
      <c r="G121" s="102">
        <v>1</v>
      </c>
      <c r="H121" s="62">
        <f t="shared" si="91"/>
        <v>9</v>
      </c>
      <c r="I121" s="63">
        <f>I102</f>
        <v>5.0099999999999999E-2</v>
      </c>
      <c r="J121" s="63">
        <f t="shared" ref="J121:J126" si="92">(H121*I121)</f>
        <v>0.45089999999999997</v>
      </c>
      <c r="K121" s="104">
        <f t="shared" ref="K121:K126" si="93">(E121-F121)</f>
        <v>9</v>
      </c>
      <c r="L121" s="102">
        <f>(G121)</f>
        <v>1</v>
      </c>
      <c r="M121" s="102">
        <f t="shared" ref="M121:M126" si="94">(K121*L121)</f>
        <v>9</v>
      </c>
      <c r="N121" s="102">
        <v>1.67E-2</v>
      </c>
      <c r="O121" s="64">
        <f t="shared" ref="O121:O126" si="95">(N121*M121)</f>
        <v>0.15029999999999999</v>
      </c>
      <c r="P121" s="65">
        <f t="shared" si="71"/>
        <v>0.60119999999999996</v>
      </c>
      <c r="Q121" s="103">
        <f>Assumptions!I8</f>
        <v>35.130000000000003</v>
      </c>
      <c r="R121" s="103">
        <f t="shared" ref="R121:R126" si="96">(P121*Q121)</f>
        <v>21.120156000000001</v>
      </c>
    </row>
    <row r="122" spans="1:18" ht="48" x14ac:dyDescent="0.2">
      <c r="A122" s="236"/>
      <c r="B122" s="233"/>
      <c r="C122" s="67" t="s">
        <v>142</v>
      </c>
      <c r="D122" s="73" t="s">
        <v>56</v>
      </c>
      <c r="E122" s="101">
        <f>E121/2</f>
        <v>9</v>
      </c>
      <c r="F122" s="101">
        <f>E122*0.8</f>
        <v>7.2</v>
      </c>
      <c r="G122" s="102">
        <v>1</v>
      </c>
      <c r="H122" s="62">
        <f t="shared" si="91"/>
        <v>7.2</v>
      </c>
      <c r="I122" s="63">
        <f>I103</f>
        <v>5.0099999999999999E-2</v>
      </c>
      <c r="J122" s="63">
        <f t="shared" si="92"/>
        <v>0.36071999999999999</v>
      </c>
      <c r="K122" s="104">
        <f t="shared" si="93"/>
        <v>1.7999999999999998</v>
      </c>
      <c r="L122" s="102">
        <f>(G122)</f>
        <v>1</v>
      </c>
      <c r="M122" s="102">
        <f t="shared" si="94"/>
        <v>1.7999999999999998</v>
      </c>
      <c r="N122" s="102">
        <v>1.67E-2</v>
      </c>
      <c r="O122" s="64">
        <f t="shared" si="95"/>
        <v>3.0059999999999996E-2</v>
      </c>
      <c r="P122" s="65">
        <f t="shared" si="71"/>
        <v>0.39077999999999996</v>
      </c>
      <c r="Q122" s="103">
        <f>Q121</f>
        <v>35.130000000000003</v>
      </c>
      <c r="R122" s="103">
        <f t="shared" si="96"/>
        <v>13.7281014</v>
      </c>
    </row>
    <row r="123" spans="1:18" ht="36" x14ac:dyDescent="0.2">
      <c r="A123" s="236"/>
      <c r="B123" s="233"/>
      <c r="C123" s="67" t="s">
        <v>143</v>
      </c>
      <c r="D123" s="73" t="s">
        <v>57</v>
      </c>
      <c r="E123" s="101">
        <f>Assumptions!B36</f>
        <v>7.0588235294117645</v>
      </c>
      <c r="F123" s="101">
        <f>E123</f>
        <v>7.0588235294117645</v>
      </c>
      <c r="G123" s="102">
        <v>1</v>
      </c>
      <c r="H123" s="62">
        <f t="shared" si="91"/>
        <v>7.0588235294117645</v>
      </c>
      <c r="I123" s="63">
        <f>I104</f>
        <v>1.67E-2</v>
      </c>
      <c r="J123" s="63">
        <f t="shared" si="92"/>
        <v>0.11788235294117647</v>
      </c>
      <c r="K123" s="104">
        <f t="shared" si="93"/>
        <v>0</v>
      </c>
      <c r="L123" s="102">
        <f>(G123)</f>
        <v>1</v>
      </c>
      <c r="M123" s="102">
        <f t="shared" si="94"/>
        <v>0</v>
      </c>
      <c r="N123" s="102">
        <v>1.67E-2</v>
      </c>
      <c r="O123" s="64">
        <f t="shared" si="95"/>
        <v>0</v>
      </c>
      <c r="P123" s="65">
        <f t="shared" si="71"/>
        <v>0.11788235294117647</v>
      </c>
      <c r="Q123" s="103">
        <f t="shared" ref="Q123:Q126" si="97">Q122</f>
        <v>35.130000000000003</v>
      </c>
      <c r="R123" s="103">
        <f t="shared" si="96"/>
        <v>4.1412070588235297</v>
      </c>
    </row>
    <row r="124" spans="1:18" ht="36" x14ac:dyDescent="0.2">
      <c r="A124" s="236"/>
      <c r="B124" s="233"/>
      <c r="C124" s="67" t="s">
        <v>50</v>
      </c>
      <c r="D124" s="73" t="s">
        <v>59</v>
      </c>
      <c r="E124" s="101">
        <f>Assumptions!C36</f>
        <v>6</v>
      </c>
      <c r="F124" s="101">
        <f>Assumptions!C36</f>
        <v>6</v>
      </c>
      <c r="G124" s="102">
        <v>1</v>
      </c>
      <c r="H124" s="62">
        <f t="shared" si="91"/>
        <v>6</v>
      </c>
      <c r="I124" s="63">
        <v>0.5</v>
      </c>
      <c r="J124" s="63">
        <f t="shared" si="92"/>
        <v>3</v>
      </c>
      <c r="K124" s="104">
        <f t="shared" si="93"/>
        <v>0</v>
      </c>
      <c r="L124" s="102">
        <f>(G124)</f>
        <v>1</v>
      </c>
      <c r="M124" s="102">
        <f t="shared" si="94"/>
        <v>0</v>
      </c>
      <c r="N124" s="102">
        <v>1.67E-2</v>
      </c>
      <c r="O124" s="64">
        <f t="shared" si="95"/>
        <v>0</v>
      </c>
      <c r="P124" s="65">
        <f t="shared" si="71"/>
        <v>3</v>
      </c>
      <c r="Q124" s="103">
        <f t="shared" si="97"/>
        <v>35.130000000000003</v>
      </c>
      <c r="R124" s="103">
        <f t="shared" si="96"/>
        <v>105.39000000000001</v>
      </c>
    </row>
    <row r="125" spans="1:18" ht="24" x14ac:dyDescent="0.2">
      <c r="A125" s="236"/>
      <c r="B125" s="233"/>
      <c r="C125" s="67" t="s">
        <v>145</v>
      </c>
      <c r="D125" s="73" t="s">
        <v>61</v>
      </c>
      <c r="E125" s="101">
        <f>E124</f>
        <v>6</v>
      </c>
      <c r="F125" s="101">
        <f>F124</f>
        <v>6</v>
      </c>
      <c r="G125" s="102">
        <v>1</v>
      </c>
      <c r="H125" s="62">
        <f t="shared" si="91"/>
        <v>6</v>
      </c>
      <c r="I125" s="63">
        <v>1.67E-2</v>
      </c>
      <c r="J125" s="63">
        <f t="shared" si="92"/>
        <v>0.1002</v>
      </c>
      <c r="K125" s="104">
        <f t="shared" si="93"/>
        <v>0</v>
      </c>
      <c r="L125" s="102">
        <f>(G125)</f>
        <v>1</v>
      </c>
      <c r="M125" s="102">
        <f t="shared" si="94"/>
        <v>0</v>
      </c>
      <c r="N125" s="102">
        <v>1.67E-2</v>
      </c>
      <c r="O125" s="64">
        <f t="shared" si="95"/>
        <v>0</v>
      </c>
      <c r="P125" s="65">
        <f t="shared" si="71"/>
        <v>0.1002</v>
      </c>
      <c r="Q125" s="103">
        <f t="shared" si="97"/>
        <v>35.130000000000003</v>
      </c>
      <c r="R125" s="103">
        <f t="shared" si="96"/>
        <v>3.5200260000000001</v>
      </c>
    </row>
    <row r="126" spans="1:18" x14ac:dyDescent="0.2">
      <c r="A126" s="236"/>
      <c r="B126" s="234"/>
      <c r="C126" s="67" t="s">
        <v>146</v>
      </c>
      <c r="D126" s="73" t="s">
        <v>62</v>
      </c>
      <c r="E126" s="101">
        <f>E121</f>
        <v>18</v>
      </c>
      <c r="F126" s="101">
        <f>E126*0.8</f>
        <v>14.4</v>
      </c>
      <c r="G126" s="102">
        <v>1</v>
      </c>
      <c r="H126" s="62">
        <f t="shared" si="91"/>
        <v>14.4</v>
      </c>
      <c r="I126" s="63">
        <f>I107</f>
        <v>5.0099999999999999E-2</v>
      </c>
      <c r="J126" s="63">
        <f t="shared" si="92"/>
        <v>0.72143999999999997</v>
      </c>
      <c r="K126" s="104">
        <f t="shared" si="93"/>
        <v>3.5999999999999996</v>
      </c>
      <c r="L126" s="102">
        <f t="shared" ref="L126:L159" si="98">(G126)</f>
        <v>1</v>
      </c>
      <c r="M126" s="102">
        <f t="shared" si="94"/>
        <v>3.5999999999999996</v>
      </c>
      <c r="N126" s="102">
        <v>1.67E-2</v>
      </c>
      <c r="O126" s="64">
        <f t="shared" si="95"/>
        <v>6.0119999999999993E-2</v>
      </c>
      <c r="P126" s="65">
        <f t="shared" si="71"/>
        <v>0.78155999999999992</v>
      </c>
      <c r="Q126" s="103">
        <f t="shared" si="97"/>
        <v>35.130000000000003</v>
      </c>
      <c r="R126" s="103">
        <f t="shared" si="96"/>
        <v>27.4562028</v>
      </c>
    </row>
    <row r="127" spans="1:18" x14ac:dyDescent="0.2">
      <c r="A127" s="236"/>
      <c r="B127" s="248" t="s">
        <v>190</v>
      </c>
      <c r="C127" s="248"/>
      <c r="D127" s="248"/>
      <c r="E127" s="116">
        <f>E121</f>
        <v>18</v>
      </c>
      <c r="F127" s="116">
        <f>F121</f>
        <v>9</v>
      </c>
      <c r="G127" s="120">
        <f>H127/F127</f>
        <v>5.5176470588235293</v>
      </c>
      <c r="H127" s="119">
        <f>SUM(H121:H126)</f>
        <v>49.658823529411762</v>
      </c>
      <c r="I127" s="118">
        <f>J127/H127</f>
        <v>9.5675692963752668E-2</v>
      </c>
      <c r="J127" s="118">
        <f>SUM(J121:J126)</f>
        <v>4.7511423529411765</v>
      </c>
      <c r="K127" s="119">
        <f>E127-F127</f>
        <v>9</v>
      </c>
      <c r="L127" s="117">
        <f>M127/K127</f>
        <v>1.6</v>
      </c>
      <c r="M127" s="117">
        <f>SUM(M121:M126)</f>
        <v>14.4</v>
      </c>
      <c r="N127" s="117">
        <f>(O127/M127)</f>
        <v>1.6699999999999996E-2</v>
      </c>
      <c r="O127" s="118">
        <f>SUM(O121:O126)</f>
        <v>0.24047999999999997</v>
      </c>
      <c r="P127" s="120">
        <f t="shared" si="71"/>
        <v>4.9916223529411763</v>
      </c>
      <c r="Q127" s="117"/>
      <c r="R127" s="120">
        <f>SUM(R121:R126)</f>
        <v>175.35569325882355</v>
      </c>
    </row>
    <row r="128" spans="1:18" ht="36" x14ac:dyDescent="0.2">
      <c r="A128" s="236"/>
      <c r="B128" s="232" t="s">
        <v>233</v>
      </c>
      <c r="C128" s="82" t="s">
        <v>135</v>
      </c>
      <c r="D128" s="121" t="s">
        <v>69</v>
      </c>
      <c r="E128" s="101">
        <f>Assumptions!B8</f>
        <v>428.8</v>
      </c>
      <c r="F128" s="101">
        <f>E128</f>
        <v>428.8</v>
      </c>
      <c r="G128" s="102">
        <v>1</v>
      </c>
      <c r="H128" s="62">
        <f t="shared" si="91"/>
        <v>428.8</v>
      </c>
      <c r="I128" s="63">
        <f>I127</f>
        <v>9.5675692963752668E-2</v>
      </c>
      <c r="J128" s="64">
        <f t="shared" ref="J128:J159" si="99">(H128*I128)</f>
        <v>41.025737142857146</v>
      </c>
      <c r="K128" s="62">
        <f t="shared" ref="K128:K159" si="100">(E128-F128)</f>
        <v>0</v>
      </c>
      <c r="L128" s="102">
        <f t="shared" si="98"/>
        <v>1</v>
      </c>
      <c r="M128" s="62">
        <f t="shared" ref="M128:M159" si="101">(K128*L128)</f>
        <v>0</v>
      </c>
      <c r="N128" s="102">
        <v>1.67E-2</v>
      </c>
      <c r="O128" s="64">
        <f t="shared" ref="O128:O159" si="102">(N128*M128)</f>
        <v>0</v>
      </c>
      <c r="P128" s="65">
        <f t="shared" si="71"/>
        <v>41.025737142857146</v>
      </c>
      <c r="Q128" s="103">
        <f>Assumptions!I9</f>
        <v>26.3</v>
      </c>
      <c r="R128" s="66">
        <f t="shared" ref="R128:R159" si="103">(P128*Q128)</f>
        <v>1078.976886857143</v>
      </c>
    </row>
    <row r="129" spans="1:18" ht="48" x14ac:dyDescent="0.2">
      <c r="A129" s="236"/>
      <c r="B129" s="233"/>
      <c r="C129" s="58" t="s">
        <v>159</v>
      </c>
      <c r="D129" s="121" t="s">
        <v>121</v>
      </c>
      <c r="E129" s="101">
        <f>E128</f>
        <v>428.8</v>
      </c>
      <c r="F129" s="101">
        <f>E129*0.5</f>
        <v>214.4</v>
      </c>
      <c r="G129" s="102">
        <v>1</v>
      </c>
      <c r="H129" s="102">
        <f t="shared" si="91"/>
        <v>214.4</v>
      </c>
      <c r="I129" s="63">
        <f>I123</f>
        <v>1.67E-2</v>
      </c>
      <c r="J129" s="63">
        <f t="shared" si="99"/>
        <v>3.5804800000000001</v>
      </c>
      <c r="K129" s="104">
        <f t="shared" si="100"/>
        <v>214.4</v>
      </c>
      <c r="L129" s="102">
        <f t="shared" si="98"/>
        <v>1</v>
      </c>
      <c r="M129" s="102">
        <f t="shared" si="101"/>
        <v>214.4</v>
      </c>
      <c r="N129" s="102">
        <v>1.67E-2</v>
      </c>
      <c r="O129" s="63">
        <f t="shared" si="102"/>
        <v>3.5804800000000001</v>
      </c>
      <c r="P129" s="103">
        <f t="shared" si="71"/>
        <v>7.1609600000000002</v>
      </c>
      <c r="Q129" s="103">
        <f>Q128</f>
        <v>26.3</v>
      </c>
      <c r="R129" s="103">
        <f t="shared" si="103"/>
        <v>188.333248</v>
      </c>
    </row>
    <row r="130" spans="1:18" ht="36" x14ac:dyDescent="0.2">
      <c r="A130" s="236"/>
      <c r="B130" s="233"/>
      <c r="C130" s="58" t="s">
        <v>181</v>
      </c>
      <c r="D130" s="121" t="s">
        <v>122</v>
      </c>
      <c r="E130" s="101">
        <f>E129</f>
        <v>428.8</v>
      </c>
      <c r="F130" s="101">
        <f>E130*0.8</f>
        <v>343.04</v>
      </c>
      <c r="G130" s="102">
        <v>1</v>
      </c>
      <c r="H130" s="102">
        <f t="shared" si="91"/>
        <v>343.04</v>
      </c>
      <c r="I130" s="63">
        <f>I131*10</f>
        <v>0.16699999999999998</v>
      </c>
      <c r="J130" s="63">
        <f t="shared" si="99"/>
        <v>57.287679999999995</v>
      </c>
      <c r="K130" s="104">
        <f t="shared" si="100"/>
        <v>85.759999999999991</v>
      </c>
      <c r="L130" s="102">
        <f t="shared" si="98"/>
        <v>1</v>
      </c>
      <c r="M130" s="102">
        <f t="shared" si="101"/>
        <v>85.759999999999991</v>
      </c>
      <c r="N130" s="102">
        <v>1.67E-2</v>
      </c>
      <c r="O130" s="63">
        <f t="shared" si="102"/>
        <v>1.4321919999999999</v>
      </c>
      <c r="P130" s="103">
        <f t="shared" si="71"/>
        <v>58.719871999999995</v>
      </c>
      <c r="Q130" s="103">
        <f t="shared" ref="Q130:Q159" si="104">Q129</f>
        <v>26.3</v>
      </c>
      <c r="R130" s="103">
        <f t="shared" si="103"/>
        <v>1544.3326336</v>
      </c>
    </row>
    <row r="131" spans="1:18" ht="48" x14ac:dyDescent="0.2">
      <c r="A131" s="236"/>
      <c r="B131" s="233"/>
      <c r="C131" s="58" t="s">
        <v>160</v>
      </c>
      <c r="D131" s="121" t="s">
        <v>123</v>
      </c>
      <c r="E131" s="101">
        <f>E130*0.5</f>
        <v>214.4</v>
      </c>
      <c r="F131" s="101">
        <f>E131*0.8</f>
        <v>171.52</v>
      </c>
      <c r="G131" s="102">
        <v>1</v>
      </c>
      <c r="H131" s="102">
        <f t="shared" si="91"/>
        <v>171.52</v>
      </c>
      <c r="I131" s="63">
        <v>1.67E-2</v>
      </c>
      <c r="J131" s="63">
        <f t="shared" si="99"/>
        <v>2.8643840000000003</v>
      </c>
      <c r="K131" s="104">
        <f t="shared" si="100"/>
        <v>42.879999999999995</v>
      </c>
      <c r="L131" s="102">
        <f t="shared" si="98"/>
        <v>1</v>
      </c>
      <c r="M131" s="102">
        <f t="shared" si="101"/>
        <v>42.879999999999995</v>
      </c>
      <c r="N131" s="102">
        <v>1.67E-2</v>
      </c>
      <c r="O131" s="63">
        <f t="shared" si="102"/>
        <v>0.71609599999999995</v>
      </c>
      <c r="P131" s="103">
        <f t="shared" si="71"/>
        <v>3.5804800000000001</v>
      </c>
      <c r="Q131" s="103">
        <f t="shared" si="104"/>
        <v>26.3</v>
      </c>
      <c r="R131" s="103">
        <f t="shared" si="103"/>
        <v>94.166623999999999</v>
      </c>
    </row>
    <row r="132" spans="1:18" ht="48" x14ac:dyDescent="0.2">
      <c r="A132" s="236"/>
      <c r="B132" s="233"/>
      <c r="C132" s="67" t="s">
        <v>174</v>
      </c>
      <c r="D132" s="121" t="s">
        <v>124</v>
      </c>
      <c r="E132" s="101">
        <f>E129*0.2</f>
        <v>85.76</v>
      </c>
      <c r="F132" s="101">
        <f>E132*0.5</f>
        <v>42.88</v>
      </c>
      <c r="G132" s="102">
        <v>1</v>
      </c>
      <c r="H132" s="102">
        <f t="shared" si="91"/>
        <v>42.88</v>
      </c>
      <c r="I132" s="63">
        <v>0.16700000000000001</v>
      </c>
      <c r="J132" s="63">
        <f t="shared" si="99"/>
        <v>7.1609600000000011</v>
      </c>
      <c r="K132" s="104">
        <f t="shared" si="100"/>
        <v>42.88</v>
      </c>
      <c r="L132" s="102">
        <f t="shared" si="98"/>
        <v>1</v>
      </c>
      <c r="M132" s="102">
        <f t="shared" si="101"/>
        <v>42.88</v>
      </c>
      <c r="N132" s="102">
        <v>1.67E-2</v>
      </c>
      <c r="O132" s="63">
        <f t="shared" si="102"/>
        <v>0.71609600000000007</v>
      </c>
      <c r="P132" s="103">
        <f t="shared" si="71"/>
        <v>7.8770560000000014</v>
      </c>
      <c r="Q132" s="103">
        <f t="shared" si="104"/>
        <v>26.3</v>
      </c>
      <c r="R132" s="103">
        <f t="shared" si="103"/>
        <v>207.16657280000004</v>
      </c>
    </row>
    <row r="133" spans="1:18" ht="24" x14ac:dyDescent="0.2">
      <c r="A133" s="236"/>
      <c r="B133" s="233"/>
      <c r="C133" s="67" t="s">
        <v>161</v>
      </c>
      <c r="D133" s="121" t="s">
        <v>125</v>
      </c>
      <c r="E133" s="101">
        <f>Assumptions!B43</f>
        <v>72</v>
      </c>
      <c r="F133" s="101">
        <f>E133*0.5</f>
        <v>36</v>
      </c>
      <c r="G133" s="102">
        <v>1</v>
      </c>
      <c r="H133" s="102">
        <f t="shared" si="91"/>
        <v>36</v>
      </c>
      <c r="I133" s="63">
        <v>5.0099999999999999E-2</v>
      </c>
      <c r="J133" s="63">
        <f t="shared" si="99"/>
        <v>1.8035999999999999</v>
      </c>
      <c r="K133" s="104">
        <f t="shared" si="100"/>
        <v>36</v>
      </c>
      <c r="L133" s="102">
        <f t="shared" si="98"/>
        <v>1</v>
      </c>
      <c r="M133" s="102">
        <f t="shared" si="101"/>
        <v>36</v>
      </c>
      <c r="N133" s="102">
        <v>1.67E-2</v>
      </c>
      <c r="O133" s="63">
        <f t="shared" si="102"/>
        <v>0.60119999999999996</v>
      </c>
      <c r="P133" s="103">
        <f t="shared" si="71"/>
        <v>2.4047999999999998</v>
      </c>
      <c r="Q133" s="103">
        <f t="shared" si="104"/>
        <v>26.3</v>
      </c>
      <c r="R133" s="103">
        <f t="shared" si="103"/>
        <v>63.24624</v>
      </c>
    </row>
    <row r="134" spans="1:18" ht="24" x14ac:dyDescent="0.2">
      <c r="A134" s="236"/>
      <c r="B134" s="233"/>
      <c r="C134" s="67" t="s">
        <v>120</v>
      </c>
      <c r="D134" s="121" t="s">
        <v>126</v>
      </c>
      <c r="E134" s="101">
        <f>F133</f>
        <v>36</v>
      </c>
      <c r="F134" s="101">
        <f>E134*0.8</f>
        <v>28.8</v>
      </c>
      <c r="G134" s="102">
        <v>1</v>
      </c>
      <c r="H134" s="102">
        <f t="shared" si="91"/>
        <v>28.8</v>
      </c>
      <c r="I134" s="63">
        <v>1.67E-2</v>
      </c>
      <c r="J134" s="63">
        <f t="shared" si="99"/>
        <v>0.48096</v>
      </c>
      <c r="K134" s="104">
        <f t="shared" si="100"/>
        <v>7.1999999999999993</v>
      </c>
      <c r="L134" s="102">
        <f t="shared" si="98"/>
        <v>1</v>
      </c>
      <c r="M134" s="102">
        <f t="shared" si="101"/>
        <v>7.1999999999999993</v>
      </c>
      <c r="N134" s="102">
        <v>1.67E-2</v>
      </c>
      <c r="O134" s="63">
        <f t="shared" si="102"/>
        <v>0.12023999999999999</v>
      </c>
      <c r="P134" s="103">
        <f t="shared" si="71"/>
        <v>0.60119999999999996</v>
      </c>
      <c r="Q134" s="103">
        <f t="shared" si="104"/>
        <v>26.3</v>
      </c>
      <c r="R134" s="103">
        <f t="shared" si="103"/>
        <v>15.81156</v>
      </c>
    </row>
    <row r="135" spans="1:18" ht="24" x14ac:dyDescent="0.2">
      <c r="A135" s="236"/>
      <c r="B135" s="233"/>
      <c r="C135" s="67" t="s">
        <v>162</v>
      </c>
      <c r="D135" s="121" t="s">
        <v>127</v>
      </c>
      <c r="E135" s="101">
        <f>E133*0.2</f>
        <v>14.4</v>
      </c>
      <c r="F135" s="101">
        <f>E135*0.5</f>
        <v>7.2</v>
      </c>
      <c r="G135" s="102">
        <v>1</v>
      </c>
      <c r="H135" s="102">
        <f t="shared" si="91"/>
        <v>7.2</v>
      </c>
      <c r="I135" s="63">
        <v>5.0099999999999999E-2</v>
      </c>
      <c r="J135" s="63">
        <f t="shared" si="99"/>
        <v>0.36071999999999999</v>
      </c>
      <c r="K135" s="104">
        <f t="shared" si="100"/>
        <v>7.2</v>
      </c>
      <c r="L135" s="102">
        <f t="shared" si="98"/>
        <v>1</v>
      </c>
      <c r="M135" s="102">
        <f t="shared" si="101"/>
        <v>7.2</v>
      </c>
      <c r="N135" s="102">
        <v>1.67E-2</v>
      </c>
      <c r="O135" s="63">
        <f t="shared" si="102"/>
        <v>0.12024</v>
      </c>
      <c r="P135" s="103">
        <f t="shared" si="71"/>
        <v>0.48096</v>
      </c>
      <c r="Q135" s="103">
        <f t="shared" si="104"/>
        <v>26.3</v>
      </c>
      <c r="R135" s="103">
        <f t="shared" si="103"/>
        <v>12.649248</v>
      </c>
    </row>
    <row r="136" spans="1:18" ht="24" x14ac:dyDescent="0.2">
      <c r="A136" s="236"/>
      <c r="B136" s="233"/>
      <c r="C136" s="82" t="s">
        <v>128</v>
      </c>
      <c r="D136" s="121"/>
      <c r="E136" s="101">
        <f>E133</f>
        <v>72</v>
      </c>
      <c r="F136" s="101">
        <f>E136</f>
        <v>72</v>
      </c>
      <c r="G136" s="102">
        <v>1</v>
      </c>
      <c r="H136" s="102">
        <f t="shared" si="91"/>
        <v>72</v>
      </c>
      <c r="I136" s="63">
        <v>0.25</v>
      </c>
      <c r="J136" s="63">
        <f t="shared" si="99"/>
        <v>18</v>
      </c>
      <c r="K136" s="104">
        <f t="shared" si="100"/>
        <v>0</v>
      </c>
      <c r="L136" s="102">
        <f t="shared" si="98"/>
        <v>1</v>
      </c>
      <c r="M136" s="102">
        <f t="shared" si="101"/>
        <v>0</v>
      </c>
      <c r="N136" s="102">
        <v>1.67E-2</v>
      </c>
      <c r="O136" s="63">
        <f t="shared" si="102"/>
        <v>0</v>
      </c>
      <c r="P136" s="103">
        <f t="shared" si="71"/>
        <v>18</v>
      </c>
      <c r="Q136" s="103">
        <f t="shared" si="104"/>
        <v>26.3</v>
      </c>
      <c r="R136" s="103">
        <f t="shared" si="103"/>
        <v>473.40000000000003</v>
      </c>
    </row>
    <row r="137" spans="1:18" s="70" customFormat="1" ht="36" x14ac:dyDescent="0.2">
      <c r="A137" s="236"/>
      <c r="B137" s="233"/>
      <c r="C137" s="82" t="s">
        <v>250</v>
      </c>
      <c r="D137" s="84" t="s">
        <v>251</v>
      </c>
      <c r="E137" s="101">
        <f>F130</f>
        <v>343.04</v>
      </c>
      <c r="F137" s="101">
        <f>E137</f>
        <v>343.04</v>
      </c>
      <c r="G137" s="102">
        <v>1</v>
      </c>
      <c r="H137" s="102">
        <f t="shared" si="91"/>
        <v>343.04</v>
      </c>
      <c r="I137" s="63">
        <v>5.0099999999999999E-2</v>
      </c>
      <c r="J137" s="63">
        <f t="shared" si="99"/>
        <v>17.186304</v>
      </c>
      <c r="K137" s="104">
        <f t="shared" si="100"/>
        <v>0</v>
      </c>
      <c r="L137" s="102">
        <f t="shared" si="98"/>
        <v>1</v>
      </c>
      <c r="M137" s="102">
        <f t="shared" si="101"/>
        <v>0</v>
      </c>
      <c r="N137" s="63">
        <v>5.0099999999999999E-2</v>
      </c>
      <c r="O137" s="63">
        <f t="shared" si="102"/>
        <v>0</v>
      </c>
      <c r="P137" s="103">
        <f>(J137+O137)</f>
        <v>17.186304</v>
      </c>
      <c r="Q137" s="103">
        <f t="shared" si="104"/>
        <v>26.3</v>
      </c>
      <c r="R137" s="103">
        <f>(P137*Q137)</f>
        <v>451.99979519999999</v>
      </c>
    </row>
    <row r="138" spans="1:18" ht="36" x14ac:dyDescent="0.2">
      <c r="A138" s="236"/>
      <c r="B138" s="233"/>
      <c r="C138" s="67" t="s">
        <v>32</v>
      </c>
      <c r="D138" s="121" t="s">
        <v>38</v>
      </c>
      <c r="E138" s="101">
        <f>E129</f>
        <v>428.8</v>
      </c>
      <c r="F138" s="101">
        <f>E138*0.5</f>
        <v>214.4</v>
      </c>
      <c r="G138" s="102">
        <v>1</v>
      </c>
      <c r="H138" s="102">
        <f t="shared" si="91"/>
        <v>214.4</v>
      </c>
      <c r="I138" s="63">
        <f>I132</f>
        <v>0.16700000000000001</v>
      </c>
      <c r="J138" s="63">
        <f t="shared" si="99"/>
        <v>35.8048</v>
      </c>
      <c r="K138" s="104">
        <f t="shared" si="100"/>
        <v>214.4</v>
      </c>
      <c r="L138" s="102">
        <f t="shared" si="98"/>
        <v>1</v>
      </c>
      <c r="M138" s="102">
        <f t="shared" si="101"/>
        <v>214.4</v>
      </c>
      <c r="N138" s="102">
        <v>1.67E-2</v>
      </c>
      <c r="O138" s="63">
        <f t="shared" si="102"/>
        <v>3.5804800000000001</v>
      </c>
      <c r="P138" s="103">
        <f t="shared" si="71"/>
        <v>39.385280000000002</v>
      </c>
      <c r="Q138" s="103">
        <f>Q136</f>
        <v>26.3</v>
      </c>
      <c r="R138" s="103">
        <f t="shared" si="103"/>
        <v>1035.832864</v>
      </c>
    </row>
    <row r="139" spans="1:18" ht="36" x14ac:dyDescent="0.2">
      <c r="A139" s="236"/>
      <c r="B139" s="233"/>
      <c r="C139" s="67" t="s">
        <v>41</v>
      </c>
      <c r="D139" s="121" t="s">
        <v>39</v>
      </c>
      <c r="E139" s="101">
        <f>F138</f>
        <v>214.4</v>
      </c>
      <c r="F139" s="101">
        <f>E139*0.8</f>
        <v>171.52</v>
      </c>
      <c r="G139" s="102">
        <v>1</v>
      </c>
      <c r="H139" s="102">
        <f t="shared" si="91"/>
        <v>171.52</v>
      </c>
      <c r="I139" s="63">
        <f>I131</f>
        <v>1.67E-2</v>
      </c>
      <c r="J139" s="63">
        <f t="shared" si="99"/>
        <v>2.8643840000000003</v>
      </c>
      <c r="K139" s="104">
        <f t="shared" si="100"/>
        <v>42.879999999999995</v>
      </c>
      <c r="L139" s="102">
        <f t="shared" si="98"/>
        <v>1</v>
      </c>
      <c r="M139" s="102">
        <f t="shared" si="101"/>
        <v>42.879999999999995</v>
      </c>
      <c r="N139" s="102">
        <v>1.67E-2</v>
      </c>
      <c r="O139" s="63">
        <f t="shared" si="102"/>
        <v>0.71609599999999995</v>
      </c>
      <c r="P139" s="103">
        <f t="shared" si="71"/>
        <v>3.5804800000000001</v>
      </c>
      <c r="Q139" s="103">
        <f t="shared" si="104"/>
        <v>26.3</v>
      </c>
      <c r="R139" s="103">
        <f t="shared" si="103"/>
        <v>94.166623999999999</v>
      </c>
    </row>
    <row r="140" spans="1:18" x14ac:dyDescent="0.2">
      <c r="A140" s="236"/>
      <c r="B140" s="233"/>
      <c r="C140" s="67" t="s">
        <v>175</v>
      </c>
      <c r="D140" s="121" t="s">
        <v>182</v>
      </c>
      <c r="E140" s="101">
        <f>Assumptions!B8</f>
        <v>428.8</v>
      </c>
      <c r="F140" s="101">
        <f>Assumptions!C8</f>
        <v>300</v>
      </c>
      <c r="G140" s="102">
        <v>1</v>
      </c>
      <c r="H140" s="102">
        <f t="shared" si="91"/>
        <v>300</v>
      </c>
      <c r="I140" s="63">
        <v>0.33400000000000002</v>
      </c>
      <c r="J140" s="63">
        <f t="shared" si="99"/>
        <v>100.2</v>
      </c>
      <c r="K140" s="104">
        <f t="shared" si="100"/>
        <v>128.80000000000001</v>
      </c>
      <c r="L140" s="102">
        <f t="shared" si="98"/>
        <v>1</v>
      </c>
      <c r="M140" s="102">
        <f t="shared" si="101"/>
        <v>128.80000000000001</v>
      </c>
      <c r="N140" s="102">
        <v>1.67E-2</v>
      </c>
      <c r="O140" s="63">
        <f t="shared" si="102"/>
        <v>2.15096</v>
      </c>
      <c r="P140" s="103">
        <f t="shared" si="71"/>
        <v>102.35096</v>
      </c>
      <c r="Q140" s="103">
        <f t="shared" si="104"/>
        <v>26.3</v>
      </c>
      <c r="R140" s="103">
        <f t="shared" si="103"/>
        <v>2691.8302480000002</v>
      </c>
    </row>
    <row r="141" spans="1:18" ht="36" x14ac:dyDescent="0.2">
      <c r="A141" s="236"/>
      <c r="B141" s="233"/>
      <c r="C141" s="67" t="s">
        <v>139</v>
      </c>
      <c r="D141" s="121" t="s">
        <v>51</v>
      </c>
      <c r="E141" s="101">
        <f>E129*0.2</f>
        <v>85.76</v>
      </c>
      <c r="F141" s="101">
        <f>E141*0.5</f>
        <v>42.88</v>
      </c>
      <c r="G141" s="102">
        <v>1</v>
      </c>
      <c r="H141" s="102">
        <f t="shared" si="91"/>
        <v>42.88</v>
      </c>
      <c r="I141" s="63">
        <v>8.3500000000000005E-2</v>
      </c>
      <c r="J141" s="63">
        <f t="shared" si="99"/>
        <v>3.5804800000000006</v>
      </c>
      <c r="K141" s="104">
        <f t="shared" si="100"/>
        <v>42.88</v>
      </c>
      <c r="L141" s="102">
        <f t="shared" si="98"/>
        <v>1</v>
      </c>
      <c r="M141" s="102">
        <f t="shared" si="101"/>
        <v>42.88</v>
      </c>
      <c r="N141" s="102">
        <v>1.67E-2</v>
      </c>
      <c r="O141" s="63">
        <f t="shared" si="102"/>
        <v>0.71609600000000007</v>
      </c>
      <c r="P141" s="103">
        <f t="shared" si="71"/>
        <v>4.2965760000000008</v>
      </c>
      <c r="Q141" s="103">
        <f t="shared" si="104"/>
        <v>26.3</v>
      </c>
      <c r="R141" s="103">
        <f t="shared" si="103"/>
        <v>112.99994880000003</v>
      </c>
    </row>
    <row r="142" spans="1:18" ht="48" x14ac:dyDescent="0.2">
      <c r="A142" s="236"/>
      <c r="B142" s="233"/>
      <c r="C142" s="67" t="s">
        <v>48</v>
      </c>
      <c r="D142" s="121" t="s">
        <v>52</v>
      </c>
      <c r="E142" s="101">
        <f>Assumptions!B28</f>
        <v>11.764705882352942</v>
      </c>
      <c r="F142" s="101">
        <f>E142*0.5</f>
        <v>5.882352941176471</v>
      </c>
      <c r="G142" s="102">
        <v>1</v>
      </c>
      <c r="H142" s="102">
        <f t="shared" si="91"/>
        <v>5.882352941176471</v>
      </c>
      <c r="I142" s="63">
        <v>5.0099999999999999E-2</v>
      </c>
      <c r="J142" s="63">
        <f t="shared" si="99"/>
        <v>0.29470588235294121</v>
      </c>
      <c r="K142" s="104">
        <f t="shared" si="100"/>
        <v>5.882352941176471</v>
      </c>
      <c r="L142" s="102">
        <f t="shared" si="98"/>
        <v>1</v>
      </c>
      <c r="M142" s="102">
        <f t="shared" si="101"/>
        <v>5.882352941176471</v>
      </c>
      <c r="N142" s="102">
        <v>1.67E-2</v>
      </c>
      <c r="O142" s="63">
        <f t="shared" si="102"/>
        <v>9.823529411764706E-2</v>
      </c>
      <c r="P142" s="103">
        <f t="shared" si="71"/>
        <v>0.39294117647058824</v>
      </c>
      <c r="Q142" s="103">
        <f t="shared" si="104"/>
        <v>26.3</v>
      </c>
      <c r="R142" s="103">
        <f t="shared" si="103"/>
        <v>10.334352941176471</v>
      </c>
    </row>
    <row r="143" spans="1:18" ht="48" x14ac:dyDescent="0.2">
      <c r="A143" s="236"/>
      <c r="B143" s="233"/>
      <c r="C143" s="67" t="s">
        <v>49</v>
      </c>
      <c r="D143" s="121" t="s">
        <v>53</v>
      </c>
      <c r="E143" s="101">
        <f>F142</f>
        <v>5.882352941176471</v>
      </c>
      <c r="F143" s="101">
        <f>E143*0.8</f>
        <v>4.7058823529411766</v>
      </c>
      <c r="G143" s="102">
        <v>1</v>
      </c>
      <c r="H143" s="102">
        <f t="shared" si="91"/>
        <v>4.7058823529411766</v>
      </c>
      <c r="I143" s="63">
        <v>5.0099999999999999E-2</v>
      </c>
      <c r="J143" s="63">
        <f t="shared" si="99"/>
        <v>0.23576470588235293</v>
      </c>
      <c r="K143" s="104">
        <f t="shared" si="100"/>
        <v>1.1764705882352944</v>
      </c>
      <c r="L143" s="102">
        <f t="shared" si="98"/>
        <v>1</v>
      </c>
      <c r="M143" s="102">
        <f t="shared" si="101"/>
        <v>1.1764705882352944</v>
      </c>
      <c r="N143" s="102">
        <v>1.67E-2</v>
      </c>
      <c r="O143" s="63">
        <f t="shared" si="102"/>
        <v>1.9647058823529417E-2</v>
      </c>
      <c r="P143" s="103">
        <f t="shared" si="71"/>
        <v>0.25541176470588234</v>
      </c>
      <c r="Q143" s="103">
        <f t="shared" si="104"/>
        <v>26.3</v>
      </c>
      <c r="R143" s="103">
        <f t="shared" si="103"/>
        <v>6.7173294117647053</v>
      </c>
    </row>
    <row r="144" spans="1:18" ht="48" x14ac:dyDescent="0.2">
      <c r="A144" s="236"/>
      <c r="B144" s="233"/>
      <c r="C144" s="67" t="s">
        <v>140</v>
      </c>
      <c r="D144" s="121" t="s">
        <v>54</v>
      </c>
      <c r="E144" s="101">
        <f>Assumptions!C28</f>
        <v>9.4117647058823533</v>
      </c>
      <c r="F144" s="101">
        <f>Assumptions!C31</f>
        <v>8</v>
      </c>
      <c r="G144" s="102">
        <v>1</v>
      </c>
      <c r="H144" s="102">
        <f t="shared" si="91"/>
        <v>8</v>
      </c>
      <c r="I144" s="63">
        <v>1.67E-2</v>
      </c>
      <c r="J144" s="63">
        <f t="shared" si="99"/>
        <v>0.1336</v>
      </c>
      <c r="K144" s="104">
        <f t="shared" si="100"/>
        <v>1.4117647058823533</v>
      </c>
      <c r="L144" s="102">
        <f t="shared" si="98"/>
        <v>1</v>
      </c>
      <c r="M144" s="102">
        <f t="shared" si="101"/>
        <v>1.4117647058823533</v>
      </c>
      <c r="N144" s="102">
        <v>1.67E-2</v>
      </c>
      <c r="O144" s="63">
        <f t="shared" si="102"/>
        <v>2.3576470588235299E-2</v>
      </c>
      <c r="P144" s="103">
        <f t="shared" si="71"/>
        <v>0.15717647058823531</v>
      </c>
      <c r="Q144" s="103">
        <f>Q143</f>
        <v>26.3</v>
      </c>
      <c r="R144" s="103">
        <f t="shared" si="103"/>
        <v>4.1337411764705889</v>
      </c>
    </row>
    <row r="145" spans="1:18" ht="36" x14ac:dyDescent="0.2">
      <c r="A145" s="236"/>
      <c r="B145" s="233"/>
      <c r="C145" s="122" t="s">
        <v>189</v>
      </c>
      <c r="D145" s="121" t="s">
        <v>226</v>
      </c>
      <c r="E145" s="101">
        <f>F144*2</f>
        <v>16</v>
      </c>
      <c r="F145" s="101">
        <f>F144*2</f>
        <v>16</v>
      </c>
      <c r="G145" s="102">
        <v>1</v>
      </c>
      <c r="H145" s="102">
        <f t="shared" si="91"/>
        <v>16</v>
      </c>
      <c r="I145" s="63">
        <v>1</v>
      </c>
      <c r="J145" s="63">
        <f t="shared" si="99"/>
        <v>16</v>
      </c>
      <c r="K145" s="104">
        <f t="shared" si="100"/>
        <v>0</v>
      </c>
      <c r="L145" s="102">
        <f t="shared" si="98"/>
        <v>1</v>
      </c>
      <c r="M145" s="102">
        <f t="shared" si="101"/>
        <v>0</v>
      </c>
      <c r="N145" s="102">
        <v>1.67E-2</v>
      </c>
      <c r="O145" s="63">
        <f t="shared" si="102"/>
        <v>0</v>
      </c>
      <c r="P145" s="103">
        <f t="shared" si="71"/>
        <v>16</v>
      </c>
      <c r="Q145" s="103">
        <f t="shared" si="104"/>
        <v>26.3</v>
      </c>
      <c r="R145" s="103">
        <f t="shared" si="103"/>
        <v>420.8</v>
      </c>
    </row>
    <row r="146" spans="1:18" ht="36" x14ac:dyDescent="0.2">
      <c r="A146" s="236"/>
      <c r="B146" s="233"/>
      <c r="C146" s="67" t="s">
        <v>237</v>
      </c>
      <c r="D146" s="121" t="s">
        <v>60</v>
      </c>
      <c r="E146" s="101">
        <f>F140</f>
        <v>300</v>
      </c>
      <c r="F146" s="101">
        <f>F140</f>
        <v>300</v>
      </c>
      <c r="G146" s="102">
        <v>1</v>
      </c>
      <c r="H146" s="102">
        <f t="shared" si="91"/>
        <v>300</v>
      </c>
      <c r="I146" s="63">
        <v>1.67E-2</v>
      </c>
      <c r="J146" s="63">
        <f t="shared" si="99"/>
        <v>5.01</v>
      </c>
      <c r="K146" s="104">
        <f t="shared" si="100"/>
        <v>0</v>
      </c>
      <c r="L146" s="102">
        <f t="shared" si="98"/>
        <v>1</v>
      </c>
      <c r="M146" s="102">
        <f t="shared" si="101"/>
        <v>0</v>
      </c>
      <c r="N146" s="102">
        <v>1.67E-2</v>
      </c>
      <c r="O146" s="63">
        <f t="shared" si="102"/>
        <v>0</v>
      </c>
      <c r="P146" s="103">
        <f t="shared" si="71"/>
        <v>5.01</v>
      </c>
      <c r="Q146" s="103">
        <f t="shared" si="104"/>
        <v>26.3</v>
      </c>
      <c r="R146" s="103">
        <f t="shared" si="103"/>
        <v>131.76300000000001</v>
      </c>
    </row>
    <row r="147" spans="1:18" x14ac:dyDescent="0.2">
      <c r="A147" s="236"/>
      <c r="B147" s="233"/>
      <c r="C147" s="67" t="s">
        <v>146</v>
      </c>
      <c r="D147" s="121" t="s">
        <v>62</v>
      </c>
      <c r="E147" s="101">
        <f>E142</f>
        <v>11.764705882352942</v>
      </c>
      <c r="F147" s="101">
        <f>E147</f>
        <v>11.764705882352942</v>
      </c>
      <c r="G147" s="102">
        <v>1</v>
      </c>
      <c r="H147" s="102">
        <f t="shared" si="91"/>
        <v>11.764705882352942</v>
      </c>
      <c r="I147" s="63">
        <v>5.0099999999999999E-2</v>
      </c>
      <c r="J147" s="63">
        <f t="shared" si="99"/>
        <v>0.58941176470588241</v>
      </c>
      <c r="K147" s="104">
        <f t="shared" si="100"/>
        <v>0</v>
      </c>
      <c r="L147" s="102">
        <f t="shared" si="98"/>
        <v>1</v>
      </c>
      <c r="M147" s="102">
        <f t="shared" si="101"/>
        <v>0</v>
      </c>
      <c r="N147" s="102">
        <v>1.67E-2</v>
      </c>
      <c r="O147" s="63">
        <f t="shared" si="102"/>
        <v>0</v>
      </c>
      <c r="P147" s="103">
        <f t="shared" si="71"/>
        <v>0.58941176470588241</v>
      </c>
      <c r="Q147" s="103">
        <f t="shared" si="104"/>
        <v>26.3</v>
      </c>
      <c r="R147" s="103">
        <f t="shared" si="103"/>
        <v>15.501529411764707</v>
      </c>
    </row>
    <row r="148" spans="1:18" x14ac:dyDescent="0.2">
      <c r="A148" s="236"/>
      <c r="B148" s="233"/>
      <c r="C148" s="67" t="s">
        <v>33</v>
      </c>
      <c r="D148" s="121" t="s">
        <v>147</v>
      </c>
      <c r="E148" s="101">
        <f>Assumptions!I27</f>
        <v>142.93333333333334</v>
      </c>
      <c r="F148" s="101">
        <f>Assumptions!I31</f>
        <v>100</v>
      </c>
      <c r="G148" s="102">
        <v>1</v>
      </c>
      <c r="H148" s="102">
        <f t="shared" si="91"/>
        <v>100</v>
      </c>
      <c r="I148" s="63">
        <f>I144*20</f>
        <v>0.33399999999999996</v>
      </c>
      <c r="J148" s="63">
        <f t="shared" si="99"/>
        <v>33.4</v>
      </c>
      <c r="K148" s="104">
        <f t="shared" si="100"/>
        <v>42.933333333333337</v>
      </c>
      <c r="L148" s="102">
        <f t="shared" si="98"/>
        <v>1</v>
      </c>
      <c r="M148" s="102">
        <f t="shared" si="101"/>
        <v>42.933333333333337</v>
      </c>
      <c r="N148" s="102">
        <v>1.67E-2</v>
      </c>
      <c r="O148" s="63">
        <f t="shared" si="102"/>
        <v>0.71698666666666666</v>
      </c>
      <c r="P148" s="103">
        <f t="shared" si="71"/>
        <v>34.116986666666662</v>
      </c>
      <c r="Q148" s="103">
        <f t="shared" si="104"/>
        <v>26.3</v>
      </c>
      <c r="R148" s="103">
        <f t="shared" si="103"/>
        <v>897.27674933333321</v>
      </c>
    </row>
    <row r="149" spans="1:18" ht="36" x14ac:dyDescent="0.2">
      <c r="A149" s="236"/>
      <c r="B149" s="233"/>
      <c r="C149" s="67" t="s">
        <v>43</v>
      </c>
      <c r="D149" s="121" t="s">
        <v>148</v>
      </c>
      <c r="E149" s="101">
        <f>E148</f>
        <v>142.93333333333334</v>
      </c>
      <c r="F149" s="101">
        <f>E149*0.5</f>
        <v>71.466666666666669</v>
      </c>
      <c r="G149" s="102">
        <v>1</v>
      </c>
      <c r="H149" s="102">
        <f t="shared" si="91"/>
        <v>71.466666666666669</v>
      </c>
      <c r="I149" s="63">
        <v>8.3500000000000005E-2</v>
      </c>
      <c r="J149" s="63">
        <f t="shared" si="99"/>
        <v>5.9674666666666676</v>
      </c>
      <c r="K149" s="104">
        <f t="shared" si="100"/>
        <v>71.466666666666669</v>
      </c>
      <c r="L149" s="102">
        <f t="shared" si="98"/>
        <v>1</v>
      </c>
      <c r="M149" s="102">
        <f t="shared" si="101"/>
        <v>71.466666666666669</v>
      </c>
      <c r="N149" s="102">
        <v>1.67E-2</v>
      </c>
      <c r="O149" s="63">
        <f t="shared" si="102"/>
        <v>1.1934933333333333</v>
      </c>
      <c r="P149" s="103">
        <f t="shared" si="71"/>
        <v>7.1609600000000011</v>
      </c>
      <c r="Q149" s="103">
        <f t="shared" si="104"/>
        <v>26.3</v>
      </c>
      <c r="R149" s="103">
        <f t="shared" si="103"/>
        <v>188.33324800000003</v>
      </c>
    </row>
    <row r="150" spans="1:18" x14ac:dyDescent="0.2">
      <c r="A150" s="236"/>
      <c r="B150" s="233"/>
      <c r="C150" s="67" t="s">
        <v>227</v>
      </c>
      <c r="D150" s="121"/>
      <c r="E150" s="101">
        <f>E148</f>
        <v>142.93333333333334</v>
      </c>
      <c r="F150" s="101">
        <f>F148</f>
        <v>100</v>
      </c>
      <c r="G150" s="102">
        <v>2</v>
      </c>
      <c r="H150" s="102">
        <f t="shared" ref="H150" si="105">(G150*F150)</f>
        <v>200</v>
      </c>
      <c r="I150" s="63">
        <f>I146*20</f>
        <v>0.33399999999999996</v>
      </c>
      <c r="J150" s="63">
        <f t="shared" ref="J150" si="106">(H150*I150)</f>
        <v>66.8</v>
      </c>
      <c r="K150" s="104">
        <f t="shared" ref="K150" si="107">(E150-F150)</f>
        <v>42.933333333333337</v>
      </c>
      <c r="L150" s="102">
        <f t="shared" ref="L150" si="108">(G150)</f>
        <v>2</v>
      </c>
      <c r="M150" s="102">
        <f t="shared" ref="M150" si="109">(K150*L150)</f>
        <v>85.866666666666674</v>
      </c>
      <c r="N150" s="102">
        <v>1.67E-2</v>
      </c>
      <c r="O150" s="63">
        <f t="shared" ref="O150" si="110">(N150*M150)</f>
        <v>1.4339733333333333</v>
      </c>
      <c r="P150" s="103">
        <f t="shared" ref="P150" si="111">(J150+O150)</f>
        <v>68.233973333333324</v>
      </c>
      <c r="Q150" s="103">
        <f t="shared" si="104"/>
        <v>26.3</v>
      </c>
      <c r="R150" s="103">
        <f t="shared" ref="R150" si="112">(P150*Q150)</f>
        <v>1794.5534986666664</v>
      </c>
    </row>
    <row r="151" spans="1:18" ht="48" x14ac:dyDescent="0.2">
      <c r="A151" s="236"/>
      <c r="B151" s="233"/>
      <c r="C151" s="67" t="s">
        <v>44</v>
      </c>
      <c r="D151" s="73" t="s">
        <v>149</v>
      </c>
      <c r="E151" s="101">
        <f>F149</f>
        <v>71.466666666666669</v>
      </c>
      <c r="F151" s="101">
        <f>E151*0.8</f>
        <v>57.173333333333339</v>
      </c>
      <c r="G151" s="102">
        <v>1</v>
      </c>
      <c r="H151" s="102">
        <f t="shared" si="91"/>
        <v>57.173333333333339</v>
      </c>
      <c r="I151" s="63">
        <f>I37</f>
        <v>5.0099999999999999E-2</v>
      </c>
      <c r="J151" s="63">
        <f t="shared" si="99"/>
        <v>2.8643840000000003</v>
      </c>
      <c r="K151" s="104">
        <f t="shared" si="100"/>
        <v>14.293333333333329</v>
      </c>
      <c r="L151" s="102">
        <f t="shared" si="98"/>
        <v>1</v>
      </c>
      <c r="M151" s="102">
        <f t="shared" si="101"/>
        <v>14.293333333333329</v>
      </c>
      <c r="N151" s="102">
        <v>1.67E-2</v>
      </c>
      <c r="O151" s="63">
        <f t="shared" si="102"/>
        <v>0.23869866666666659</v>
      </c>
      <c r="P151" s="103">
        <f t="shared" si="71"/>
        <v>3.1030826666666669</v>
      </c>
      <c r="Q151" s="103">
        <f>Q149</f>
        <v>26.3</v>
      </c>
      <c r="R151" s="103">
        <f t="shared" si="103"/>
        <v>81.611074133333346</v>
      </c>
    </row>
    <row r="152" spans="1:18" ht="48" x14ac:dyDescent="0.2">
      <c r="A152" s="236"/>
      <c r="B152" s="233"/>
      <c r="C152" s="67" t="s">
        <v>150</v>
      </c>
      <c r="D152" s="73" t="s">
        <v>151</v>
      </c>
      <c r="E152" s="101">
        <f>E148*0.2</f>
        <v>28.58666666666667</v>
      </c>
      <c r="F152" s="101">
        <f>E152*0.5</f>
        <v>14.293333333333335</v>
      </c>
      <c r="G152" s="102">
        <v>1</v>
      </c>
      <c r="H152" s="102">
        <f t="shared" si="91"/>
        <v>14.293333333333335</v>
      </c>
      <c r="I152" s="63">
        <v>8.3500000000000005E-2</v>
      </c>
      <c r="J152" s="63">
        <f t="shared" si="99"/>
        <v>1.1934933333333335</v>
      </c>
      <c r="K152" s="104">
        <f t="shared" si="100"/>
        <v>14.293333333333335</v>
      </c>
      <c r="L152" s="102">
        <f t="shared" si="98"/>
        <v>1</v>
      </c>
      <c r="M152" s="102">
        <f t="shared" si="101"/>
        <v>14.293333333333335</v>
      </c>
      <c r="N152" s="102">
        <v>1.67E-2</v>
      </c>
      <c r="O152" s="63">
        <f t="shared" si="102"/>
        <v>0.2386986666666667</v>
      </c>
      <c r="P152" s="103">
        <f t="shared" si="71"/>
        <v>1.4321920000000001</v>
      </c>
      <c r="Q152" s="103">
        <f t="shared" si="104"/>
        <v>26.3</v>
      </c>
      <c r="R152" s="103">
        <f t="shared" si="103"/>
        <v>37.666649600000007</v>
      </c>
    </row>
    <row r="153" spans="1:18" ht="36" x14ac:dyDescent="0.2">
      <c r="A153" s="236"/>
      <c r="B153" s="233"/>
      <c r="C153" s="67" t="s">
        <v>178</v>
      </c>
      <c r="D153" s="73" t="s">
        <v>152</v>
      </c>
      <c r="E153" s="101">
        <f>E148</f>
        <v>142.93333333333334</v>
      </c>
      <c r="F153" s="101">
        <f>F149</f>
        <v>71.466666666666669</v>
      </c>
      <c r="G153" s="102">
        <v>1</v>
      </c>
      <c r="H153" s="102">
        <f t="shared" si="91"/>
        <v>71.466666666666669</v>
      </c>
      <c r="I153" s="63">
        <v>8.3500000000000005E-2</v>
      </c>
      <c r="J153" s="63">
        <f t="shared" si="99"/>
        <v>5.9674666666666676</v>
      </c>
      <c r="K153" s="104">
        <f t="shared" si="100"/>
        <v>71.466666666666669</v>
      </c>
      <c r="L153" s="102">
        <f t="shared" si="98"/>
        <v>1</v>
      </c>
      <c r="M153" s="102">
        <f t="shared" si="101"/>
        <v>71.466666666666669</v>
      </c>
      <c r="N153" s="102">
        <v>1.67E-2</v>
      </c>
      <c r="O153" s="63">
        <f t="shared" si="102"/>
        <v>1.1934933333333333</v>
      </c>
      <c r="P153" s="103">
        <f t="shared" si="71"/>
        <v>7.1609600000000011</v>
      </c>
      <c r="Q153" s="103">
        <f t="shared" si="104"/>
        <v>26.3</v>
      </c>
      <c r="R153" s="103">
        <f t="shared" si="103"/>
        <v>188.33324800000003</v>
      </c>
    </row>
    <row r="154" spans="1:18" ht="36" x14ac:dyDescent="0.2">
      <c r="A154" s="236"/>
      <c r="B154" s="233"/>
      <c r="C154" s="67" t="s">
        <v>45</v>
      </c>
      <c r="D154" s="73" t="s">
        <v>153</v>
      </c>
      <c r="E154" s="101">
        <f>E151</f>
        <v>71.466666666666669</v>
      </c>
      <c r="F154" s="101">
        <f>F151</f>
        <v>57.173333333333339</v>
      </c>
      <c r="G154" s="102">
        <v>1</v>
      </c>
      <c r="H154" s="102">
        <f t="shared" si="91"/>
        <v>57.173333333333339</v>
      </c>
      <c r="I154" s="63">
        <v>8.3500000000000005E-2</v>
      </c>
      <c r="J154" s="63">
        <f t="shared" si="99"/>
        <v>4.7739733333333341</v>
      </c>
      <c r="K154" s="104">
        <f t="shared" si="100"/>
        <v>14.293333333333329</v>
      </c>
      <c r="L154" s="102">
        <f t="shared" si="98"/>
        <v>1</v>
      </c>
      <c r="M154" s="102">
        <f t="shared" si="101"/>
        <v>14.293333333333329</v>
      </c>
      <c r="N154" s="102">
        <v>1.67E-2</v>
      </c>
      <c r="O154" s="63">
        <f t="shared" si="102"/>
        <v>0.23869866666666659</v>
      </c>
      <c r="P154" s="103">
        <f t="shared" si="71"/>
        <v>5.0126720000000002</v>
      </c>
      <c r="Q154" s="103">
        <f t="shared" si="104"/>
        <v>26.3</v>
      </c>
      <c r="R154" s="103">
        <f t="shared" si="103"/>
        <v>131.83327360000001</v>
      </c>
    </row>
    <row r="155" spans="1:18" ht="36" x14ac:dyDescent="0.2">
      <c r="A155" s="236"/>
      <c r="B155" s="233"/>
      <c r="C155" s="67" t="s">
        <v>154</v>
      </c>
      <c r="D155" s="73" t="s">
        <v>155</v>
      </c>
      <c r="E155" s="101">
        <f>E152</f>
        <v>28.58666666666667</v>
      </c>
      <c r="F155" s="101">
        <f>F152</f>
        <v>14.293333333333335</v>
      </c>
      <c r="G155" s="102">
        <v>1</v>
      </c>
      <c r="H155" s="102">
        <f t="shared" si="91"/>
        <v>14.293333333333335</v>
      </c>
      <c r="I155" s="63">
        <v>8.3500000000000005E-2</v>
      </c>
      <c r="J155" s="63">
        <f t="shared" si="99"/>
        <v>1.1934933333333335</v>
      </c>
      <c r="K155" s="104">
        <f t="shared" si="100"/>
        <v>14.293333333333335</v>
      </c>
      <c r="L155" s="102">
        <f t="shared" si="98"/>
        <v>1</v>
      </c>
      <c r="M155" s="102">
        <f t="shared" si="101"/>
        <v>14.293333333333335</v>
      </c>
      <c r="N155" s="102">
        <v>1.67E-2</v>
      </c>
      <c r="O155" s="63">
        <f t="shared" si="102"/>
        <v>0.2386986666666667</v>
      </c>
      <c r="P155" s="103">
        <f t="shared" si="71"/>
        <v>1.4321920000000001</v>
      </c>
      <c r="Q155" s="103">
        <f t="shared" si="104"/>
        <v>26.3</v>
      </c>
      <c r="R155" s="103">
        <f t="shared" si="103"/>
        <v>37.666649600000007</v>
      </c>
    </row>
    <row r="156" spans="1:18" ht="24" x14ac:dyDescent="0.2">
      <c r="A156" s="236"/>
      <c r="B156" s="233"/>
      <c r="C156" s="82" t="s">
        <v>179</v>
      </c>
      <c r="D156" s="84" t="s">
        <v>156</v>
      </c>
      <c r="E156" s="101">
        <f>E148</f>
        <v>142.93333333333334</v>
      </c>
      <c r="F156" s="101">
        <f>E156*0.5</f>
        <v>71.466666666666669</v>
      </c>
      <c r="G156" s="102">
        <v>1</v>
      </c>
      <c r="H156" s="102">
        <f t="shared" si="91"/>
        <v>71.466666666666669</v>
      </c>
      <c r="I156" s="63">
        <f>I155</f>
        <v>8.3500000000000005E-2</v>
      </c>
      <c r="J156" s="63">
        <f t="shared" si="99"/>
        <v>5.9674666666666676</v>
      </c>
      <c r="K156" s="104">
        <f t="shared" si="100"/>
        <v>71.466666666666669</v>
      </c>
      <c r="L156" s="102">
        <f t="shared" si="98"/>
        <v>1</v>
      </c>
      <c r="M156" s="102">
        <f t="shared" si="101"/>
        <v>71.466666666666669</v>
      </c>
      <c r="N156" s="102">
        <v>1.67E-2</v>
      </c>
      <c r="O156" s="63">
        <f t="shared" si="102"/>
        <v>1.1934933333333333</v>
      </c>
      <c r="P156" s="103">
        <f t="shared" si="71"/>
        <v>7.1609600000000011</v>
      </c>
      <c r="Q156" s="103">
        <f t="shared" si="104"/>
        <v>26.3</v>
      </c>
      <c r="R156" s="103">
        <f t="shared" si="103"/>
        <v>188.33324800000003</v>
      </c>
    </row>
    <row r="157" spans="1:18" ht="24" x14ac:dyDescent="0.2">
      <c r="A157" s="236"/>
      <c r="B157" s="233"/>
      <c r="C157" s="67" t="s">
        <v>46</v>
      </c>
      <c r="D157" s="73" t="s">
        <v>157</v>
      </c>
      <c r="E157" s="101">
        <f>E149</f>
        <v>142.93333333333334</v>
      </c>
      <c r="F157" s="101">
        <f>F148</f>
        <v>100</v>
      </c>
      <c r="G157" s="102">
        <v>1</v>
      </c>
      <c r="H157" s="102">
        <f t="shared" si="91"/>
        <v>100</v>
      </c>
      <c r="I157" s="63">
        <v>0.5</v>
      </c>
      <c r="J157" s="63">
        <f t="shared" si="99"/>
        <v>50</v>
      </c>
      <c r="K157" s="104">
        <f t="shared" si="100"/>
        <v>42.933333333333337</v>
      </c>
      <c r="L157" s="102">
        <f t="shared" si="98"/>
        <v>1</v>
      </c>
      <c r="M157" s="102">
        <f t="shared" si="101"/>
        <v>42.933333333333337</v>
      </c>
      <c r="N157" s="102">
        <v>1.67E-2</v>
      </c>
      <c r="O157" s="63">
        <f t="shared" si="102"/>
        <v>0.71698666666666666</v>
      </c>
      <c r="P157" s="103">
        <f t="shared" si="71"/>
        <v>50.716986666666664</v>
      </c>
      <c r="Q157" s="103">
        <f t="shared" si="104"/>
        <v>26.3</v>
      </c>
      <c r="R157" s="103">
        <f t="shared" si="103"/>
        <v>1333.8567493333333</v>
      </c>
    </row>
    <row r="158" spans="1:18" ht="36" x14ac:dyDescent="0.2">
      <c r="A158" s="236"/>
      <c r="B158" s="233"/>
      <c r="C158" s="67" t="s">
        <v>34</v>
      </c>
      <c r="D158" s="73" t="s">
        <v>158</v>
      </c>
      <c r="E158" s="101">
        <f>E157*0.5</f>
        <v>71.466666666666669</v>
      </c>
      <c r="F158" s="101">
        <f>E158*0.8</f>
        <v>57.173333333333339</v>
      </c>
      <c r="G158" s="102">
        <v>1</v>
      </c>
      <c r="H158" s="102">
        <f t="shared" si="91"/>
        <v>57.173333333333339</v>
      </c>
      <c r="I158" s="63">
        <v>1.67E-2</v>
      </c>
      <c r="J158" s="63">
        <f t="shared" si="99"/>
        <v>0.95479466666666679</v>
      </c>
      <c r="K158" s="104">
        <f t="shared" si="100"/>
        <v>14.293333333333329</v>
      </c>
      <c r="L158" s="102">
        <f t="shared" si="98"/>
        <v>1</v>
      </c>
      <c r="M158" s="102">
        <f t="shared" si="101"/>
        <v>14.293333333333329</v>
      </c>
      <c r="N158" s="102">
        <v>1.67E-2</v>
      </c>
      <c r="O158" s="63">
        <f t="shared" si="102"/>
        <v>0.23869866666666659</v>
      </c>
      <c r="P158" s="103">
        <f t="shared" ref="P158:P160" si="113">(J158+O158)</f>
        <v>1.1934933333333333</v>
      </c>
      <c r="Q158" s="103">
        <f t="shared" si="104"/>
        <v>26.3</v>
      </c>
      <c r="R158" s="103">
        <f t="shared" si="103"/>
        <v>31.388874666666666</v>
      </c>
    </row>
    <row r="159" spans="1:18" ht="36" x14ac:dyDescent="0.2">
      <c r="A159" s="236"/>
      <c r="B159" s="234"/>
      <c r="C159" s="67" t="s">
        <v>47</v>
      </c>
      <c r="D159" s="73" t="s">
        <v>180</v>
      </c>
      <c r="E159" s="101">
        <f>E157*0.2</f>
        <v>28.58666666666667</v>
      </c>
      <c r="F159" s="101">
        <f>E159*0.5</f>
        <v>14.293333333333335</v>
      </c>
      <c r="G159" s="102">
        <v>1</v>
      </c>
      <c r="H159" s="102">
        <f t="shared" si="91"/>
        <v>14.293333333333335</v>
      </c>
      <c r="I159" s="63">
        <v>8.3500000000000005E-2</v>
      </c>
      <c r="J159" s="63">
        <f t="shared" si="99"/>
        <v>1.1934933333333335</v>
      </c>
      <c r="K159" s="104">
        <f t="shared" si="100"/>
        <v>14.293333333333335</v>
      </c>
      <c r="L159" s="102">
        <f t="shared" si="98"/>
        <v>1</v>
      </c>
      <c r="M159" s="102">
        <f t="shared" si="101"/>
        <v>14.293333333333335</v>
      </c>
      <c r="N159" s="102">
        <v>1.67E-2</v>
      </c>
      <c r="O159" s="63">
        <f t="shared" si="102"/>
        <v>0.2386986666666667</v>
      </c>
      <c r="P159" s="103">
        <f t="shared" si="113"/>
        <v>1.4321920000000001</v>
      </c>
      <c r="Q159" s="103">
        <f t="shared" si="104"/>
        <v>26.3</v>
      </c>
      <c r="R159" s="103">
        <f t="shared" si="103"/>
        <v>37.666649600000007</v>
      </c>
    </row>
    <row r="160" spans="1:18" x14ac:dyDescent="0.2">
      <c r="A160" s="236"/>
      <c r="B160" s="237" t="s">
        <v>188</v>
      </c>
      <c r="C160" s="237"/>
      <c r="D160" s="237"/>
      <c r="E160" s="106">
        <f>E128</f>
        <v>428.8</v>
      </c>
      <c r="F160" s="106">
        <f>F140</f>
        <v>300</v>
      </c>
      <c r="G160" s="107">
        <f>H160/F160</f>
        <v>11.972109803921571</v>
      </c>
      <c r="H160" s="109">
        <f>SUM(H128:H159)</f>
        <v>3591.6329411764714</v>
      </c>
      <c r="I160" s="108">
        <f>J160/H160</f>
        <v>0.13774793014726661</v>
      </c>
      <c r="J160" s="108">
        <f>SUM(J128:J159)</f>
        <v>494.74000349579825</v>
      </c>
      <c r="K160" s="109">
        <f>E160-F160</f>
        <v>128.80000000000001</v>
      </c>
      <c r="L160" s="110">
        <f>M160/K160</f>
        <v>10.447545974911701</v>
      </c>
      <c r="M160" s="109">
        <f>SUM(M128:M159)</f>
        <v>1345.6439215686273</v>
      </c>
      <c r="N160" s="107">
        <f>(O160/M160)</f>
        <v>1.670000000000001E-2</v>
      </c>
      <c r="O160" s="108">
        <f>SUM(O128:O159)</f>
        <v>22.472253490196088</v>
      </c>
      <c r="P160" s="110">
        <f t="shared" si="113"/>
        <v>517.21225698599437</v>
      </c>
      <c r="Q160" s="107"/>
      <c r="R160" s="110">
        <f>SUM(R128:R159)</f>
        <v>13602.682358731658</v>
      </c>
    </row>
    <row r="161" spans="1:18" x14ac:dyDescent="0.2">
      <c r="A161" s="188" t="s">
        <v>262</v>
      </c>
      <c r="B161" s="123"/>
      <c r="C161" s="124"/>
      <c r="D161" s="125"/>
      <c r="E161" s="148">
        <f t="shared" ref="E161:R161" si="114">(E120+E127+E160)</f>
        <v>734</v>
      </c>
      <c r="F161" s="148">
        <f t="shared" si="114"/>
        <v>541</v>
      </c>
      <c r="G161" s="198">
        <f>H161/F161</f>
        <v>16.227751078250158</v>
      </c>
      <c r="H161" s="148">
        <f t="shared" si="114"/>
        <v>8779.213333333335</v>
      </c>
      <c r="I161" s="199">
        <f>J161/H161</f>
        <v>0.18795054395575778</v>
      </c>
      <c r="J161" s="148">
        <f t="shared" si="114"/>
        <v>1650.0579215036416</v>
      </c>
      <c r="K161" s="148">
        <f t="shared" si="114"/>
        <v>193</v>
      </c>
      <c r="L161" s="186">
        <f>M161/K161</f>
        <v>18.689063090521181</v>
      </c>
      <c r="M161" s="148">
        <f t="shared" si="114"/>
        <v>3606.9891764705881</v>
      </c>
      <c r="N161" s="199">
        <f>O161/M161</f>
        <v>1.6597956999039258E-2</v>
      </c>
      <c r="O161" s="148">
        <f t="shared" si="114"/>
        <v>59.868651247058843</v>
      </c>
      <c r="P161" s="190">
        <f t="shared" si="114"/>
        <v>1709.9265727507006</v>
      </c>
      <c r="Q161" s="148">
        <f t="shared" si="114"/>
        <v>0</v>
      </c>
      <c r="R161" s="148">
        <f t="shared" si="114"/>
        <v>55502.736271545786</v>
      </c>
    </row>
    <row r="162" spans="1:18" ht="28.5" customHeight="1" x14ac:dyDescent="0.2">
      <c r="A162" s="245" t="s">
        <v>191</v>
      </c>
      <c r="B162" s="232" t="s">
        <v>234</v>
      </c>
      <c r="C162" s="67" t="s">
        <v>192</v>
      </c>
      <c r="D162" s="73" t="s">
        <v>201</v>
      </c>
      <c r="E162" s="111">
        <f>Assumptions!B20</f>
        <v>112965</v>
      </c>
      <c r="F162" s="111">
        <f>E162*0.5</f>
        <v>56482.5</v>
      </c>
      <c r="G162" s="112">
        <v>1</v>
      </c>
      <c r="H162" s="112">
        <f t="shared" si="91"/>
        <v>56482.5</v>
      </c>
      <c r="I162" s="113">
        <v>8.3500000000000005E-2</v>
      </c>
      <c r="J162" s="113">
        <f t="shared" ref="J162" si="115">(H162*I162)</f>
        <v>4716.2887500000006</v>
      </c>
      <c r="K162" s="126">
        <f t="shared" ref="K162" si="116">(E162-F162)</f>
        <v>56482.5</v>
      </c>
      <c r="L162" s="112">
        <f t="shared" ref="L162" si="117">(G162)</f>
        <v>1</v>
      </c>
      <c r="M162" s="112">
        <f t="shared" ref="M162" si="118">(K162*L162)</f>
        <v>56482.5</v>
      </c>
      <c r="N162" s="112">
        <v>1.67E-2</v>
      </c>
      <c r="O162" s="113">
        <f t="shared" ref="O162" si="119">(N162*M162)</f>
        <v>943.25774999999999</v>
      </c>
      <c r="P162" s="114">
        <f t="shared" ref="P162" si="120">(J162+O162)</f>
        <v>5659.5465000000004</v>
      </c>
      <c r="Q162" s="112">
        <f>Assumptions!I10</f>
        <v>7.25</v>
      </c>
      <c r="R162" s="114">
        <f t="shared" ref="R162:R180" si="121">(P162*Q162)</f>
        <v>41031.712125000005</v>
      </c>
    </row>
    <row r="163" spans="1:18" ht="24" x14ac:dyDescent="0.2">
      <c r="A163" s="246"/>
      <c r="B163" s="233"/>
      <c r="C163" s="67" t="s">
        <v>193</v>
      </c>
      <c r="D163" s="73" t="s">
        <v>202</v>
      </c>
      <c r="E163" s="111">
        <f>E162</f>
        <v>112965</v>
      </c>
      <c r="F163" s="111">
        <f>Assumptions!C20</f>
        <v>22918</v>
      </c>
      <c r="G163" s="112">
        <v>1</v>
      </c>
      <c r="H163" s="112">
        <f t="shared" si="91"/>
        <v>22918</v>
      </c>
      <c r="I163" s="113">
        <v>8.3500000000000005E-2</v>
      </c>
      <c r="J163" s="113">
        <f t="shared" ref="J163:J179" si="122">(H163*I163)</f>
        <v>1913.653</v>
      </c>
      <c r="K163" s="126">
        <f t="shared" ref="K163:K179" si="123">(E163-F163)</f>
        <v>90047</v>
      </c>
      <c r="L163" s="112">
        <f t="shared" ref="L163:L179" si="124">(G163)</f>
        <v>1</v>
      </c>
      <c r="M163" s="112">
        <f t="shared" ref="M163:M179" si="125">(K163*L163)</f>
        <v>90047</v>
      </c>
      <c r="N163" s="112">
        <v>1.67E-2</v>
      </c>
      <c r="O163" s="113">
        <f t="shared" ref="O163:O179" si="126">(N163*M163)</f>
        <v>1503.7848999999999</v>
      </c>
      <c r="P163" s="114">
        <f t="shared" ref="P163:P179" si="127">(J163+O163)</f>
        <v>3417.4378999999999</v>
      </c>
      <c r="Q163" s="112">
        <f>Q162</f>
        <v>7.25</v>
      </c>
      <c r="R163" s="114">
        <f t="shared" si="121"/>
        <v>24776.424774999999</v>
      </c>
    </row>
    <row r="164" spans="1:18" ht="24" x14ac:dyDescent="0.2">
      <c r="A164" s="246"/>
      <c r="B164" s="233"/>
      <c r="C164" s="82" t="s">
        <v>194</v>
      </c>
      <c r="D164" s="73" t="s">
        <v>203</v>
      </c>
      <c r="E164" s="111">
        <f>Assumptions!B21</f>
        <v>8756</v>
      </c>
      <c r="F164" s="111">
        <f>E164*0.5</f>
        <v>4378</v>
      </c>
      <c r="G164" s="112">
        <v>1</v>
      </c>
      <c r="H164" s="112">
        <f t="shared" si="91"/>
        <v>4378</v>
      </c>
      <c r="I164" s="113">
        <v>1.67E-2</v>
      </c>
      <c r="J164" s="113">
        <f t="shared" si="122"/>
        <v>73.1126</v>
      </c>
      <c r="K164" s="126">
        <f t="shared" si="123"/>
        <v>4378</v>
      </c>
      <c r="L164" s="112">
        <f t="shared" si="124"/>
        <v>1</v>
      </c>
      <c r="M164" s="112">
        <f t="shared" si="125"/>
        <v>4378</v>
      </c>
      <c r="N164" s="112">
        <v>1.67E-2</v>
      </c>
      <c r="O164" s="113">
        <f t="shared" si="126"/>
        <v>73.1126</v>
      </c>
      <c r="P164" s="114">
        <f t="shared" si="127"/>
        <v>146.2252</v>
      </c>
      <c r="Q164" s="112">
        <f t="shared" ref="Q164:Q166" si="128">Q163</f>
        <v>7.25</v>
      </c>
      <c r="R164" s="114">
        <f t="shared" si="121"/>
        <v>1060.1327000000001</v>
      </c>
    </row>
    <row r="165" spans="1:18" ht="24" x14ac:dyDescent="0.2">
      <c r="A165" s="246"/>
      <c r="B165" s="233"/>
      <c r="C165" s="67" t="s">
        <v>195</v>
      </c>
      <c r="D165" s="73" t="s">
        <v>204</v>
      </c>
      <c r="E165" s="111">
        <f>E164</f>
        <v>8756</v>
      </c>
      <c r="F165" s="111">
        <f>E165*0.8</f>
        <v>7004.8</v>
      </c>
      <c r="G165" s="112">
        <v>1</v>
      </c>
      <c r="H165" s="112">
        <f t="shared" si="91"/>
        <v>7004.8</v>
      </c>
      <c r="I165" s="113">
        <v>1.67E-2</v>
      </c>
      <c r="J165" s="113">
        <f t="shared" si="122"/>
        <v>116.98016</v>
      </c>
      <c r="K165" s="126">
        <f t="shared" si="123"/>
        <v>1751.1999999999998</v>
      </c>
      <c r="L165" s="112">
        <f t="shared" si="124"/>
        <v>1</v>
      </c>
      <c r="M165" s="112">
        <f t="shared" si="125"/>
        <v>1751.1999999999998</v>
      </c>
      <c r="N165" s="112">
        <v>1.67E-2</v>
      </c>
      <c r="O165" s="113">
        <f t="shared" si="126"/>
        <v>29.245039999999996</v>
      </c>
      <c r="P165" s="114">
        <f t="shared" si="127"/>
        <v>146.2252</v>
      </c>
      <c r="Q165" s="112">
        <f t="shared" si="128"/>
        <v>7.25</v>
      </c>
      <c r="R165" s="114">
        <f t="shared" si="121"/>
        <v>1060.1327000000001</v>
      </c>
    </row>
    <row r="166" spans="1:18" ht="24" x14ac:dyDescent="0.2">
      <c r="A166" s="246"/>
      <c r="B166" s="233"/>
      <c r="C166" s="67" t="s">
        <v>220</v>
      </c>
      <c r="D166" s="73" t="s">
        <v>204</v>
      </c>
      <c r="E166" s="101">
        <f>E164*0.5</f>
        <v>4378</v>
      </c>
      <c r="F166" s="111">
        <f>E166*0.5</f>
        <v>2189</v>
      </c>
      <c r="G166" s="112">
        <v>1</v>
      </c>
      <c r="H166" s="112">
        <f t="shared" si="91"/>
        <v>2189</v>
      </c>
      <c r="I166" s="113">
        <v>1.67E-2</v>
      </c>
      <c r="J166" s="113">
        <f t="shared" si="122"/>
        <v>36.5563</v>
      </c>
      <c r="K166" s="126">
        <f t="shared" si="123"/>
        <v>2189</v>
      </c>
      <c r="L166" s="112">
        <f t="shared" si="124"/>
        <v>1</v>
      </c>
      <c r="M166" s="112">
        <f t="shared" si="125"/>
        <v>2189</v>
      </c>
      <c r="N166" s="112">
        <v>1.67E-2</v>
      </c>
      <c r="O166" s="113">
        <f t="shared" si="126"/>
        <v>36.5563</v>
      </c>
      <c r="P166" s="114">
        <f t="shared" si="127"/>
        <v>73.1126</v>
      </c>
      <c r="Q166" s="112">
        <f t="shared" si="128"/>
        <v>7.25</v>
      </c>
      <c r="R166" s="114">
        <f t="shared" si="121"/>
        <v>530.06635000000006</v>
      </c>
    </row>
    <row r="167" spans="1:18" ht="48" x14ac:dyDescent="0.2">
      <c r="A167" s="246"/>
      <c r="B167" s="233"/>
      <c r="C167" s="67" t="s">
        <v>221</v>
      </c>
      <c r="D167" s="73" t="s">
        <v>203</v>
      </c>
      <c r="E167" s="101">
        <f>E165*0.2</f>
        <v>1751.2</v>
      </c>
      <c r="F167" s="111">
        <f>E167*0.5</f>
        <v>875.6</v>
      </c>
      <c r="G167" s="112">
        <v>1</v>
      </c>
      <c r="H167" s="112">
        <f t="shared" si="91"/>
        <v>875.6</v>
      </c>
      <c r="I167" s="113">
        <v>1.67E-2</v>
      </c>
      <c r="J167" s="113">
        <f t="shared" si="122"/>
        <v>14.62252</v>
      </c>
      <c r="K167" s="126">
        <f t="shared" si="123"/>
        <v>875.6</v>
      </c>
      <c r="L167" s="112">
        <f t="shared" si="124"/>
        <v>1</v>
      </c>
      <c r="M167" s="112">
        <f t="shared" si="125"/>
        <v>875.6</v>
      </c>
      <c r="N167" s="112">
        <v>1.67E-2</v>
      </c>
      <c r="O167" s="113">
        <f t="shared" si="126"/>
        <v>14.62252</v>
      </c>
      <c r="P167" s="114">
        <f t="shared" si="127"/>
        <v>29.245039999999999</v>
      </c>
      <c r="Q167" s="112">
        <f>Assumptions!I10</f>
        <v>7.25</v>
      </c>
      <c r="R167" s="114">
        <f t="shared" si="121"/>
        <v>212.02653999999998</v>
      </c>
    </row>
    <row r="168" spans="1:18" ht="36" x14ac:dyDescent="0.2">
      <c r="A168" s="246"/>
      <c r="B168" s="233"/>
      <c r="C168" s="67" t="s">
        <v>196</v>
      </c>
      <c r="D168" s="73" t="s">
        <v>205</v>
      </c>
      <c r="E168" s="111">
        <f>Assumptions!B19</f>
        <v>3800</v>
      </c>
      <c r="F168" s="111">
        <f>E168*0.5</f>
        <v>1900</v>
      </c>
      <c r="G168" s="112">
        <v>1</v>
      </c>
      <c r="H168" s="112">
        <f t="shared" si="91"/>
        <v>1900</v>
      </c>
      <c r="I168" s="113">
        <v>1.67E-2</v>
      </c>
      <c r="J168" s="113">
        <f t="shared" si="122"/>
        <v>31.73</v>
      </c>
      <c r="K168" s="126">
        <f t="shared" si="123"/>
        <v>1900</v>
      </c>
      <c r="L168" s="112">
        <f t="shared" si="124"/>
        <v>1</v>
      </c>
      <c r="M168" s="112">
        <f t="shared" si="125"/>
        <v>1900</v>
      </c>
      <c r="N168" s="112">
        <v>1.67E-2</v>
      </c>
      <c r="O168" s="113">
        <f t="shared" si="126"/>
        <v>31.73</v>
      </c>
      <c r="P168" s="114">
        <f t="shared" si="127"/>
        <v>63.46</v>
      </c>
      <c r="Q168" s="112">
        <f>Q167</f>
        <v>7.25</v>
      </c>
      <c r="R168" s="114">
        <f t="shared" si="121"/>
        <v>460.08499999999998</v>
      </c>
    </row>
    <row r="169" spans="1:18" ht="24" x14ac:dyDescent="0.2">
      <c r="A169" s="246"/>
      <c r="B169" s="233"/>
      <c r="C169" s="67" t="s">
        <v>197</v>
      </c>
      <c r="D169" s="73" t="s">
        <v>206</v>
      </c>
      <c r="E169" s="111">
        <f>E164*0.2</f>
        <v>1751.2</v>
      </c>
      <c r="F169" s="111">
        <f>E169*0.5</f>
        <v>875.6</v>
      </c>
      <c r="G169" s="112">
        <v>1</v>
      </c>
      <c r="H169" s="112">
        <f t="shared" si="91"/>
        <v>875.6</v>
      </c>
      <c r="I169" s="113">
        <v>8.3500000000000005E-2</v>
      </c>
      <c r="J169" s="113">
        <f t="shared" si="122"/>
        <v>73.1126</v>
      </c>
      <c r="K169" s="126">
        <f t="shared" si="123"/>
        <v>875.6</v>
      </c>
      <c r="L169" s="112">
        <f t="shared" si="124"/>
        <v>1</v>
      </c>
      <c r="M169" s="112">
        <f t="shared" si="125"/>
        <v>875.6</v>
      </c>
      <c r="N169" s="112">
        <v>1.67E-2</v>
      </c>
      <c r="O169" s="113">
        <f t="shared" si="126"/>
        <v>14.62252</v>
      </c>
      <c r="P169" s="114">
        <f t="shared" si="127"/>
        <v>87.735119999999995</v>
      </c>
      <c r="Q169" s="112">
        <f t="shared" ref="Q169:Q180" si="129">Q168</f>
        <v>7.25</v>
      </c>
      <c r="R169" s="114">
        <f t="shared" si="121"/>
        <v>636.07961999999998</v>
      </c>
    </row>
    <row r="170" spans="1:18" ht="24" x14ac:dyDescent="0.2">
      <c r="A170" s="246"/>
      <c r="B170" s="233"/>
      <c r="C170" s="67" t="s">
        <v>268</v>
      </c>
      <c r="D170" s="73" t="s">
        <v>207</v>
      </c>
      <c r="E170" s="111">
        <f>Assumptions!H19</f>
        <v>2379</v>
      </c>
      <c r="F170" s="111">
        <f>Assumptions!I19</f>
        <v>1650</v>
      </c>
      <c r="G170" s="112">
        <v>1</v>
      </c>
      <c r="H170" s="112">
        <f t="shared" si="91"/>
        <v>1650</v>
      </c>
      <c r="I170" s="113">
        <v>0.33400000000000002</v>
      </c>
      <c r="J170" s="113">
        <f t="shared" si="122"/>
        <v>551.1</v>
      </c>
      <c r="K170" s="126">
        <f t="shared" si="123"/>
        <v>729</v>
      </c>
      <c r="L170" s="112">
        <f t="shared" si="124"/>
        <v>1</v>
      </c>
      <c r="M170" s="112">
        <f t="shared" si="125"/>
        <v>729</v>
      </c>
      <c r="N170" s="112">
        <v>1.67E-2</v>
      </c>
      <c r="O170" s="113">
        <f t="shared" si="126"/>
        <v>12.174300000000001</v>
      </c>
      <c r="P170" s="114">
        <f t="shared" si="127"/>
        <v>563.27430000000004</v>
      </c>
      <c r="Q170" s="112">
        <f t="shared" si="129"/>
        <v>7.25</v>
      </c>
      <c r="R170" s="114">
        <f t="shared" si="121"/>
        <v>4083.7386750000005</v>
      </c>
    </row>
    <row r="171" spans="1:18" ht="29.25" customHeight="1" x14ac:dyDescent="0.2">
      <c r="A171" s="246"/>
      <c r="B171" s="233"/>
      <c r="C171" s="67" t="s">
        <v>269</v>
      </c>
      <c r="D171" s="73" t="s">
        <v>207</v>
      </c>
      <c r="E171" s="111">
        <f>Assumptions!H20</f>
        <v>8898</v>
      </c>
      <c r="F171" s="111">
        <f>Assumptions!I20</f>
        <v>5150</v>
      </c>
      <c r="G171" s="112">
        <v>1</v>
      </c>
      <c r="H171" s="112">
        <f t="shared" si="91"/>
        <v>5150</v>
      </c>
      <c r="I171" s="113">
        <v>0.33400000000000002</v>
      </c>
      <c r="J171" s="113">
        <f t="shared" si="122"/>
        <v>1720.1000000000001</v>
      </c>
      <c r="K171" s="126">
        <f t="shared" si="123"/>
        <v>3748</v>
      </c>
      <c r="L171" s="112">
        <f t="shared" si="124"/>
        <v>1</v>
      </c>
      <c r="M171" s="112">
        <f t="shared" si="125"/>
        <v>3748</v>
      </c>
      <c r="N171" s="112">
        <v>1.67E-2</v>
      </c>
      <c r="O171" s="113">
        <f t="shared" si="126"/>
        <v>62.5916</v>
      </c>
      <c r="P171" s="114">
        <f t="shared" si="127"/>
        <v>1782.6916000000001</v>
      </c>
      <c r="Q171" s="112">
        <f t="shared" si="129"/>
        <v>7.25</v>
      </c>
      <c r="R171" s="114">
        <f t="shared" si="121"/>
        <v>12924.5141</v>
      </c>
    </row>
    <row r="172" spans="1:18" x14ac:dyDescent="0.2">
      <c r="A172" s="246"/>
      <c r="B172" s="233"/>
      <c r="C172" s="67" t="s">
        <v>198</v>
      </c>
      <c r="D172" s="73" t="s">
        <v>208</v>
      </c>
      <c r="E172" s="111">
        <f>E170*0.6</f>
        <v>1427.3999999999999</v>
      </c>
      <c r="F172" s="111">
        <f>F170*0.6</f>
        <v>990</v>
      </c>
      <c r="G172" s="112">
        <v>1</v>
      </c>
      <c r="H172" s="112">
        <f t="shared" si="91"/>
        <v>990</v>
      </c>
      <c r="I172" s="113">
        <v>0.33400000000000002</v>
      </c>
      <c r="J172" s="113">
        <f t="shared" si="122"/>
        <v>330.66</v>
      </c>
      <c r="K172" s="126">
        <f t="shared" si="123"/>
        <v>437.39999999999986</v>
      </c>
      <c r="L172" s="112">
        <f t="shared" si="124"/>
        <v>1</v>
      </c>
      <c r="M172" s="112">
        <f t="shared" si="125"/>
        <v>437.39999999999986</v>
      </c>
      <c r="N172" s="112">
        <v>1.67E-2</v>
      </c>
      <c r="O172" s="113">
        <f t="shared" si="126"/>
        <v>7.3045799999999979</v>
      </c>
      <c r="P172" s="114">
        <f t="shared" si="127"/>
        <v>337.96458000000001</v>
      </c>
      <c r="Q172" s="112">
        <f t="shared" si="129"/>
        <v>7.25</v>
      </c>
      <c r="R172" s="114">
        <f t="shared" si="121"/>
        <v>2450.2432050000002</v>
      </c>
    </row>
    <row r="173" spans="1:18" ht="24" x14ac:dyDescent="0.2">
      <c r="A173" s="246"/>
      <c r="B173" s="233"/>
      <c r="C173" s="67" t="s">
        <v>270</v>
      </c>
      <c r="D173" s="73" t="s">
        <v>209</v>
      </c>
      <c r="E173" s="111">
        <f>E170*0.4</f>
        <v>951.6</v>
      </c>
      <c r="F173" s="111">
        <f>F170*0.4</f>
        <v>660</v>
      </c>
      <c r="G173" s="112">
        <v>1</v>
      </c>
      <c r="H173" s="112">
        <f t="shared" si="91"/>
        <v>660</v>
      </c>
      <c r="I173" s="113">
        <v>0.33400000000000002</v>
      </c>
      <c r="J173" s="113">
        <f t="shared" si="122"/>
        <v>220.44000000000003</v>
      </c>
      <c r="K173" s="126">
        <f t="shared" si="123"/>
        <v>291.60000000000002</v>
      </c>
      <c r="L173" s="112">
        <f t="shared" si="124"/>
        <v>1</v>
      </c>
      <c r="M173" s="112">
        <f t="shared" si="125"/>
        <v>291.60000000000002</v>
      </c>
      <c r="N173" s="112">
        <v>1.67E-2</v>
      </c>
      <c r="O173" s="113">
        <f t="shared" si="126"/>
        <v>4.86972</v>
      </c>
      <c r="P173" s="114">
        <f t="shared" si="127"/>
        <v>225.30972000000003</v>
      </c>
      <c r="Q173" s="112">
        <f t="shared" si="129"/>
        <v>7.25</v>
      </c>
      <c r="R173" s="114">
        <f t="shared" si="121"/>
        <v>1633.4954700000003</v>
      </c>
    </row>
    <row r="174" spans="1:18" ht="24" x14ac:dyDescent="0.2">
      <c r="A174" s="246"/>
      <c r="B174" s="233"/>
      <c r="C174" s="67" t="s">
        <v>271</v>
      </c>
      <c r="D174" s="73" t="s">
        <v>209</v>
      </c>
      <c r="E174" s="111">
        <f>E171*0.4</f>
        <v>3559.2000000000003</v>
      </c>
      <c r="F174" s="111">
        <f>F171*0.4</f>
        <v>2060</v>
      </c>
      <c r="G174" s="112">
        <v>1</v>
      </c>
      <c r="H174" s="112">
        <f t="shared" si="91"/>
        <v>2060</v>
      </c>
      <c r="I174" s="113">
        <v>0.33400000000000002</v>
      </c>
      <c r="J174" s="113">
        <f t="shared" si="122"/>
        <v>688.04000000000008</v>
      </c>
      <c r="K174" s="126">
        <f t="shared" si="123"/>
        <v>1499.2000000000003</v>
      </c>
      <c r="L174" s="112">
        <f t="shared" si="124"/>
        <v>1</v>
      </c>
      <c r="M174" s="112">
        <f t="shared" si="125"/>
        <v>1499.2000000000003</v>
      </c>
      <c r="N174" s="112">
        <v>1.67E-2</v>
      </c>
      <c r="O174" s="113">
        <f t="shared" si="126"/>
        <v>25.036640000000006</v>
      </c>
      <c r="P174" s="114">
        <f t="shared" si="127"/>
        <v>713.07664000000011</v>
      </c>
      <c r="Q174" s="112">
        <f t="shared" si="129"/>
        <v>7.25</v>
      </c>
      <c r="R174" s="114">
        <f t="shared" si="121"/>
        <v>5169.8056400000005</v>
      </c>
    </row>
    <row r="175" spans="1:18" ht="24" x14ac:dyDescent="0.2">
      <c r="A175" s="246"/>
      <c r="B175" s="233"/>
      <c r="C175" s="67" t="s">
        <v>215</v>
      </c>
      <c r="D175" s="73" t="s">
        <v>210</v>
      </c>
      <c r="E175" s="111">
        <f>Assumptions!C22</f>
        <v>6800</v>
      </c>
      <c r="F175" s="111">
        <f>E175</f>
        <v>6800</v>
      </c>
      <c r="G175" s="112">
        <v>1</v>
      </c>
      <c r="H175" s="112">
        <f t="shared" si="91"/>
        <v>6800</v>
      </c>
      <c r="I175" s="113">
        <v>1.67E-2</v>
      </c>
      <c r="J175" s="113">
        <f t="shared" si="122"/>
        <v>113.56</v>
      </c>
      <c r="K175" s="126">
        <f t="shared" si="123"/>
        <v>0</v>
      </c>
      <c r="L175" s="112">
        <f t="shared" si="124"/>
        <v>1</v>
      </c>
      <c r="M175" s="112">
        <f t="shared" si="125"/>
        <v>0</v>
      </c>
      <c r="N175" s="112">
        <v>1.67E-2</v>
      </c>
      <c r="O175" s="113">
        <f t="shared" si="126"/>
        <v>0</v>
      </c>
      <c r="P175" s="114">
        <f t="shared" si="127"/>
        <v>113.56</v>
      </c>
      <c r="Q175" s="112">
        <f t="shared" si="129"/>
        <v>7.25</v>
      </c>
      <c r="R175" s="114">
        <f t="shared" si="121"/>
        <v>823.31000000000006</v>
      </c>
    </row>
    <row r="176" spans="1:18" ht="36" x14ac:dyDescent="0.2">
      <c r="A176" s="246"/>
      <c r="B176" s="233"/>
      <c r="C176" s="67" t="s">
        <v>239</v>
      </c>
      <c r="D176" s="73" t="s">
        <v>211</v>
      </c>
      <c r="E176" s="111">
        <f>Assumptions!B38</f>
        <v>80</v>
      </c>
      <c r="F176" s="111">
        <f>Assumptions!C38</f>
        <v>60</v>
      </c>
      <c r="G176" s="112">
        <v>1</v>
      </c>
      <c r="H176" s="112">
        <f t="shared" si="91"/>
        <v>60</v>
      </c>
      <c r="I176" s="113">
        <v>8.3500000000000005E-2</v>
      </c>
      <c r="J176" s="113">
        <f t="shared" si="122"/>
        <v>5.0100000000000007</v>
      </c>
      <c r="K176" s="126">
        <f t="shared" si="123"/>
        <v>20</v>
      </c>
      <c r="L176" s="112">
        <f t="shared" si="124"/>
        <v>1</v>
      </c>
      <c r="M176" s="112">
        <f t="shared" si="125"/>
        <v>20</v>
      </c>
      <c r="N176" s="112">
        <v>1.67E-2</v>
      </c>
      <c r="O176" s="113">
        <f t="shared" si="126"/>
        <v>0.33399999999999996</v>
      </c>
      <c r="P176" s="114">
        <f t="shared" si="127"/>
        <v>5.3440000000000003</v>
      </c>
      <c r="Q176" s="112">
        <f t="shared" si="129"/>
        <v>7.25</v>
      </c>
      <c r="R176" s="114">
        <f t="shared" si="121"/>
        <v>38.744</v>
      </c>
    </row>
    <row r="177" spans="1:19" ht="36" x14ac:dyDescent="0.2">
      <c r="A177" s="246"/>
      <c r="B177" s="233"/>
      <c r="C177" s="67" t="s">
        <v>216</v>
      </c>
      <c r="D177" s="73" t="s">
        <v>212</v>
      </c>
      <c r="E177" s="111">
        <f>Assumptions!C39/2</f>
        <v>24</v>
      </c>
      <c r="F177" s="111">
        <f>E177</f>
        <v>24</v>
      </c>
      <c r="G177" s="112">
        <v>1</v>
      </c>
      <c r="H177" s="112">
        <f t="shared" si="91"/>
        <v>24</v>
      </c>
      <c r="I177" s="113">
        <v>1</v>
      </c>
      <c r="J177" s="113">
        <f t="shared" si="122"/>
        <v>24</v>
      </c>
      <c r="K177" s="126">
        <f t="shared" si="123"/>
        <v>0</v>
      </c>
      <c r="L177" s="112">
        <f t="shared" si="124"/>
        <v>1</v>
      </c>
      <c r="M177" s="112">
        <f t="shared" si="125"/>
        <v>0</v>
      </c>
      <c r="N177" s="112">
        <v>1.67E-2</v>
      </c>
      <c r="O177" s="113">
        <f t="shared" si="126"/>
        <v>0</v>
      </c>
      <c r="P177" s="114">
        <f t="shared" si="127"/>
        <v>24</v>
      </c>
      <c r="Q177" s="112">
        <f t="shared" si="129"/>
        <v>7.25</v>
      </c>
      <c r="R177" s="114">
        <f t="shared" si="121"/>
        <v>174</v>
      </c>
    </row>
    <row r="178" spans="1:19" ht="36" x14ac:dyDescent="0.2">
      <c r="A178" s="246"/>
      <c r="B178" s="233"/>
      <c r="C178" s="67" t="s">
        <v>199</v>
      </c>
      <c r="D178" s="73" t="s">
        <v>213</v>
      </c>
      <c r="E178" s="111">
        <f>E177</f>
        <v>24</v>
      </c>
      <c r="F178" s="111">
        <f>F177</f>
        <v>24</v>
      </c>
      <c r="G178" s="112">
        <v>1</v>
      </c>
      <c r="H178" s="112">
        <f t="shared" si="91"/>
        <v>24</v>
      </c>
      <c r="I178" s="113">
        <v>1</v>
      </c>
      <c r="J178" s="113">
        <f t="shared" si="122"/>
        <v>24</v>
      </c>
      <c r="K178" s="126">
        <f t="shared" si="123"/>
        <v>0</v>
      </c>
      <c r="L178" s="112">
        <f t="shared" si="124"/>
        <v>1</v>
      </c>
      <c r="M178" s="112">
        <f t="shared" si="125"/>
        <v>0</v>
      </c>
      <c r="N178" s="112">
        <v>1.67E-2</v>
      </c>
      <c r="O178" s="113">
        <f t="shared" si="126"/>
        <v>0</v>
      </c>
      <c r="P178" s="114">
        <f t="shared" si="127"/>
        <v>24</v>
      </c>
      <c r="Q178" s="112">
        <f t="shared" si="129"/>
        <v>7.25</v>
      </c>
      <c r="R178" s="114">
        <f t="shared" si="121"/>
        <v>174</v>
      </c>
    </row>
    <row r="179" spans="1:19" ht="36" x14ac:dyDescent="0.2">
      <c r="A179" s="246"/>
      <c r="B179" s="233"/>
      <c r="C179" s="67" t="s">
        <v>200</v>
      </c>
      <c r="D179" s="73" t="s">
        <v>214</v>
      </c>
      <c r="E179" s="111">
        <f>Assumptions!C39</f>
        <v>48</v>
      </c>
      <c r="F179" s="111">
        <f>E179</f>
        <v>48</v>
      </c>
      <c r="G179" s="112">
        <v>1</v>
      </c>
      <c r="H179" s="112">
        <f t="shared" si="91"/>
        <v>48</v>
      </c>
      <c r="I179" s="113">
        <v>1.67E-2</v>
      </c>
      <c r="J179" s="113">
        <f t="shared" si="122"/>
        <v>0.80159999999999998</v>
      </c>
      <c r="K179" s="126">
        <f t="shared" si="123"/>
        <v>0</v>
      </c>
      <c r="L179" s="112">
        <f t="shared" si="124"/>
        <v>1</v>
      </c>
      <c r="M179" s="112">
        <f t="shared" si="125"/>
        <v>0</v>
      </c>
      <c r="N179" s="112">
        <v>1.67E-2</v>
      </c>
      <c r="O179" s="113">
        <f t="shared" si="126"/>
        <v>0</v>
      </c>
      <c r="P179" s="114">
        <f t="shared" si="127"/>
        <v>0.80159999999999998</v>
      </c>
      <c r="Q179" s="112">
        <f t="shared" si="129"/>
        <v>7.25</v>
      </c>
      <c r="R179" s="114">
        <f t="shared" si="121"/>
        <v>5.8115999999999994</v>
      </c>
    </row>
    <row r="180" spans="1:19" x14ac:dyDescent="0.2">
      <c r="A180" s="247"/>
      <c r="B180" s="234"/>
      <c r="C180" s="127" t="s">
        <v>146</v>
      </c>
      <c r="D180" s="73" t="s">
        <v>62</v>
      </c>
      <c r="E180" s="111">
        <f>Assumptions!B20+Assumptions!B19</f>
        <v>116765</v>
      </c>
      <c r="F180" s="111">
        <f>E180</f>
        <v>116765</v>
      </c>
      <c r="G180" s="111">
        <v>1</v>
      </c>
      <c r="H180" s="112">
        <f t="shared" si="91"/>
        <v>116765</v>
      </c>
      <c r="I180" s="113">
        <v>5.0099999999999999E-2</v>
      </c>
      <c r="J180" s="113">
        <f t="shared" ref="J180" si="130">(H180*I180)</f>
        <v>5849.9264999999996</v>
      </c>
      <c r="K180" s="126">
        <f t="shared" ref="K180" si="131">(E180-F180)</f>
        <v>0</v>
      </c>
      <c r="L180" s="126">
        <f t="shared" ref="L180" si="132">(G180)</f>
        <v>1</v>
      </c>
      <c r="M180" s="112">
        <f t="shared" ref="M180" si="133">(K180*L180)</f>
        <v>0</v>
      </c>
      <c r="N180" s="112">
        <v>1.67E-2</v>
      </c>
      <c r="O180" s="113">
        <f t="shared" ref="O180" si="134">(N180*M180)</f>
        <v>0</v>
      </c>
      <c r="P180" s="114">
        <f t="shared" ref="P180:P181" si="135">(J180+O180)</f>
        <v>5849.9264999999996</v>
      </c>
      <c r="Q180" s="112">
        <f t="shared" si="129"/>
        <v>7.25</v>
      </c>
      <c r="R180" s="114">
        <f t="shared" si="121"/>
        <v>42411.967124999996</v>
      </c>
    </row>
    <row r="181" spans="1:19" ht="15.75" customHeight="1" x14ac:dyDescent="0.2">
      <c r="A181" s="187" t="s">
        <v>261</v>
      </c>
      <c r="B181" s="123"/>
      <c r="C181" s="124"/>
      <c r="D181" s="189"/>
      <c r="E181" s="148">
        <f>E162+E168</f>
        <v>116765</v>
      </c>
      <c r="F181" s="148">
        <f>F163+F170</f>
        <v>24568</v>
      </c>
      <c r="G181" s="199">
        <f>H181/F181</f>
        <v>9.3965524259198965</v>
      </c>
      <c r="H181" s="148">
        <f>SUM(H162:H180)</f>
        <v>230854.5</v>
      </c>
      <c r="I181" s="199">
        <f>J181/H181</f>
        <v>7.1489592059067519E-2</v>
      </c>
      <c r="J181" s="148">
        <f>SUM(J162:J180)</f>
        <v>16503.694030000002</v>
      </c>
      <c r="K181" s="148">
        <f>E181-F181</f>
        <v>92197</v>
      </c>
      <c r="L181" s="199">
        <f>M181/K181</f>
        <v>1.7920767487011511</v>
      </c>
      <c r="M181" s="148">
        <f>SUM(M162:M180)</f>
        <v>165224.10000000003</v>
      </c>
      <c r="N181" s="198">
        <f>(O181/M181)</f>
        <v>1.6699999999999996E-2</v>
      </c>
      <c r="O181" s="148">
        <f>SUM(O162:O180)</f>
        <v>2759.2424699999997</v>
      </c>
      <c r="P181" s="190">
        <f t="shared" si="135"/>
        <v>19262.936500000003</v>
      </c>
      <c r="Q181" s="148"/>
      <c r="R181" s="148">
        <f>SUM(R162:R180)</f>
        <v>139656.28962500003</v>
      </c>
    </row>
    <row r="182" spans="1:19" x14ac:dyDescent="0.2">
      <c r="A182" s="144" t="s">
        <v>228</v>
      </c>
      <c r="B182" s="145"/>
      <c r="C182" s="146"/>
      <c r="D182" s="147"/>
      <c r="E182" s="148">
        <f t="shared" ref="E182:P182" si="136">SUM(E181,E161,E87)</f>
        <v>118641</v>
      </c>
      <c r="F182" s="148">
        <f t="shared" si="136"/>
        <v>25958</v>
      </c>
      <c r="G182" s="199">
        <f>H182/F182</f>
        <v>9.7410605914682691</v>
      </c>
      <c r="H182" s="148">
        <f t="shared" si="136"/>
        <v>252858.45083333334</v>
      </c>
      <c r="I182" s="199">
        <f>J182/H182</f>
        <v>8.2324362448832566E-2</v>
      </c>
      <c r="J182" s="148">
        <f t="shared" si="136"/>
        <v>20816.410754653643</v>
      </c>
      <c r="K182" s="148">
        <f t="shared" si="136"/>
        <v>92683</v>
      </c>
      <c r="L182" s="198">
        <f>M182/K182</f>
        <v>1.8709975095375702</v>
      </c>
      <c r="M182" s="148">
        <f t="shared" si="136"/>
        <v>173409.66217647062</v>
      </c>
      <c r="N182" s="186">
        <f>O182/M182</f>
        <v>1.6697877465445807E-2</v>
      </c>
      <c r="O182" s="148">
        <f t="shared" si="136"/>
        <v>2895.5732903470589</v>
      </c>
      <c r="P182" s="148">
        <f t="shared" si="136"/>
        <v>23711.984045000703</v>
      </c>
      <c r="Q182" s="148"/>
      <c r="R182" s="148">
        <f>SUM(R181,R161,R87)</f>
        <v>295889.74192823708</v>
      </c>
      <c r="S182" s="143"/>
    </row>
    <row r="183" spans="1:19" x14ac:dyDescent="0.2">
      <c r="C183" s="141"/>
      <c r="F183" s="149"/>
    </row>
    <row r="184" spans="1:19" ht="15" x14ac:dyDescent="0.25">
      <c r="A184" s="249" t="s">
        <v>238</v>
      </c>
      <c r="B184" s="231"/>
      <c r="C184" s="231"/>
      <c r="D184" s="231"/>
      <c r="E184" s="231"/>
      <c r="F184" s="231"/>
      <c r="G184" s="231"/>
      <c r="H184" s="231"/>
      <c r="I184" s="231"/>
      <c r="J184" s="231"/>
      <c r="K184" s="231"/>
      <c r="L184" s="231"/>
      <c r="M184" s="231"/>
      <c r="N184" s="231"/>
      <c r="O184" s="231"/>
      <c r="P184" s="231"/>
      <c r="Q184" s="231"/>
      <c r="R184" s="231"/>
    </row>
    <row r="185" spans="1:19" ht="15" x14ac:dyDescent="0.25">
      <c r="A185" s="249" t="s">
        <v>244</v>
      </c>
      <c r="B185" s="231"/>
      <c r="C185" s="231"/>
      <c r="D185" s="231"/>
      <c r="E185" s="231"/>
      <c r="F185" s="231"/>
      <c r="G185" s="231"/>
      <c r="H185" s="231"/>
      <c r="I185" s="231"/>
      <c r="J185" s="231"/>
      <c r="K185" s="231"/>
      <c r="L185" s="231"/>
      <c r="M185" s="231"/>
      <c r="N185" s="231"/>
      <c r="O185" s="231"/>
      <c r="P185" s="231"/>
      <c r="Q185" s="231"/>
      <c r="R185" s="231"/>
    </row>
    <row r="186" spans="1:19" ht="15" x14ac:dyDescent="0.25">
      <c r="A186" s="230" t="s">
        <v>245</v>
      </c>
      <c r="B186" s="231"/>
      <c r="C186" s="231"/>
      <c r="D186" s="231"/>
      <c r="E186" s="231"/>
      <c r="F186" s="231"/>
      <c r="G186" s="231"/>
      <c r="H186" s="231"/>
      <c r="I186" s="231"/>
      <c r="J186" s="231"/>
      <c r="K186" s="231"/>
      <c r="L186" s="231"/>
      <c r="M186" s="231"/>
      <c r="N186" s="231"/>
      <c r="O186" s="231"/>
      <c r="P186" s="231"/>
      <c r="Q186" s="231"/>
      <c r="R186" s="231"/>
    </row>
    <row r="187" spans="1:19" ht="15" x14ac:dyDescent="0.25">
      <c r="A187" s="230" t="s">
        <v>246</v>
      </c>
      <c r="B187" s="231"/>
      <c r="C187" s="231"/>
      <c r="D187" s="231"/>
      <c r="E187" s="231"/>
      <c r="F187" s="231"/>
      <c r="G187" s="231"/>
      <c r="H187" s="231"/>
      <c r="I187" s="231"/>
      <c r="J187" s="231"/>
      <c r="K187" s="231"/>
      <c r="L187" s="231"/>
      <c r="M187" s="231"/>
      <c r="N187" s="231"/>
      <c r="O187" s="231"/>
      <c r="P187" s="231"/>
      <c r="Q187" s="231"/>
      <c r="R187" s="231"/>
    </row>
    <row r="188" spans="1:19" ht="15" x14ac:dyDescent="0.25">
      <c r="A188" s="230" t="s">
        <v>247</v>
      </c>
      <c r="B188" s="231"/>
      <c r="C188" s="231"/>
      <c r="D188" s="231"/>
      <c r="E188" s="231"/>
      <c r="F188" s="231"/>
      <c r="G188" s="231"/>
      <c r="H188" s="231"/>
      <c r="I188" s="231"/>
      <c r="J188" s="231"/>
      <c r="K188" s="231"/>
      <c r="L188" s="231"/>
      <c r="M188" s="231"/>
      <c r="N188" s="231"/>
      <c r="O188" s="231"/>
      <c r="P188" s="231"/>
      <c r="Q188" s="231"/>
      <c r="R188" s="231"/>
    </row>
    <row r="189" spans="1:19" ht="15" x14ac:dyDescent="0.25">
      <c r="A189" s="230" t="s">
        <v>248</v>
      </c>
      <c r="B189" s="231"/>
      <c r="C189" s="231"/>
      <c r="D189" s="231"/>
      <c r="E189" s="231"/>
      <c r="F189" s="231"/>
      <c r="G189" s="231"/>
      <c r="H189" s="231"/>
      <c r="I189" s="231"/>
      <c r="J189" s="231"/>
      <c r="K189" s="231"/>
      <c r="L189" s="231"/>
      <c r="M189" s="231"/>
      <c r="N189" s="231"/>
      <c r="O189" s="231"/>
      <c r="P189" s="231"/>
      <c r="Q189" s="231"/>
      <c r="R189" s="231"/>
    </row>
    <row r="190" spans="1:19" ht="15" x14ac:dyDescent="0.25">
      <c r="A190" s="249" t="s">
        <v>249</v>
      </c>
      <c r="B190" s="231"/>
      <c r="C190" s="231"/>
      <c r="D190" s="231"/>
      <c r="E190" s="231"/>
      <c r="F190" s="231"/>
      <c r="G190" s="231"/>
      <c r="H190" s="231"/>
      <c r="I190" s="231"/>
      <c r="J190" s="231"/>
      <c r="K190" s="231"/>
      <c r="L190" s="231"/>
      <c r="M190" s="231"/>
      <c r="N190" s="231"/>
      <c r="O190" s="231"/>
      <c r="P190" s="231"/>
      <c r="Q190" s="231"/>
      <c r="R190" s="231"/>
    </row>
    <row r="191" spans="1:19" x14ac:dyDescent="0.2">
      <c r="A191" s="229" t="s">
        <v>298</v>
      </c>
      <c r="B191" s="229"/>
      <c r="C191" s="229"/>
      <c r="D191" s="229"/>
      <c r="E191" s="229"/>
      <c r="F191" s="229"/>
      <c r="G191" s="229"/>
      <c r="H191" s="229"/>
      <c r="I191" s="229"/>
      <c r="J191" s="229"/>
      <c r="K191" s="229"/>
      <c r="L191" s="229"/>
      <c r="M191" s="229"/>
      <c r="N191" s="229"/>
      <c r="O191" s="229"/>
      <c r="P191" s="229"/>
      <c r="Q191" s="229"/>
      <c r="R191" s="229"/>
    </row>
    <row r="192" spans="1:19" ht="15" x14ac:dyDescent="0.25">
      <c r="A192" s="250" t="s">
        <v>300</v>
      </c>
      <c r="B192" s="231"/>
      <c r="C192" s="231"/>
      <c r="D192" s="231"/>
      <c r="E192" s="231"/>
      <c r="F192" s="231"/>
      <c r="G192" s="231"/>
      <c r="H192" s="231"/>
      <c r="I192" s="231"/>
      <c r="J192" s="231"/>
      <c r="K192" s="231"/>
      <c r="L192" s="231"/>
      <c r="M192" s="231"/>
      <c r="N192" s="231"/>
      <c r="O192" s="231"/>
      <c r="P192" s="231"/>
      <c r="Q192" s="231"/>
      <c r="R192" s="231"/>
    </row>
    <row r="193" spans="1:18" x14ac:dyDescent="0.2">
      <c r="A193" s="229" t="s">
        <v>299</v>
      </c>
      <c r="B193" s="229"/>
      <c r="C193" s="229"/>
      <c r="D193" s="229"/>
      <c r="E193" s="229"/>
      <c r="F193" s="229"/>
      <c r="G193" s="229"/>
      <c r="H193" s="229"/>
      <c r="I193" s="229"/>
      <c r="J193" s="229"/>
      <c r="K193" s="229"/>
      <c r="L193" s="229"/>
      <c r="M193" s="229"/>
      <c r="N193" s="229"/>
      <c r="O193" s="229"/>
      <c r="P193" s="229"/>
      <c r="Q193" s="229"/>
      <c r="R193" s="229"/>
    </row>
    <row r="195" spans="1:18" x14ac:dyDescent="0.2">
      <c r="B195" s="57" t="s">
        <v>264</v>
      </c>
      <c r="D195" s="194">
        <f>M182+H182</f>
        <v>426268.11300980393</v>
      </c>
    </row>
    <row r="196" spans="1:18" x14ac:dyDescent="0.2">
      <c r="B196" s="57" t="s">
        <v>265</v>
      </c>
      <c r="D196" s="196">
        <f>D195/E182</f>
        <v>3.5929241409782784</v>
      </c>
    </row>
    <row r="197" spans="1:18" x14ac:dyDescent="0.2">
      <c r="B197" s="57" t="s">
        <v>266</v>
      </c>
      <c r="D197" s="195">
        <f>P182/D195</f>
        <v>5.5626924279122282E-2</v>
      </c>
    </row>
    <row r="198" spans="1:18" x14ac:dyDescent="0.2">
      <c r="C198" s="183"/>
    </row>
  </sheetData>
  <mergeCells count="28">
    <mergeCell ref="A193:R193"/>
    <mergeCell ref="A88:A160"/>
    <mergeCell ref="A162:A180"/>
    <mergeCell ref="B162:B180"/>
    <mergeCell ref="B88:B119"/>
    <mergeCell ref="B120:D120"/>
    <mergeCell ref="B121:B126"/>
    <mergeCell ref="B127:D127"/>
    <mergeCell ref="B160:D160"/>
    <mergeCell ref="B128:B159"/>
    <mergeCell ref="A189:R189"/>
    <mergeCell ref="A190:R190"/>
    <mergeCell ref="A192:R192"/>
    <mergeCell ref="A184:R184"/>
    <mergeCell ref="A185:R185"/>
    <mergeCell ref="A186:R186"/>
    <mergeCell ref="A191:R191"/>
    <mergeCell ref="A187:R187"/>
    <mergeCell ref="A188:R188"/>
    <mergeCell ref="B55:B85"/>
    <mergeCell ref="A4:A86"/>
    <mergeCell ref="B86:D86"/>
    <mergeCell ref="B14:B45"/>
    <mergeCell ref="B46:D46"/>
    <mergeCell ref="B53:D53"/>
    <mergeCell ref="B4:B7"/>
    <mergeCell ref="B8:B12"/>
    <mergeCell ref="B47:B52"/>
  </mergeCells>
  <printOptions gridLines="1"/>
  <pageMargins left="0.25" right="0.25" top="0.25" bottom="0.25" header="0.5" footer="0.5"/>
  <pageSetup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workbookViewId="0">
      <pane ySplit="1" topLeftCell="A2" activePane="bottomLeft" state="frozen"/>
      <selection pane="bottomLeft" activeCell="I26" sqref="I26"/>
    </sheetView>
  </sheetViews>
  <sheetFormatPr defaultColWidth="9.140625" defaultRowHeight="12" x14ac:dyDescent="0.2"/>
  <cols>
    <col min="1" max="1" width="43" style="2" customWidth="1"/>
    <col min="2" max="2" width="13.85546875" style="2" customWidth="1"/>
    <col min="3" max="3" width="12.42578125" style="2" customWidth="1"/>
    <col min="4" max="4" width="38.28515625" style="2" customWidth="1"/>
    <col min="5" max="5" width="36" style="2" customWidth="1"/>
    <col min="6" max="6" width="9.7109375" style="2" customWidth="1"/>
    <col min="7" max="7" width="32.85546875" style="2" customWidth="1"/>
    <col min="8" max="8" width="31.85546875" style="2" customWidth="1"/>
    <col min="9" max="9" width="14.140625" style="2" customWidth="1"/>
    <col min="10" max="10" width="16.85546875" style="2" customWidth="1"/>
    <col min="11" max="11" width="21" style="2" customWidth="1"/>
    <col min="12" max="16384" width="9.140625" style="2"/>
  </cols>
  <sheetData>
    <row r="1" spans="1:17" ht="32.25" customHeight="1" x14ac:dyDescent="0.2">
      <c r="A1" s="1" t="s">
        <v>73</v>
      </c>
      <c r="B1" s="1" t="s">
        <v>74</v>
      </c>
      <c r="C1" s="1" t="s">
        <v>75</v>
      </c>
      <c r="D1" s="1" t="s">
        <v>76</v>
      </c>
      <c r="E1" s="1" t="s">
        <v>131</v>
      </c>
      <c r="G1" s="23" t="s">
        <v>9</v>
      </c>
      <c r="H1" s="29"/>
      <c r="I1" s="30" t="s">
        <v>133</v>
      </c>
      <c r="J1" s="5"/>
      <c r="K1" s="5"/>
      <c r="L1" s="5"/>
      <c r="M1" s="5"/>
      <c r="N1" s="5"/>
      <c r="O1" s="5"/>
      <c r="P1" s="5"/>
      <c r="Q1" s="5"/>
    </row>
    <row r="2" spans="1:17" x14ac:dyDescent="0.2">
      <c r="A2" s="6" t="s">
        <v>77</v>
      </c>
      <c r="B2" s="20">
        <v>24</v>
      </c>
      <c r="C2" s="20">
        <v>20</v>
      </c>
      <c r="D2" s="3"/>
      <c r="E2" s="3" t="s">
        <v>78</v>
      </c>
      <c r="G2" s="251" t="s">
        <v>116</v>
      </c>
      <c r="H2" s="22" t="s">
        <v>112</v>
      </c>
      <c r="I2" s="24">
        <v>43.82</v>
      </c>
      <c r="J2" s="5"/>
      <c r="K2" s="5"/>
      <c r="L2" s="5"/>
      <c r="M2" s="5"/>
      <c r="N2" s="5"/>
      <c r="O2" s="5"/>
      <c r="P2" s="5"/>
      <c r="Q2" s="5"/>
    </row>
    <row r="3" spans="1:17" x14ac:dyDescent="0.2">
      <c r="A3" s="6" t="s">
        <v>79</v>
      </c>
      <c r="B3" s="20">
        <v>26</v>
      </c>
      <c r="C3" s="20">
        <v>22</v>
      </c>
      <c r="D3" s="3"/>
      <c r="E3" s="6" t="s">
        <v>80</v>
      </c>
      <c r="G3" s="251"/>
      <c r="H3" s="22" t="s">
        <v>113</v>
      </c>
      <c r="I3" s="24">
        <v>43.82</v>
      </c>
      <c r="J3" s="5"/>
      <c r="K3" s="5"/>
      <c r="L3" s="5"/>
      <c r="M3" s="5"/>
      <c r="N3" s="5"/>
      <c r="O3" s="5"/>
      <c r="P3" s="5"/>
      <c r="Q3" s="5"/>
    </row>
    <row r="4" spans="1:17" ht="12.75" customHeight="1" thickBot="1" x14ac:dyDescent="0.25">
      <c r="A4" s="7"/>
      <c r="B4" s="21"/>
      <c r="C4" s="21"/>
      <c r="D4" s="8"/>
      <c r="E4" s="8"/>
      <c r="G4" s="251"/>
      <c r="H4" s="22" t="s">
        <v>114</v>
      </c>
      <c r="I4" s="24">
        <v>40.29</v>
      </c>
      <c r="J4" s="5"/>
      <c r="K4" s="5"/>
      <c r="L4" s="5"/>
      <c r="M4" s="5"/>
      <c r="N4" s="5"/>
      <c r="O4" s="5"/>
      <c r="P4" s="5"/>
      <c r="Q4" s="5"/>
    </row>
    <row r="5" spans="1:17" x14ac:dyDescent="0.2">
      <c r="A5" s="10"/>
      <c r="B5" s="205"/>
      <c r="C5" s="205"/>
      <c r="D5" s="206"/>
      <c r="E5" s="253" t="s">
        <v>134</v>
      </c>
      <c r="G5" s="251"/>
      <c r="H5" s="22" t="s">
        <v>70</v>
      </c>
      <c r="I5" s="24">
        <v>40.29</v>
      </c>
      <c r="J5" s="5"/>
      <c r="K5" s="5"/>
      <c r="L5" s="5"/>
      <c r="M5" s="5"/>
      <c r="N5" s="5"/>
      <c r="O5" s="5"/>
      <c r="P5" s="5"/>
      <c r="Q5" s="5"/>
    </row>
    <row r="6" spans="1:17" ht="12.75" customHeight="1" x14ac:dyDescent="0.2">
      <c r="A6" s="12" t="s">
        <v>81</v>
      </c>
      <c r="B6" s="207">
        <f>B10*0.6</f>
        <v>643.19999999999993</v>
      </c>
      <c r="C6" s="207">
        <f>C10*0.6</f>
        <v>450</v>
      </c>
      <c r="D6" s="208" t="s">
        <v>82</v>
      </c>
      <c r="E6" s="254"/>
      <c r="G6" s="251"/>
      <c r="H6" s="22" t="s">
        <v>115</v>
      </c>
      <c r="I6" s="24">
        <v>29.88</v>
      </c>
      <c r="J6" s="5"/>
      <c r="K6" s="5"/>
      <c r="L6" s="5"/>
      <c r="M6" s="5"/>
      <c r="N6" s="5"/>
      <c r="O6" s="5"/>
      <c r="P6" s="5"/>
      <c r="Q6" s="5"/>
    </row>
    <row r="7" spans="1:17" x14ac:dyDescent="0.2">
      <c r="A7" s="12"/>
      <c r="B7" s="207"/>
      <c r="C7" s="207"/>
      <c r="D7" s="208"/>
      <c r="E7" s="254"/>
      <c r="G7" s="252" t="s">
        <v>117</v>
      </c>
      <c r="H7" s="22" t="s">
        <v>114</v>
      </c>
      <c r="I7" s="24">
        <v>35.130000000000003</v>
      </c>
      <c r="J7" s="5"/>
      <c r="K7" s="5"/>
      <c r="L7" s="5"/>
      <c r="M7" s="5"/>
      <c r="N7" s="5"/>
      <c r="O7" s="5"/>
      <c r="P7" s="5"/>
      <c r="Q7" s="5"/>
    </row>
    <row r="8" spans="1:17" x14ac:dyDescent="0.2">
      <c r="A8" s="12" t="s">
        <v>83</v>
      </c>
      <c r="B8" s="209">
        <f>B10*0.4</f>
        <v>428.8</v>
      </c>
      <c r="C8" s="209">
        <f>C10*0.4</f>
        <v>300</v>
      </c>
      <c r="D8" s="208" t="s">
        <v>82</v>
      </c>
      <c r="E8" s="254"/>
      <c r="G8" s="252"/>
      <c r="H8" s="22" t="s">
        <v>70</v>
      </c>
      <c r="I8" s="24">
        <v>35.130000000000003</v>
      </c>
      <c r="J8" s="5"/>
      <c r="K8" s="5"/>
      <c r="L8" s="5"/>
      <c r="M8" s="5"/>
      <c r="N8" s="5"/>
      <c r="O8" s="5"/>
      <c r="P8" s="5"/>
      <c r="Q8" s="5"/>
    </row>
    <row r="9" spans="1:17" ht="13.5" customHeight="1" x14ac:dyDescent="0.2">
      <c r="A9" s="12"/>
      <c r="B9" s="209"/>
      <c r="C9" s="209"/>
      <c r="D9" s="208"/>
      <c r="E9" s="255"/>
      <c r="G9" s="252"/>
      <c r="H9" s="22" t="s">
        <v>115</v>
      </c>
      <c r="I9" s="24">
        <v>26.3</v>
      </c>
      <c r="J9" s="5"/>
      <c r="K9" s="5"/>
      <c r="L9" s="5"/>
      <c r="M9" s="5"/>
      <c r="N9" s="5"/>
      <c r="O9" s="5"/>
      <c r="P9" s="5"/>
      <c r="Q9" s="5"/>
    </row>
    <row r="10" spans="1:17" ht="12.75" thickBot="1" x14ac:dyDescent="0.25">
      <c r="A10" s="14" t="s">
        <v>84</v>
      </c>
      <c r="B10" s="210">
        <v>1072</v>
      </c>
      <c r="C10" s="211">
        <v>750</v>
      </c>
      <c r="D10" s="212" t="s">
        <v>130</v>
      </c>
      <c r="E10" s="15"/>
      <c r="G10" s="31" t="s">
        <v>118</v>
      </c>
      <c r="H10" s="25" t="s">
        <v>119</v>
      </c>
      <c r="I10" s="26">
        <v>7.25</v>
      </c>
      <c r="J10" s="5"/>
      <c r="K10" s="5"/>
      <c r="L10" s="5"/>
      <c r="M10" s="5"/>
      <c r="N10" s="5"/>
      <c r="O10" s="5"/>
      <c r="P10" s="5"/>
      <c r="Q10" s="5"/>
    </row>
    <row r="11" spans="1:17" ht="18" customHeight="1" thickBot="1" x14ac:dyDescent="0.25">
      <c r="A11" s="9"/>
      <c r="B11" s="213"/>
      <c r="C11" s="214"/>
      <c r="D11" s="215"/>
      <c r="E11" s="9"/>
      <c r="G11" s="5"/>
      <c r="H11" s="5"/>
      <c r="I11" s="256" t="s">
        <v>166</v>
      </c>
      <c r="J11" s="256"/>
      <c r="K11" s="5"/>
      <c r="L11" s="5"/>
      <c r="M11" s="5"/>
      <c r="N11" s="5"/>
      <c r="O11" s="5"/>
      <c r="P11" s="5"/>
      <c r="Q11" s="5"/>
    </row>
    <row r="12" spans="1:17" ht="12.75" customHeight="1" x14ac:dyDescent="0.2">
      <c r="A12" s="10" t="s">
        <v>85</v>
      </c>
      <c r="B12" s="216">
        <f>B16*0.6</f>
        <v>430.8</v>
      </c>
      <c r="C12" s="217">
        <f>C16*0.6</f>
        <v>348</v>
      </c>
      <c r="D12" s="206" t="s">
        <v>177</v>
      </c>
      <c r="E12" s="11"/>
      <c r="G12" s="33"/>
      <c r="H12" s="34"/>
      <c r="I12" s="34"/>
      <c r="J12" s="34"/>
      <c r="K12" s="27"/>
      <c r="L12" s="5"/>
      <c r="M12" s="5"/>
      <c r="N12" s="5"/>
      <c r="O12" s="5"/>
      <c r="P12" s="5"/>
      <c r="Q12" s="5"/>
    </row>
    <row r="13" spans="1:17" x14ac:dyDescent="0.2">
      <c r="A13" s="12" t="s">
        <v>86</v>
      </c>
      <c r="B13" s="218">
        <f>B17*0.6</f>
        <v>330.59999999999997</v>
      </c>
      <c r="C13" s="218">
        <f>C17*0.6</f>
        <v>288.59999999999997</v>
      </c>
      <c r="D13" s="208" t="s">
        <v>82</v>
      </c>
      <c r="E13" s="13"/>
      <c r="G13" s="34"/>
      <c r="H13" s="35"/>
      <c r="I13" s="36"/>
      <c r="J13" s="36"/>
      <c r="K13" s="32"/>
      <c r="L13" s="5"/>
      <c r="M13" s="5"/>
      <c r="N13" s="5"/>
      <c r="O13" s="5"/>
      <c r="P13" s="5"/>
      <c r="Q13" s="5"/>
    </row>
    <row r="14" spans="1:17" ht="24" customHeight="1" x14ac:dyDescent="0.2">
      <c r="A14" s="12" t="s">
        <v>87</v>
      </c>
      <c r="B14" s="218">
        <f>B16-B12</f>
        <v>287.2</v>
      </c>
      <c r="C14" s="218">
        <f>C16-C12</f>
        <v>232</v>
      </c>
      <c r="D14" s="208" t="s">
        <v>177</v>
      </c>
      <c r="E14" s="13"/>
      <c r="G14" s="38"/>
      <c r="H14" s="36"/>
      <c r="I14" s="36"/>
      <c r="J14" s="36"/>
      <c r="K14" s="27"/>
      <c r="L14" s="5"/>
      <c r="M14" s="5"/>
      <c r="N14" s="5"/>
      <c r="O14" s="5"/>
      <c r="P14" s="5"/>
      <c r="Q14" s="5"/>
    </row>
    <row r="15" spans="1:17" ht="15.75" customHeight="1" x14ac:dyDescent="0.2">
      <c r="A15" s="12" t="s">
        <v>88</v>
      </c>
      <c r="B15" s="218">
        <f>B17-B13</f>
        <v>220.40000000000003</v>
      </c>
      <c r="C15" s="218">
        <f>C17-C13</f>
        <v>192.40000000000003</v>
      </c>
      <c r="D15" s="208" t="s">
        <v>82</v>
      </c>
      <c r="E15" s="13"/>
      <c r="G15" s="34"/>
      <c r="H15" s="35"/>
      <c r="I15" s="36"/>
      <c r="J15" s="36"/>
      <c r="K15" s="27"/>
      <c r="L15" s="5"/>
      <c r="M15" s="5"/>
      <c r="N15" s="5"/>
      <c r="O15" s="5"/>
      <c r="P15" s="5"/>
      <c r="Q15" s="5"/>
    </row>
    <row r="16" spans="1:17" ht="12.75" customHeight="1" x14ac:dyDescent="0.2">
      <c r="A16" s="12" t="s">
        <v>176</v>
      </c>
      <c r="B16" s="218">
        <v>718</v>
      </c>
      <c r="C16" s="219">
        <v>580</v>
      </c>
      <c r="D16" s="208" t="s">
        <v>132</v>
      </c>
      <c r="E16" s="13"/>
      <c r="G16" s="34"/>
      <c r="H16" s="36"/>
      <c r="I16" s="36"/>
      <c r="J16" s="36"/>
      <c r="K16" s="27"/>
      <c r="L16" s="5"/>
      <c r="M16" s="5"/>
      <c r="N16" s="5"/>
      <c r="O16" s="5"/>
      <c r="P16" s="5"/>
      <c r="Q16" s="5"/>
    </row>
    <row r="17" spans="1:17" ht="12.75" thickBot="1" x14ac:dyDescent="0.25">
      <c r="A17" s="14" t="s">
        <v>89</v>
      </c>
      <c r="B17" s="220">
        <v>551</v>
      </c>
      <c r="C17" s="220">
        <v>481</v>
      </c>
      <c r="D17" s="212" t="s">
        <v>130</v>
      </c>
      <c r="E17" s="15"/>
      <c r="G17" s="34"/>
      <c r="H17" s="36"/>
      <c r="I17" s="34"/>
      <c r="J17" s="34"/>
      <c r="K17" s="27"/>
      <c r="L17" s="5"/>
      <c r="M17" s="5"/>
      <c r="N17" s="5"/>
      <c r="O17" s="5"/>
      <c r="P17" s="5"/>
      <c r="Q17" s="5"/>
    </row>
    <row r="18" spans="1:17" ht="12.75" thickBot="1" x14ac:dyDescent="0.25">
      <c r="A18" s="8"/>
      <c r="B18" s="221"/>
      <c r="C18" s="221"/>
      <c r="D18" s="221"/>
      <c r="E18" s="8"/>
      <c r="G18" s="33"/>
      <c r="H18" s="33" t="s">
        <v>224</v>
      </c>
      <c r="I18" s="33" t="s">
        <v>225</v>
      </c>
      <c r="J18" s="33"/>
      <c r="K18" s="34"/>
      <c r="L18" s="5"/>
      <c r="M18" s="5"/>
      <c r="N18" s="5"/>
      <c r="O18" s="5"/>
      <c r="P18" s="5"/>
      <c r="Q18" s="5"/>
    </row>
    <row r="19" spans="1:17" ht="16.5" customHeight="1" x14ac:dyDescent="0.2">
      <c r="A19" s="10" t="s">
        <v>90</v>
      </c>
      <c r="B19" s="204">
        <v>3800</v>
      </c>
      <c r="C19" s="206">
        <v>1350</v>
      </c>
      <c r="D19" s="206" t="s">
        <v>91</v>
      </c>
      <c r="E19" s="11"/>
      <c r="G19" s="33" t="s">
        <v>222</v>
      </c>
      <c r="H19" s="37">
        <v>2379</v>
      </c>
      <c r="I19" s="37">
        <v>1650</v>
      </c>
      <c r="J19" s="33"/>
      <c r="K19" s="34"/>
      <c r="L19" s="5"/>
      <c r="M19" s="5"/>
      <c r="N19" s="5"/>
      <c r="O19" s="5"/>
      <c r="P19" s="5"/>
      <c r="Q19" s="5"/>
    </row>
    <row r="20" spans="1:17" x14ac:dyDescent="0.2">
      <c r="A20" s="12" t="s">
        <v>92</v>
      </c>
      <c r="B20" s="225">
        <v>112965</v>
      </c>
      <c r="C20" s="208">
        <v>22918</v>
      </c>
      <c r="D20" s="208" t="s">
        <v>93</v>
      </c>
      <c r="E20" s="44" t="s">
        <v>183</v>
      </c>
      <c r="G20" s="2" t="s">
        <v>223</v>
      </c>
      <c r="H20" s="50">
        <f>11277-H19</f>
        <v>8898</v>
      </c>
      <c r="I20" s="50">
        <f>6800-I19</f>
        <v>5150</v>
      </c>
    </row>
    <row r="21" spans="1:17" ht="12.75" thickBot="1" x14ac:dyDescent="0.25">
      <c r="A21" s="14" t="s">
        <v>94</v>
      </c>
      <c r="B21" s="226">
        <v>8756</v>
      </c>
      <c r="C21" s="212">
        <f>(6800-C19)</f>
        <v>5450</v>
      </c>
      <c r="D21" s="212" t="s">
        <v>95</v>
      </c>
      <c r="E21" s="224">
        <f>C21+C19</f>
        <v>6800</v>
      </c>
    </row>
    <row r="22" spans="1:17" ht="12.75" thickBot="1" x14ac:dyDescent="0.25">
      <c r="A22" s="16" t="s">
        <v>184</v>
      </c>
      <c r="B22" s="227">
        <f>B21+B19</f>
        <v>12556</v>
      </c>
      <c r="C22" s="222">
        <f>SUM(C19,C21)</f>
        <v>6800</v>
      </c>
      <c r="D22" s="222" t="s">
        <v>185</v>
      </c>
      <c r="E22" s="16"/>
    </row>
    <row r="23" spans="1:17" x14ac:dyDescent="0.2">
      <c r="A23" s="17" t="s">
        <v>96</v>
      </c>
      <c r="B23" s="206"/>
      <c r="C23" s="206"/>
      <c r="D23" s="206"/>
      <c r="E23" s="11"/>
    </row>
    <row r="24" spans="1:17" x14ac:dyDescent="0.2">
      <c r="A24" s="12" t="s">
        <v>97</v>
      </c>
      <c r="B24" s="223">
        <f>C24*100/80</f>
        <v>17.1875</v>
      </c>
      <c r="C24" s="223">
        <f>C25*100/80</f>
        <v>13.75</v>
      </c>
      <c r="D24" s="208" t="s">
        <v>98</v>
      </c>
      <c r="E24" s="13"/>
      <c r="G24" s="257" t="s">
        <v>173</v>
      </c>
      <c r="H24" s="257"/>
      <c r="I24" s="257"/>
    </row>
    <row r="25" spans="1:17" x14ac:dyDescent="0.2">
      <c r="A25" s="12" t="s">
        <v>99</v>
      </c>
      <c r="B25" s="223">
        <f>(C24)</f>
        <v>13.75</v>
      </c>
      <c r="C25" s="208">
        <v>11</v>
      </c>
      <c r="D25" s="208" t="s">
        <v>100</v>
      </c>
      <c r="E25" s="13"/>
      <c r="G25" s="39"/>
      <c r="H25" s="28" t="s">
        <v>164</v>
      </c>
      <c r="I25" s="28" t="s">
        <v>165</v>
      </c>
    </row>
    <row r="26" spans="1:17" x14ac:dyDescent="0.2">
      <c r="A26" s="12" t="s">
        <v>101</v>
      </c>
      <c r="B26" s="223">
        <f>C26*100/80</f>
        <v>17.1875</v>
      </c>
      <c r="C26" s="223">
        <f>C27*100/80</f>
        <v>13.75</v>
      </c>
      <c r="D26" s="208" t="s">
        <v>98</v>
      </c>
      <c r="E26" s="13"/>
      <c r="G26" s="40" t="s">
        <v>163</v>
      </c>
      <c r="H26" s="43">
        <f>B6/B13</f>
        <v>1.9455535390199636</v>
      </c>
      <c r="I26" s="43">
        <f>B8/B15</f>
        <v>1.9455535390199634</v>
      </c>
    </row>
    <row r="27" spans="1:17" x14ac:dyDescent="0.2">
      <c r="A27" s="12" t="s">
        <v>102</v>
      </c>
      <c r="B27" s="223">
        <f>(C26)</f>
        <v>13.75</v>
      </c>
      <c r="C27" s="208">
        <v>11</v>
      </c>
      <c r="D27" s="208" t="s">
        <v>100</v>
      </c>
      <c r="E27" s="13"/>
      <c r="G27" s="40" t="s">
        <v>168</v>
      </c>
      <c r="H27" s="42">
        <f>B6/3</f>
        <v>214.39999999999998</v>
      </c>
      <c r="I27" s="42">
        <f>B8/3</f>
        <v>142.93333333333334</v>
      </c>
    </row>
    <row r="28" spans="1:17" ht="24" x14ac:dyDescent="0.2">
      <c r="A28" s="12" t="s">
        <v>103</v>
      </c>
      <c r="B28" s="223">
        <f>B29*100/80</f>
        <v>11.764705882352942</v>
      </c>
      <c r="C28" s="223">
        <f>B29</f>
        <v>9.4117647058823533</v>
      </c>
      <c r="D28" s="208" t="s">
        <v>98</v>
      </c>
      <c r="E28" s="13"/>
      <c r="G28" s="40" t="s">
        <v>171</v>
      </c>
      <c r="H28" s="41">
        <f>B6-H27</f>
        <v>428.79999999999995</v>
      </c>
      <c r="I28" s="41">
        <f>B8-I27</f>
        <v>285.86666666666667</v>
      </c>
    </row>
    <row r="29" spans="1:17" x14ac:dyDescent="0.2">
      <c r="A29" s="12" t="s">
        <v>104</v>
      </c>
      <c r="B29" s="223">
        <f>C29*100/85</f>
        <v>9.4117647058823533</v>
      </c>
      <c r="C29" s="208">
        <v>8</v>
      </c>
      <c r="D29" s="208" t="s">
        <v>100</v>
      </c>
      <c r="E29" s="13"/>
      <c r="G29" s="22" t="s">
        <v>167</v>
      </c>
      <c r="H29" s="41">
        <f>H28*B13/B6</f>
        <v>220.39999999999998</v>
      </c>
      <c r="I29" s="41">
        <f>I28*B15/B8</f>
        <v>146.93333333333337</v>
      </c>
    </row>
    <row r="30" spans="1:17" x14ac:dyDescent="0.2">
      <c r="A30" s="12" t="s">
        <v>105</v>
      </c>
      <c r="B30" s="223">
        <f>B31*100/80</f>
        <v>11.764705882352942</v>
      </c>
      <c r="C30" s="223">
        <f>B31</f>
        <v>9.4117647058823533</v>
      </c>
      <c r="D30" s="208" t="s">
        <v>98</v>
      </c>
      <c r="E30" s="13"/>
      <c r="G30" s="22"/>
      <c r="H30" s="28"/>
      <c r="I30" s="28"/>
    </row>
    <row r="31" spans="1:17" x14ac:dyDescent="0.2">
      <c r="A31" s="12" t="s">
        <v>106</v>
      </c>
      <c r="B31" s="223">
        <f>C31*100/85</f>
        <v>9.4117647058823533</v>
      </c>
      <c r="C31" s="208">
        <v>8</v>
      </c>
      <c r="D31" s="208" t="s">
        <v>98</v>
      </c>
      <c r="E31" s="13"/>
      <c r="G31" s="22" t="s">
        <v>169</v>
      </c>
      <c r="H31" s="28">
        <f>C6/3</f>
        <v>150</v>
      </c>
      <c r="I31" s="28">
        <f>C8/3</f>
        <v>100</v>
      </c>
    </row>
    <row r="32" spans="1:17" x14ac:dyDescent="0.2">
      <c r="A32" s="12"/>
      <c r="B32" s="208"/>
      <c r="C32" s="208"/>
      <c r="D32" s="208"/>
      <c r="E32" s="13"/>
      <c r="G32" s="22" t="s">
        <v>172</v>
      </c>
      <c r="H32" s="41">
        <f>C6-H31</f>
        <v>300</v>
      </c>
      <c r="I32" s="41">
        <f>C8-I31</f>
        <v>200</v>
      </c>
    </row>
    <row r="33" spans="1:9" x14ac:dyDescent="0.2">
      <c r="A33" s="12" t="s">
        <v>107</v>
      </c>
      <c r="B33" s="208">
        <v>18</v>
      </c>
      <c r="C33" s="208">
        <v>9</v>
      </c>
      <c r="D33" s="208" t="s">
        <v>98</v>
      </c>
      <c r="E33" s="13"/>
      <c r="G33" s="22" t="s">
        <v>170</v>
      </c>
      <c r="H33" s="42">
        <f>H32*C13/C6</f>
        <v>192.39999999999998</v>
      </c>
      <c r="I33" s="42">
        <f>I32*C15/C8</f>
        <v>128.26666666666668</v>
      </c>
    </row>
    <row r="34" spans="1:9" x14ac:dyDescent="0.2">
      <c r="A34" s="12" t="s">
        <v>107</v>
      </c>
      <c r="B34" s="3">
        <v>9</v>
      </c>
      <c r="C34" s="3">
        <v>8</v>
      </c>
      <c r="D34" s="3" t="s">
        <v>108</v>
      </c>
      <c r="E34" s="13"/>
    </row>
    <row r="35" spans="1:9" x14ac:dyDescent="0.2">
      <c r="A35" s="12" t="s">
        <v>109</v>
      </c>
      <c r="B35" s="4">
        <v>18</v>
      </c>
      <c r="C35" s="4">
        <f>B36</f>
        <v>7.0588235294117645</v>
      </c>
      <c r="D35" s="3" t="s">
        <v>98</v>
      </c>
      <c r="E35" s="13"/>
    </row>
    <row r="36" spans="1:9" x14ac:dyDescent="0.2">
      <c r="A36" s="12" t="s">
        <v>109</v>
      </c>
      <c r="B36" s="4">
        <f>C36*100/85</f>
        <v>7.0588235294117645</v>
      </c>
      <c r="C36" s="4">
        <v>6</v>
      </c>
      <c r="D36" s="3" t="s">
        <v>108</v>
      </c>
      <c r="E36" s="13"/>
    </row>
    <row r="37" spans="1:9" x14ac:dyDescent="0.2">
      <c r="A37" s="12"/>
      <c r="B37" s="3"/>
      <c r="C37" s="3"/>
      <c r="D37" s="3"/>
      <c r="E37" s="13"/>
    </row>
    <row r="38" spans="1:9" x14ac:dyDescent="0.2">
      <c r="A38" s="12" t="s">
        <v>110</v>
      </c>
      <c r="B38" s="3">
        <v>80</v>
      </c>
      <c r="C38" s="3">
        <v>60</v>
      </c>
      <c r="D38" s="3"/>
      <c r="E38" s="13"/>
    </row>
    <row r="39" spans="1:9" ht="15.75" thickBot="1" x14ac:dyDescent="0.3">
      <c r="A39" s="14" t="s">
        <v>111</v>
      </c>
      <c r="B39" s="18">
        <v>60</v>
      </c>
      <c r="C39" s="18">
        <v>48</v>
      </c>
      <c r="D39" s="18"/>
      <c r="E39" s="19"/>
    </row>
    <row r="40" spans="1:9" ht="12.75" thickBot="1" x14ac:dyDescent="0.25"/>
    <row r="41" spans="1:9" x14ac:dyDescent="0.2">
      <c r="A41" s="45" t="s">
        <v>217</v>
      </c>
      <c r="B41" s="46">
        <v>180</v>
      </c>
      <c r="C41" s="46">
        <v>180</v>
      </c>
      <c r="D41" s="46"/>
      <c r="E41" s="47"/>
    </row>
    <row r="42" spans="1:9" ht="15" customHeight="1" x14ac:dyDescent="0.2">
      <c r="A42" s="48" t="s">
        <v>218</v>
      </c>
      <c r="B42" s="22">
        <f>B41*0.6</f>
        <v>108</v>
      </c>
      <c r="C42" s="22">
        <f>B42</f>
        <v>108</v>
      </c>
      <c r="D42" s="22"/>
      <c r="E42" s="24"/>
    </row>
    <row r="43" spans="1:9" ht="15" customHeight="1" thickBot="1" x14ac:dyDescent="0.25">
      <c r="A43" s="49" t="s">
        <v>219</v>
      </c>
      <c r="B43" s="25">
        <f>B41*0.4</f>
        <v>72</v>
      </c>
      <c r="C43" s="25">
        <f>B43</f>
        <v>72</v>
      </c>
      <c r="D43" s="25"/>
      <c r="E43" s="26"/>
    </row>
    <row r="44" spans="1:9" ht="15" customHeight="1" x14ac:dyDescent="0.2"/>
    <row r="45" spans="1:9" ht="15" customHeight="1" x14ac:dyDescent="0.2"/>
    <row r="46" spans="1:9" ht="15.75" customHeight="1" x14ac:dyDescent="0.2"/>
  </sheetData>
  <mergeCells count="5">
    <mergeCell ref="G2:G6"/>
    <mergeCell ref="G7:G9"/>
    <mergeCell ref="E5:E9"/>
    <mergeCell ref="I11:J11"/>
    <mergeCell ref="G24:I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85"/>
  <sheetViews>
    <sheetView workbookViewId="0">
      <selection activeCell="B204" sqref="B204"/>
    </sheetView>
  </sheetViews>
  <sheetFormatPr defaultColWidth="8.85546875" defaultRowHeight="12.75" x14ac:dyDescent="0.2"/>
  <cols>
    <col min="1" max="1" width="24.7109375" style="140" customWidth="1"/>
    <col min="2" max="2" width="38.140625" style="140" customWidth="1"/>
    <col min="3" max="3" width="30.42578125" style="140" hidden="1" customWidth="1"/>
    <col min="4" max="4" width="8.140625" style="140" hidden="1" customWidth="1"/>
    <col min="5" max="5" width="7.42578125" style="140" bestFit="1" customWidth="1"/>
    <col min="6" max="6" width="11.5703125" style="140" customWidth="1"/>
    <col min="7" max="7" width="9.42578125" style="140" customWidth="1"/>
    <col min="8" max="8" width="12.7109375" style="140" bestFit="1" customWidth="1"/>
    <col min="9" max="9" width="8.28515625" style="140" bestFit="1" customWidth="1"/>
    <col min="10" max="10" width="8.28515625" style="140" hidden="1" customWidth="1"/>
    <col min="11" max="11" width="10.85546875" style="140" customWidth="1"/>
    <col min="12" max="12" width="9.42578125" style="140" bestFit="1" customWidth="1"/>
    <col min="13" max="13" width="11.28515625" style="140" bestFit="1" customWidth="1"/>
    <col min="14" max="14" width="9.42578125" style="140" bestFit="1" customWidth="1"/>
    <col min="15" max="15" width="9" style="140" hidden="1" customWidth="1"/>
    <col min="16" max="16" width="11.42578125" style="140" bestFit="1" customWidth="1"/>
    <col min="17" max="17" width="5.7109375" style="140" hidden="1" customWidth="1"/>
    <col min="18" max="18" width="13.7109375" style="140" bestFit="1" customWidth="1"/>
    <col min="19" max="16384" width="8.85546875" style="140"/>
  </cols>
  <sheetData>
    <row r="2" spans="1:18" x14ac:dyDescent="0.2">
      <c r="A2" s="263" t="str">
        <f>'Summer Meals Study Burden Table'!A3</f>
        <v>Respondent Type</v>
      </c>
      <c r="B2" s="263" t="s">
        <v>1</v>
      </c>
      <c r="C2" s="163"/>
      <c r="D2" s="163"/>
      <c r="E2" s="258" t="s">
        <v>240</v>
      </c>
      <c r="F2" s="266" t="s">
        <v>256</v>
      </c>
      <c r="G2" s="266"/>
      <c r="H2" s="266"/>
      <c r="I2" s="266"/>
      <c r="J2" s="164"/>
      <c r="K2" s="266" t="s">
        <v>257</v>
      </c>
      <c r="L2" s="266"/>
      <c r="M2" s="266"/>
      <c r="N2" s="266"/>
      <c r="O2" s="164"/>
      <c r="P2" s="258" t="s">
        <v>8</v>
      </c>
      <c r="Q2" s="258"/>
      <c r="R2" s="258" t="s">
        <v>10</v>
      </c>
    </row>
    <row r="3" spans="1:18" ht="63.75" x14ac:dyDescent="0.2">
      <c r="A3" s="264"/>
      <c r="B3" s="264" t="str">
        <f>'Summer Meals Study Burden Table'!B3</f>
        <v>Respondent Description</v>
      </c>
      <c r="C3" s="165" t="str">
        <f>'Summer Meals Study Burden Table'!C3</f>
        <v>Type of Survey Instrument</v>
      </c>
      <c r="D3" s="165" t="str">
        <f>'Summer Meals Study Burden Table'!D3</f>
        <v>Appendices</v>
      </c>
      <c r="E3" s="259"/>
      <c r="F3" s="165" t="str">
        <f>'Summer Meals Study Burden Table'!F3</f>
        <v>Number of Respondents</v>
      </c>
      <c r="G3" s="166" t="str">
        <f>'Summer Meals Study Burden Table'!G3</f>
        <v>Frequency of Response (Annual)</v>
      </c>
      <c r="H3" s="167" t="str">
        <f>'Summer Meals Study Burden Table'!H3</f>
        <v>Total Annual Responses</v>
      </c>
      <c r="I3" s="165" t="str">
        <f>'Summer Meals Study Burden Table'!I3</f>
        <v>Average Hours per Response</v>
      </c>
      <c r="J3" s="168" t="str">
        <f>'Summer Meals Study Burden Table'!J3</f>
        <v>Sub-Total Annual Burden</v>
      </c>
      <c r="K3" s="167" t="str">
        <f>'Summer Meals Study Burden Table'!K3</f>
        <v>Number of Non-respondents</v>
      </c>
      <c r="L3" s="166" t="str">
        <f>'Summer Meals Study Burden Table'!L3</f>
        <v>Frequency of Response (Annual)</v>
      </c>
      <c r="M3" s="167" t="str">
        <f>'Summer Meals Study Burden Table'!M3</f>
        <v>Total Annual Responses</v>
      </c>
      <c r="N3" s="169" t="str">
        <f>'Summer Meals Study Burden Table'!N3</f>
        <v>Average Hours per Response</v>
      </c>
      <c r="O3" s="169" t="str">
        <f>'Summer Meals Study Burden Table'!O3</f>
        <v>Sub-Total Annual Burden</v>
      </c>
      <c r="P3" s="259"/>
      <c r="Q3" s="259" t="str">
        <f>'Summer Meals Study Burden Table'!Q3</f>
        <v>Hourly Rate</v>
      </c>
      <c r="R3" s="259"/>
    </row>
    <row r="4" spans="1:18" ht="26.45" hidden="1" customHeight="1" x14ac:dyDescent="0.2">
      <c r="A4" s="260" t="str">
        <f>'Summer Meals Study Burden Table'!A4</f>
        <v xml:space="preserve">State and Local Government </v>
      </c>
      <c r="B4" s="268" t="str">
        <f>'Summer Meals Study Burden Table'!B4</f>
        <v>State SNAP Director Agency Directors (a)</v>
      </c>
      <c r="C4" s="150" t="str">
        <f>'Summer Meals Study Burden Table'!C4</f>
        <v>Email requesting SNAP Administrative Data</v>
      </c>
      <c r="D4" s="150" t="str">
        <f>'Summer Meals Study Burden Table'!D4</f>
        <v xml:space="preserve">B1 </v>
      </c>
      <c r="E4" s="129">
        <f>'Summer Meals Study Burden Table'!E4</f>
        <v>24</v>
      </c>
      <c r="F4" s="129">
        <f>'Summer Meals Study Burden Table'!F4</f>
        <v>12</v>
      </c>
      <c r="G4" s="130">
        <f>'Summer Meals Study Burden Table'!G4</f>
        <v>1</v>
      </c>
      <c r="H4" s="131">
        <f>'Summer Meals Study Burden Table'!H4</f>
        <v>12</v>
      </c>
      <c r="I4" s="132">
        <f>'Summer Meals Study Burden Table'!I4</f>
        <v>3.3399999999999999E-2</v>
      </c>
      <c r="J4" s="133">
        <f>'Summer Meals Study Burden Table'!J4</f>
        <v>0.40079999999999999</v>
      </c>
      <c r="K4" s="131">
        <f>'Summer Meals Study Burden Table'!K4</f>
        <v>12</v>
      </c>
      <c r="L4" s="130">
        <f>'Summer Meals Study Burden Table'!L4</f>
        <v>1</v>
      </c>
      <c r="M4" s="131">
        <f>'Summer Meals Study Burden Table'!M4</f>
        <v>12</v>
      </c>
      <c r="N4" s="132">
        <f>'Summer Meals Study Burden Table'!N4</f>
        <v>1.67E-2</v>
      </c>
      <c r="O4" s="133">
        <f>'Summer Meals Study Burden Table'!O4</f>
        <v>0.20039999999999999</v>
      </c>
      <c r="P4" s="134">
        <f>'Summer Meals Study Burden Table'!P4</f>
        <v>0.60119999999999996</v>
      </c>
      <c r="Q4" s="134">
        <f>'Summer Meals Study Burden Table'!Q4</f>
        <v>43.82</v>
      </c>
      <c r="R4" s="135">
        <f>'Summer Meals Study Burden Table'!R4</f>
        <v>26.344583999999998</v>
      </c>
    </row>
    <row r="5" spans="1:18" ht="26.45" hidden="1" customHeight="1" x14ac:dyDescent="0.2">
      <c r="A5" s="261">
        <f>'Summer Meals Study Burden Table'!A5</f>
        <v>0</v>
      </c>
      <c r="B5" s="268">
        <f>'Summer Meals Study Burden Table'!B5</f>
        <v>0</v>
      </c>
      <c r="C5" s="150" t="str">
        <f>'Summer Meals Study Burden Table'!C5</f>
        <v>Reminder Email Requesting SNAP Administrative Data</v>
      </c>
      <c r="D5" s="150" t="str">
        <f>'Summer Meals Study Burden Table'!D5</f>
        <v>B2</v>
      </c>
      <c r="E5" s="129">
        <f>'Summer Meals Study Burden Table'!E5</f>
        <v>12</v>
      </c>
      <c r="F5" s="129">
        <f>'Summer Meals Study Burden Table'!F5</f>
        <v>12</v>
      </c>
      <c r="G5" s="130">
        <f>'Summer Meals Study Burden Table'!G5</f>
        <v>1</v>
      </c>
      <c r="H5" s="131">
        <f>'Summer Meals Study Burden Table'!H5</f>
        <v>12</v>
      </c>
      <c r="I5" s="132">
        <f>'Summer Meals Study Burden Table'!I5</f>
        <v>3.3399999999999999E-2</v>
      </c>
      <c r="J5" s="133">
        <f>'Summer Meals Study Burden Table'!J5</f>
        <v>0.40079999999999999</v>
      </c>
      <c r="K5" s="131">
        <f>'Summer Meals Study Burden Table'!K5</f>
        <v>0</v>
      </c>
      <c r="L5" s="130">
        <f>'Summer Meals Study Burden Table'!L5</f>
        <v>1</v>
      </c>
      <c r="M5" s="131">
        <f>'Summer Meals Study Burden Table'!M5</f>
        <v>0</v>
      </c>
      <c r="N5" s="132">
        <f>'Summer Meals Study Burden Table'!N5</f>
        <v>1.67E-2</v>
      </c>
      <c r="O5" s="133">
        <f>'Summer Meals Study Burden Table'!O5</f>
        <v>0</v>
      </c>
      <c r="P5" s="134">
        <f>'Summer Meals Study Burden Table'!P5</f>
        <v>0.40079999999999999</v>
      </c>
      <c r="Q5" s="134">
        <f>'Summer Meals Study Burden Table'!Q5</f>
        <v>43.82</v>
      </c>
      <c r="R5" s="135">
        <f>'Summer Meals Study Burden Table'!R5</f>
        <v>17.563056</v>
      </c>
    </row>
    <row r="6" spans="1:18" ht="13.15" hidden="1" customHeight="1" x14ac:dyDescent="0.2">
      <c r="A6" s="261">
        <f>'Summer Meals Study Burden Table'!A6</f>
        <v>0</v>
      </c>
      <c r="B6" s="268">
        <f>'Summer Meals Study Burden Table'!B6</f>
        <v>0</v>
      </c>
      <c r="C6" s="150" t="str">
        <f>'Summer Meals Study Burden Table'!C6</f>
        <v>Submit SNAP Administrative Data</v>
      </c>
      <c r="D6" s="150">
        <f>'Summer Meals Study Burden Table'!D6</f>
        <v>0</v>
      </c>
      <c r="E6" s="129">
        <f>'Summer Meals Study Burden Table'!E6</f>
        <v>24</v>
      </c>
      <c r="F6" s="129">
        <f>'Summer Meals Study Burden Table'!F6</f>
        <v>20</v>
      </c>
      <c r="G6" s="130">
        <f>'Summer Meals Study Burden Table'!G6</f>
        <v>1</v>
      </c>
      <c r="H6" s="131">
        <f>'Summer Meals Study Burden Table'!H6</f>
        <v>20</v>
      </c>
      <c r="I6" s="132">
        <f>'Summer Meals Study Burden Table'!I6</f>
        <v>1</v>
      </c>
      <c r="J6" s="133">
        <f>'Summer Meals Study Burden Table'!J6</f>
        <v>20</v>
      </c>
      <c r="K6" s="131">
        <f>'Summer Meals Study Burden Table'!K6</f>
        <v>4</v>
      </c>
      <c r="L6" s="130">
        <f>'Summer Meals Study Burden Table'!L6</f>
        <v>1</v>
      </c>
      <c r="M6" s="131">
        <f>'Summer Meals Study Burden Table'!M6</f>
        <v>4</v>
      </c>
      <c r="N6" s="132">
        <f>'Summer Meals Study Burden Table'!N6</f>
        <v>1.67E-2</v>
      </c>
      <c r="O6" s="133">
        <f>'Summer Meals Study Burden Table'!O6</f>
        <v>6.6799999999999998E-2</v>
      </c>
      <c r="P6" s="134">
        <f>'Summer Meals Study Burden Table'!P6</f>
        <v>20.066800000000001</v>
      </c>
      <c r="Q6" s="134">
        <f>'Summer Meals Study Burden Table'!Q6</f>
        <v>43.82</v>
      </c>
      <c r="R6" s="135">
        <f>'Summer Meals Study Burden Table'!R6</f>
        <v>879.32717600000001</v>
      </c>
    </row>
    <row r="7" spans="1:18" ht="26.45" hidden="1" customHeight="1" x14ac:dyDescent="0.2">
      <c r="A7" s="261">
        <f>'Summer Meals Study Burden Table'!A7</f>
        <v>0</v>
      </c>
      <c r="B7" s="268">
        <f>'Summer Meals Study Burden Table'!B7</f>
        <v>0</v>
      </c>
      <c r="C7" s="150" t="str">
        <f>'Summer Meals Study Burden Table'!C7</f>
        <v>Thank you Email Upon Receipt of SNAP Administrative Data</v>
      </c>
      <c r="D7" s="150" t="str">
        <f>'Summer Meals Study Burden Table'!D7</f>
        <v>B3</v>
      </c>
      <c r="E7" s="129">
        <f>'Summer Meals Study Burden Table'!E7</f>
        <v>20</v>
      </c>
      <c r="F7" s="129">
        <f>'Summer Meals Study Burden Table'!F7</f>
        <v>20</v>
      </c>
      <c r="G7" s="130">
        <f>'Summer Meals Study Burden Table'!G7</f>
        <v>1</v>
      </c>
      <c r="H7" s="131">
        <f>'Summer Meals Study Burden Table'!H7</f>
        <v>20</v>
      </c>
      <c r="I7" s="132">
        <f>'Summer Meals Study Burden Table'!I7</f>
        <v>1.67E-2</v>
      </c>
      <c r="J7" s="133">
        <f>'Summer Meals Study Burden Table'!J7</f>
        <v>0.33399999999999996</v>
      </c>
      <c r="K7" s="131">
        <f>'Summer Meals Study Burden Table'!K7</f>
        <v>0</v>
      </c>
      <c r="L7" s="130">
        <f>'Summer Meals Study Burden Table'!L7</f>
        <v>1</v>
      </c>
      <c r="M7" s="131">
        <f>'Summer Meals Study Burden Table'!M7</f>
        <v>0</v>
      </c>
      <c r="N7" s="132">
        <f>'Summer Meals Study Burden Table'!N7</f>
        <v>1.67E-2</v>
      </c>
      <c r="O7" s="133">
        <f>'Summer Meals Study Burden Table'!O7</f>
        <v>0</v>
      </c>
      <c r="P7" s="134">
        <f>'Summer Meals Study Burden Table'!P7</f>
        <v>0.33399999999999996</v>
      </c>
      <c r="Q7" s="134">
        <f>'Summer Meals Study Burden Table'!Q7</f>
        <v>43.82</v>
      </c>
      <c r="R7" s="135">
        <f>'Summer Meals Study Burden Table'!R7</f>
        <v>14.635879999999998</v>
      </c>
    </row>
    <row r="8" spans="1:18" ht="26.45" hidden="1" customHeight="1" x14ac:dyDescent="0.2">
      <c r="A8" s="261">
        <f>'Summer Meals Study Burden Table'!A8</f>
        <v>0</v>
      </c>
      <c r="B8" s="268" t="str">
        <f>'Summer Meals Study Burden Table'!B8</f>
        <v>State CN SFSP and SSO Agency Directors (a)</v>
      </c>
      <c r="C8" s="151" t="str">
        <f>'Summer Meals Study Burden Table'!C8</f>
        <v>Email Requesting SFSP and SSO Site and Sponsor List(s)*</v>
      </c>
      <c r="D8" s="150" t="str">
        <f>'Summer Meals Study Burden Table'!D8</f>
        <v>C1</v>
      </c>
      <c r="E8" s="129">
        <f>'Summer Meals Study Burden Table'!E8</f>
        <v>26</v>
      </c>
      <c r="F8" s="129">
        <f>'Summer Meals Study Burden Table'!F8</f>
        <v>13</v>
      </c>
      <c r="G8" s="130">
        <f>'Summer Meals Study Burden Table'!G8</f>
        <v>3</v>
      </c>
      <c r="H8" s="131">
        <f>'Summer Meals Study Burden Table'!H8</f>
        <v>39</v>
      </c>
      <c r="I8" s="132">
        <f>'Summer Meals Study Burden Table'!I8</f>
        <v>3.3399999999999999E-2</v>
      </c>
      <c r="J8" s="133">
        <f>'Summer Meals Study Burden Table'!J8</f>
        <v>1.3026</v>
      </c>
      <c r="K8" s="131">
        <f>'Summer Meals Study Burden Table'!K8</f>
        <v>13</v>
      </c>
      <c r="L8" s="130">
        <f>'Summer Meals Study Burden Table'!L8</f>
        <v>3</v>
      </c>
      <c r="M8" s="131">
        <f>'Summer Meals Study Burden Table'!M8</f>
        <v>39</v>
      </c>
      <c r="N8" s="132">
        <f>'Summer Meals Study Burden Table'!N8</f>
        <v>1.67E-2</v>
      </c>
      <c r="O8" s="133">
        <f>'Summer Meals Study Burden Table'!O8</f>
        <v>0.65129999999999999</v>
      </c>
      <c r="P8" s="134">
        <f>'Summer Meals Study Burden Table'!P8</f>
        <v>1.9539</v>
      </c>
      <c r="Q8" s="134">
        <f>'Summer Meals Study Burden Table'!Q8</f>
        <v>43.82</v>
      </c>
      <c r="R8" s="135">
        <f>'Summer Meals Study Burden Table'!R8</f>
        <v>85.619898000000006</v>
      </c>
    </row>
    <row r="9" spans="1:18" ht="26.45" hidden="1" customHeight="1" x14ac:dyDescent="0.2">
      <c r="A9" s="261">
        <f>'Summer Meals Study Burden Table'!A9</f>
        <v>0</v>
      </c>
      <c r="B9" s="268">
        <f>'Summer Meals Study Burden Table'!B9</f>
        <v>0</v>
      </c>
      <c r="C9" s="151" t="str">
        <f>'Summer Meals Study Burden Table'!C9</f>
        <v>Reminder Email Requesting SFSP and SSO Site and Sponsor List*</v>
      </c>
      <c r="D9" s="150" t="str">
        <f>'Summer Meals Study Burden Table'!D9</f>
        <v>C2</v>
      </c>
      <c r="E9" s="129">
        <f>'Summer Meals Study Burden Table'!E9</f>
        <v>13</v>
      </c>
      <c r="F9" s="129">
        <f>'Summer Meals Study Burden Table'!F9</f>
        <v>13</v>
      </c>
      <c r="G9" s="130">
        <f>'Summer Meals Study Burden Table'!G9</f>
        <v>3</v>
      </c>
      <c r="H9" s="131">
        <f>'Summer Meals Study Burden Table'!H9</f>
        <v>39</v>
      </c>
      <c r="I9" s="132">
        <f>'Summer Meals Study Burden Table'!I9</f>
        <v>3.3399999999999999E-2</v>
      </c>
      <c r="J9" s="133">
        <f>'Summer Meals Study Burden Table'!J9</f>
        <v>1.3026</v>
      </c>
      <c r="K9" s="131">
        <f>'Summer Meals Study Burden Table'!K9</f>
        <v>0</v>
      </c>
      <c r="L9" s="130">
        <f>'Summer Meals Study Burden Table'!L9</f>
        <v>3</v>
      </c>
      <c r="M9" s="131">
        <f>'Summer Meals Study Burden Table'!M9</f>
        <v>0</v>
      </c>
      <c r="N9" s="132">
        <f>'Summer Meals Study Burden Table'!N9</f>
        <v>1.67E-2</v>
      </c>
      <c r="O9" s="133">
        <f>'Summer Meals Study Burden Table'!O9</f>
        <v>0</v>
      </c>
      <c r="P9" s="134">
        <f>'Summer Meals Study Burden Table'!P9</f>
        <v>1.3026</v>
      </c>
      <c r="Q9" s="134">
        <f>'Summer Meals Study Burden Table'!Q9</f>
        <v>43.82</v>
      </c>
      <c r="R9" s="135">
        <f>'Summer Meals Study Burden Table'!R9</f>
        <v>57.079931999999999</v>
      </c>
    </row>
    <row r="10" spans="1:18" ht="26.45" hidden="1" customHeight="1" x14ac:dyDescent="0.2">
      <c r="A10" s="261">
        <f>'Summer Meals Study Burden Table'!A10</f>
        <v>0</v>
      </c>
      <c r="B10" s="268">
        <f>'Summer Meals Study Burden Table'!B10</f>
        <v>0</v>
      </c>
      <c r="C10" s="150" t="str">
        <f>'Summer Meals Study Burden Table'!C10</f>
        <v>Submit SFSP and SSO Site and Sponsor List*</v>
      </c>
      <c r="D10" s="150">
        <f>'Summer Meals Study Burden Table'!D10</f>
        <v>0</v>
      </c>
      <c r="E10" s="129">
        <f>'Summer Meals Study Burden Table'!E10</f>
        <v>22</v>
      </c>
      <c r="F10" s="129">
        <f>'Summer Meals Study Burden Table'!F10</f>
        <v>22</v>
      </c>
      <c r="G10" s="130">
        <f>'Summer Meals Study Burden Table'!G10</f>
        <v>3</v>
      </c>
      <c r="H10" s="131">
        <f>'Summer Meals Study Burden Table'!H10</f>
        <v>66</v>
      </c>
      <c r="I10" s="132">
        <f>'Summer Meals Study Burden Table'!I10</f>
        <v>0.5</v>
      </c>
      <c r="J10" s="133">
        <f>'Summer Meals Study Burden Table'!J10</f>
        <v>33</v>
      </c>
      <c r="K10" s="131">
        <f>'Summer Meals Study Burden Table'!K10</f>
        <v>0</v>
      </c>
      <c r="L10" s="130">
        <f>'Summer Meals Study Burden Table'!L10</f>
        <v>3</v>
      </c>
      <c r="M10" s="131">
        <f>'Summer Meals Study Burden Table'!M10</f>
        <v>0</v>
      </c>
      <c r="N10" s="132">
        <f>'Summer Meals Study Burden Table'!N10</f>
        <v>1.67E-2</v>
      </c>
      <c r="O10" s="133">
        <f>'Summer Meals Study Burden Table'!O10</f>
        <v>0</v>
      </c>
      <c r="P10" s="134">
        <f>'Summer Meals Study Burden Table'!P10</f>
        <v>33</v>
      </c>
      <c r="Q10" s="134">
        <f>'Summer Meals Study Burden Table'!Q10</f>
        <v>43.82</v>
      </c>
      <c r="R10" s="135">
        <f>'Summer Meals Study Burden Table'!R10</f>
        <v>1446.06</v>
      </c>
    </row>
    <row r="11" spans="1:18" ht="39.6" hidden="1" customHeight="1" x14ac:dyDescent="0.2">
      <c r="A11" s="261">
        <f>'Summer Meals Study Burden Table'!A11</f>
        <v>0</v>
      </c>
      <c r="B11" s="268">
        <f>'Summer Meals Study Burden Table'!B11</f>
        <v>0</v>
      </c>
      <c r="C11" s="151" t="str">
        <f>'Summer Meals Study Burden Table'!C11</f>
        <v>Thank You Email Upon Receipt of the SFSP and SSO Site and Sponsor List(s)*</v>
      </c>
      <c r="D11" s="150" t="str">
        <f>'Summer Meals Study Burden Table'!D11</f>
        <v>C3</v>
      </c>
      <c r="E11" s="129">
        <f>'Summer Meals Study Burden Table'!E11</f>
        <v>22</v>
      </c>
      <c r="F11" s="129">
        <f>'Summer Meals Study Burden Table'!F11</f>
        <v>22</v>
      </c>
      <c r="G11" s="130">
        <f>'Summer Meals Study Burden Table'!G11</f>
        <v>3</v>
      </c>
      <c r="H11" s="131">
        <f>'Summer Meals Study Burden Table'!H11</f>
        <v>66</v>
      </c>
      <c r="I11" s="132">
        <f>'Summer Meals Study Burden Table'!I11</f>
        <v>1.67E-2</v>
      </c>
      <c r="J11" s="133">
        <f>'Summer Meals Study Burden Table'!J11</f>
        <v>1.1022000000000001</v>
      </c>
      <c r="K11" s="131">
        <f>'Summer Meals Study Burden Table'!K11</f>
        <v>0</v>
      </c>
      <c r="L11" s="130">
        <f>'Summer Meals Study Burden Table'!L11</f>
        <v>3</v>
      </c>
      <c r="M11" s="131">
        <f>'Summer Meals Study Burden Table'!M11</f>
        <v>0</v>
      </c>
      <c r="N11" s="132">
        <f>'Summer Meals Study Burden Table'!N11</f>
        <v>1.67E-2</v>
      </c>
      <c r="O11" s="133">
        <f>'Summer Meals Study Burden Table'!O11</f>
        <v>0</v>
      </c>
      <c r="P11" s="134">
        <f>'Summer Meals Study Burden Table'!P11</f>
        <v>1.1022000000000001</v>
      </c>
      <c r="Q11" s="134">
        <f>'Summer Meals Study Burden Table'!Q11</f>
        <v>43.82</v>
      </c>
      <c r="R11" s="135">
        <f>'Summer Meals Study Burden Table'!R11</f>
        <v>48.298404000000005</v>
      </c>
    </row>
    <row r="12" spans="1:18" ht="26.45" hidden="1" customHeight="1" x14ac:dyDescent="0.2">
      <c r="A12" s="261">
        <f>'Summer Meals Study Burden Table'!A12</f>
        <v>0</v>
      </c>
      <c r="B12" s="268">
        <f>'Summer Meals Study Burden Table'!B12</f>
        <v>0</v>
      </c>
      <c r="C12" s="150" t="str">
        <f>'Summer Meals Study Burden Table'!C12</f>
        <v>Email Notification to State Agencies of Sampled Sites/Sponsors*</v>
      </c>
      <c r="D12" s="150" t="str">
        <f>'Summer Meals Study Burden Table'!D12</f>
        <v>C4</v>
      </c>
      <c r="E12" s="129">
        <f>'Summer Meals Study Burden Table'!E12</f>
        <v>22</v>
      </c>
      <c r="F12" s="129">
        <f>'Summer Meals Study Burden Table'!F12</f>
        <v>22</v>
      </c>
      <c r="G12" s="130">
        <f>'Summer Meals Study Burden Table'!G12</f>
        <v>2</v>
      </c>
      <c r="H12" s="131">
        <f>'Summer Meals Study Burden Table'!H12</f>
        <v>44</v>
      </c>
      <c r="I12" s="132">
        <f>'Summer Meals Study Burden Table'!I12</f>
        <v>5.0099999999999999E-2</v>
      </c>
      <c r="J12" s="133">
        <f>'Summer Meals Study Burden Table'!J12</f>
        <v>2.2044000000000001</v>
      </c>
      <c r="K12" s="131">
        <f>'Summer Meals Study Burden Table'!K12</f>
        <v>0</v>
      </c>
      <c r="L12" s="130">
        <f>'Summer Meals Study Burden Table'!L12</f>
        <v>2</v>
      </c>
      <c r="M12" s="131">
        <f>'Summer Meals Study Burden Table'!M12</f>
        <v>0</v>
      </c>
      <c r="N12" s="132">
        <f>'Summer Meals Study Burden Table'!N12</f>
        <v>1.67E-2</v>
      </c>
      <c r="O12" s="133">
        <f>'Summer Meals Study Burden Table'!O12</f>
        <v>0</v>
      </c>
      <c r="P12" s="134">
        <f>'Summer Meals Study Burden Table'!P12</f>
        <v>2.2044000000000001</v>
      </c>
      <c r="Q12" s="134">
        <f>'Summer Meals Study Burden Table'!Q12</f>
        <v>43.82</v>
      </c>
      <c r="R12" s="135">
        <f>'Summer Meals Study Burden Table'!R12</f>
        <v>96.59680800000001</v>
      </c>
    </row>
    <row r="13" spans="1:18" x14ac:dyDescent="0.2">
      <c r="A13" s="261">
        <f>'Summer Meals Study Burden Table'!A13</f>
        <v>0</v>
      </c>
      <c r="B13" s="153" t="s">
        <v>258</v>
      </c>
      <c r="C13" s="153"/>
      <c r="D13" s="153"/>
      <c r="E13" s="136">
        <f>'Summer Meals Study Burden Table'!E13</f>
        <v>50</v>
      </c>
      <c r="F13" s="136">
        <f>'Summer Meals Study Burden Table'!F13</f>
        <v>42</v>
      </c>
      <c r="G13" s="202">
        <f>'Summer Meals Study Burden Table'!G13</f>
        <v>7.5714285714285712</v>
      </c>
      <c r="H13" s="172">
        <f>'Summer Meals Study Burden Table'!H13</f>
        <v>318</v>
      </c>
      <c r="I13" s="138">
        <f>'Summer Meals Study Burden Table'!I13</f>
        <v>0.18189622641509434</v>
      </c>
      <c r="J13" s="138">
        <f>'Summer Meals Study Burden Table'!J13</f>
        <v>57.843000000000004</v>
      </c>
      <c r="K13" s="173">
        <f>'Summer Meals Study Burden Table'!K13</f>
        <v>8</v>
      </c>
      <c r="L13" s="202">
        <f>'Summer Meals Study Burden Table'!L13</f>
        <v>6.875</v>
      </c>
      <c r="M13" s="173">
        <f>'Summer Meals Study Burden Table'!M13</f>
        <v>55</v>
      </c>
      <c r="N13" s="159">
        <f>'Summer Meals Study Burden Table'!N13</f>
        <v>1.67E-2</v>
      </c>
      <c r="O13" s="133">
        <f>'Summer Meals Study Burden Table'!O13</f>
        <v>0.91849999999999998</v>
      </c>
      <c r="P13" s="171">
        <f>'Summer Meals Study Burden Table'!P13</f>
        <v>58.761500000000005</v>
      </c>
      <c r="Q13" s="137">
        <f>'Summer Meals Study Burden Table'!Q13</f>
        <v>0</v>
      </c>
      <c r="R13" s="162">
        <f>'Summer Meals Study Burden Table'!R13</f>
        <v>2671.5257380000003</v>
      </c>
    </row>
    <row r="14" spans="1:18" ht="26.45" hidden="1" customHeight="1" x14ac:dyDescent="0.2">
      <c r="A14" s="261">
        <f>'Summer Meals Study Burden Table'!A14</f>
        <v>0</v>
      </c>
      <c r="B14" s="267" t="s">
        <v>229</v>
      </c>
      <c r="C14" s="151" t="s">
        <v>26</v>
      </c>
      <c r="D14" s="152" t="s">
        <v>63</v>
      </c>
      <c r="E14" s="136">
        <f>'Summer Meals Study Burden Table'!E14</f>
        <v>430.8</v>
      </c>
      <c r="F14" s="136">
        <f>'Summer Meals Study Burden Table'!F14</f>
        <v>348</v>
      </c>
      <c r="G14" s="203">
        <f>'Summer Meals Study Burden Table'!G14</f>
        <v>1</v>
      </c>
      <c r="H14" s="172">
        <f>'Summer Meals Study Burden Table'!H14</f>
        <v>348</v>
      </c>
      <c r="I14" s="132">
        <f>'Summer Meals Study Burden Table'!I14</f>
        <v>8.3500000000000005E-2</v>
      </c>
      <c r="J14" s="133">
        <f>'Summer Meals Study Burden Table'!J14</f>
        <v>29.058000000000003</v>
      </c>
      <c r="K14" s="172">
        <f>'Summer Meals Study Burden Table'!K14</f>
        <v>82.800000000000011</v>
      </c>
      <c r="L14" s="203">
        <f>'Summer Meals Study Burden Table'!L14</f>
        <v>1</v>
      </c>
      <c r="M14" s="172">
        <f>'Summer Meals Study Burden Table'!M14</f>
        <v>82.800000000000011</v>
      </c>
      <c r="N14" s="160">
        <f>'Summer Meals Study Burden Table'!N14</f>
        <v>1.67E-2</v>
      </c>
      <c r="O14" s="133">
        <f>'Summer Meals Study Burden Table'!O14</f>
        <v>1.3827600000000002</v>
      </c>
      <c r="P14" s="171">
        <f>'Summer Meals Study Burden Table'!P14</f>
        <v>30.440760000000004</v>
      </c>
      <c r="Q14" s="134">
        <f>'Summer Meals Study Burden Table'!Q14</f>
        <v>40.29</v>
      </c>
      <c r="R14" s="161">
        <f>'Summer Meals Study Burden Table'!R14</f>
        <v>1226.4582204000001</v>
      </c>
    </row>
    <row r="15" spans="1:18" ht="26.45" hidden="1" customHeight="1" x14ac:dyDescent="0.2">
      <c r="A15" s="261">
        <f>'Summer Meals Study Burden Table'!A15</f>
        <v>0</v>
      </c>
      <c r="B15" s="267">
        <v>0</v>
      </c>
      <c r="C15" s="151" t="s">
        <v>27</v>
      </c>
      <c r="D15" s="152" t="s">
        <v>64</v>
      </c>
      <c r="E15" s="136">
        <f>'Summer Meals Study Burden Table'!E15</f>
        <v>430.8</v>
      </c>
      <c r="F15" s="136">
        <f>'Summer Meals Study Burden Table'!F15</f>
        <v>348</v>
      </c>
      <c r="G15" s="202">
        <f>'Summer Meals Study Burden Table'!G15</f>
        <v>1</v>
      </c>
      <c r="H15" s="172">
        <f>'Summer Meals Study Burden Table'!H15</f>
        <v>348</v>
      </c>
      <c r="I15" s="138">
        <f>'Summer Meals Study Burden Table'!I15</f>
        <v>8.3500000000000005E-2</v>
      </c>
      <c r="J15" s="133">
        <f>'Summer Meals Study Burden Table'!J15</f>
        <v>29.058000000000003</v>
      </c>
      <c r="K15" s="172">
        <f>'Summer Meals Study Burden Table'!K15</f>
        <v>82.800000000000011</v>
      </c>
      <c r="L15" s="202">
        <f>'Summer Meals Study Burden Table'!L15</f>
        <v>1</v>
      </c>
      <c r="M15" s="172">
        <f>'Summer Meals Study Burden Table'!M15</f>
        <v>82.800000000000011</v>
      </c>
      <c r="N15" s="159">
        <f>'Summer Meals Study Burden Table'!N15</f>
        <v>1.67E-2</v>
      </c>
      <c r="O15" s="133">
        <f>'Summer Meals Study Burden Table'!O15</f>
        <v>1.3827600000000002</v>
      </c>
      <c r="P15" s="171">
        <f>'Summer Meals Study Burden Table'!P15</f>
        <v>30.440760000000004</v>
      </c>
      <c r="Q15" s="139">
        <f>'Summer Meals Study Burden Table'!Q15</f>
        <v>40.29</v>
      </c>
      <c r="R15" s="161">
        <f>'Summer Meals Study Burden Table'!R15</f>
        <v>1226.4582204000001</v>
      </c>
    </row>
    <row r="16" spans="1:18" ht="26.45" hidden="1" customHeight="1" x14ac:dyDescent="0.2">
      <c r="A16" s="261">
        <f>'Summer Meals Study Burden Table'!A16</f>
        <v>0</v>
      </c>
      <c r="B16" s="267">
        <v>0</v>
      </c>
      <c r="C16" s="151" t="s">
        <v>28</v>
      </c>
      <c r="D16" s="152" t="s">
        <v>65</v>
      </c>
      <c r="E16" s="136">
        <f>'Summer Meals Study Burden Table'!E16</f>
        <v>215.4</v>
      </c>
      <c r="F16" s="136">
        <f>'Summer Meals Study Burden Table'!F16</f>
        <v>172.32000000000002</v>
      </c>
      <c r="G16" s="202">
        <f>'Summer Meals Study Burden Table'!G16</f>
        <v>1</v>
      </c>
      <c r="H16" s="172">
        <f>'Summer Meals Study Burden Table'!H16</f>
        <v>172.32000000000002</v>
      </c>
      <c r="I16" s="138">
        <f>'Summer Meals Study Burden Table'!I16</f>
        <v>8.3500000000000005E-2</v>
      </c>
      <c r="J16" s="133">
        <f>'Summer Meals Study Burden Table'!J16</f>
        <v>14.388720000000003</v>
      </c>
      <c r="K16" s="172">
        <f>'Summer Meals Study Burden Table'!K16</f>
        <v>43.079999999999984</v>
      </c>
      <c r="L16" s="202">
        <f>'Summer Meals Study Burden Table'!L16</f>
        <v>1</v>
      </c>
      <c r="M16" s="172">
        <f>'Summer Meals Study Burden Table'!M16</f>
        <v>43.079999999999984</v>
      </c>
      <c r="N16" s="159">
        <f>'Summer Meals Study Burden Table'!N16</f>
        <v>1.67E-2</v>
      </c>
      <c r="O16" s="133">
        <f>'Summer Meals Study Burden Table'!O16</f>
        <v>0.71943599999999974</v>
      </c>
      <c r="P16" s="171">
        <f>'Summer Meals Study Burden Table'!P16</f>
        <v>15.108156000000003</v>
      </c>
      <c r="Q16" s="139">
        <f>'Summer Meals Study Burden Table'!Q16</f>
        <v>40.29</v>
      </c>
      <c r="R16" s="161">
        <f>'Summer Meals Study Burden Table'!R16</f>
        <v>608.70760524000013</v>
      </c>
    </row>
    <row r="17" spans="1:18" ht="26.45" hidden="1" customHeight="1" x14ac:dyDescent="0.2">
      <c r="A17" s="261">
        <f>'Summer Meals Study Burden Table'!A17</f>
        <v>0</v>
      </c>
      <c r="B17" s="267">
        <v>0</v>
      </c>
      <c r="C17" s="151" t="s">
        <v>29</v>
      </c>
      <c r="D17" s="152" t="s">
        <v>66</v>
      </c>
      <c r="E17" s="136">
        <f>'Summer Meals Study Burden Table'!E17</f>
        <v>86.160000000000011</v>
      </c>
      <c r="F17" s="136">
        <f>'Summer Meals Study Burden Table'!F17</f>
        <v>43.080000000000005</v>
      </c>
      <c r="G17" s="202">
        <f>'Summer Meals Study Burden Table'!G17</f>
        <v>1</v>
      </c>
      <c r="H17" s="172">
        <f>'Summer Meals Study Burden Table'!H17</f>
        <v>43.080000000000005</v>
      </c>
      <c r="I17" s="138">
        <f>'Summer Meals Study Burden Table'!I17</f>
        <v>8.3500000000000005E-2</v>
      </c>
      <c r="J17" s="133">
        <f>'Summer Meals Study Burden Table'!J17</f>
        <v>3.5971800000000007</v>
      </c>
      <c r="K17" s="172">
        <f>'Summer Meals Study Burden Table'!K17</f>
        <v>43.080000000000005</v>
      </c>
      <c r="L17" s="202">
        <f>'Summer Meals Study Burden Table'!L17</f>
        <v>1</v>
      </c>
      <c r="M17" s="172">
        <f>'Summer Meals Study Burden Table'!M17</f>
        <v>43.080000000000005</v>
      </c>
      <c r="N17" s="159">
        <f>'Summer Meals Study Burden Table'!N17</f>
        <v>1.67E-2</v>
      </c>
      <c r="O17" s="133">
        <f>'Summer Meals Study Burden Table'!O17</f>
        <v>0.71943600000000008</v>
      </c>
      <c r="P17" s="171">
        <f>'Summer Meals Study Burden Table'!P17</f>
        <v>4.3166160000000007</v>
      </c>
      <c r="Q17" s="139">
        <f>'Summer Meals Study Burden Table'!Q17</f>
        <v>40.29</v>
      </c>
      <c r="R17" s="161">
        <f>'Summer Meals Study Burden Table'!R17</f>
        <v>173.91645864000003</v>
      </c>
    </row>
    <row r="18" spans="1:18" ht="13.15" hidden="1" customHeight="1" x14ac:dyDescent="0.2">
      <c r="A18" s="261">
        <f>'Summer Meals Study Burden Table'!A18</f>
        <v>0</v>
      </c>
      <c r="B18" s="267">
        <v>0</v>
      </c>
      <c r="C18" s="151" t="s">
        <v>30</v>
      </c>
      <c r="D18" s="152" t="s">
        <v>67</v>
      </c>
      <c r="E18" s="136">
        <f>'Summer Meals Study Burden Table'!E18</f>
        <v>430.8</v>
      </c>
      <c r="F18" s="136">
        <f>'Summer Meals Study Burden Table'!F18</f>
        <v>348</v>
      </c>
      <c r="G18" s="202">
        <f>'Summer Meals Study Burden Table'!G18</f>
        <v>1</v>
      </c>
      <c r="H18" s="172">
        <f>'Summer Meals Study Burden Table'!H18</f>
        <v>348</v>
      </c>
      <c r="I18" s="138">
        <f>'Summer Meals Study Burden Table'!I18</f>
        <v>0.25</v>
      </c>
      <c r="J18" s="133">
        <f>'Summer Meals Study Burden Table'!J18</f>
        <v>87</v>
      </c>
      <c r="K18" s="172">
        <f>'Summer Meals Study Burden Table'!K18</f>
        <v>82.800000000000011</v>
      </c>
      <c r="L18" s="202">
        <f>'Summer Meals Study Burden Table'!L18</f>
        <v>1</v>
      </c>
      <c r="M18" s="172">
        <f>'Summer Meals Study Burden Table'!M18</f>
        <v>82.800000000000011</v>
      </c>
      <c r="N18" s="159">
        <f>'Summer Meals Study Burden Table'!N18</f>
        <v>1.67E-2</v>
      </c>
      <c r="O18" s="133">
        <f>'Summer Meals Study Burden Table'!O18</f>
        <v>1.3827600000000002</v>
      </c>
      <c r="P18" s="171">
        <f>'Summer Meals Study Burden Table'!P18</f>
        <v>88.382760000000005</v>
      </c>
      <c r="Q18" s="139">
        <f>'Summer Meals Study Burden Table'!Q18</f>
        <v>40.29</v>
      </c>
      <c r="R18" s="161">
        <f>'Summer Meals Study Burden Table'!R18</f>
        <v>3560.9414004</v>
      </c>
    </row>
    <row r="19" spans="1:18" ht="39.6" hidden="1" customHeight="1" x14ac:dyDescent="0.2">
      <c r="A19" s="261">
        <f>'Summer Meals Study Burden Table'!A19</f>
        <v>0</v>
      </c>
      <c r="B19" s="267">
        <v>0</v>
      </c>
      <c r="C19" s="151" t="s">
        <v>31</v>
      </c>
      <c r="D19" s="152" t="s">
        <v>68</v>
      </c>
      <c r="E19" s="136">
        <f>'Summer Meals Study Burden Table'!E19</f>
        <v>330.59999999999997</v>
      </c>
      <c r="F19" s="136">
        <f>'Summer Meals Study Burden Table'!F19</f>
        <v>165.29999999999998</v>
      </c>
      <c r="G19" s="202">
        <f>'Summer Meals Study Burden Table'!G19</f>
        <v>1</v>
      </c>
      <c r="H19" s="172">
        <f>'Summer Meals Study Burden Table'!H19</f>
        <v>165.29999999999998</v>
      </c>
      <c r="I19" s="138">
        <f>'Summer Meals Study Burden Table'!I19</f>
        <v>1.67E-2</v>
      </c>
      <c r="J19" s="133">
        <f>'Summer Meals Study Burden Table'!J19</f>
        <v>2.7605099999999996</v>
      </c>
      <c r="K19" s="172">
        <f>'Summer Meals Study Burden Table'!K19</f>
        <v>165.29999999999998</v>
      </c>
      <c r="L19" s="202">
        <f>'Summer Meals Study Burden Table'!L19</f>
        <v>1</v>
      </c>
      <c r="M19" s="172">
        <f>'Summer Meals Study Burden Table'!M19</f>
        <v>165.29999999999998</v>
      </c>
      <c r="N19" s="159">
        <f>'Summer Meals Study Burden Table'!N19</f>
        <v>1.67E-2</v>
      </c>
      <c r="O19" s="133">
        <f>'Summer Meals Study Burden Table'!O19</f>
        <v>2.7605099999999996</v>
      </c>
      <c r="P19" s="171">
        <f>'Summer Meals Study Burden Table'!P19</f>
        <v>5.5210199999999992</v>
      </c>
      <c r="Q19" s="139">
        <f>'Summer Meals Study Burden Table'!Q19</f>
        <v>40.29</v>
      </c>
      <c r="R19" s="161">
        <f>'Summer Meals Study Burden Table'!R19</f>
        <v>222.44189579999997</v>
      </c>
    </row>
    <row r="20" spans="1:18" ht="26.45" hidden="1" customHeight="1" x14ac:dyDescent="0.2">
      <c r="A20" s="261">
        <f>'Summer Meals Study Burden Table'!A20</f>
        <v>0</v>
      </c>
      <c r="B20" s="267">
        <v>0</v>
      </c>
      <c r="C20" s="151" t="s">
        <v>135</v>
      </c>
      <c r="D20" s="152" t="s">
        <v>69</v>
      </c>
      <c r="E20" s="136">
        <f>'Summer Meals Study Burden Table'!E20</f>
        <v>330.59999999999997</v>
      </c>
      <c r="F20" s="136">
        <f>'Summer Meals Study Burden Table'!F20</f>
        <v>330.59999999999997</v>
      </c>
      <c r="G20" s="202">
        <f>'Summer Meals Study Burden Table'!G20</f>
        <v>1</v>
      </c>
      <c r="H20" s="172">
        <f>'Summer Meals Study Burden Table'!H20</f>
        <v>330.59999999999997</v>
      </c>
      <c r="I20" s="138">
        <f>'Summer Meals Study Burden Table'!I20</f>
        <v>1.67E-2</v>
      </c>
      <c r="J20" s="133">
        <f>'Summer Meals Study Burden Table'!J20</f>
        <v>5.5210199999999992</v>
      </c>
      <c r="K20" s="172">
        <f>'Summer Meals Study Burden Table'!K20</f>
        <v>0</v>
      </c>
      <c r="L20" s="202">
        <f>'Summer Meals Study Burden Table'!L20</f>
        <v>1</v>
      </c>
      <c r="M20" s="172">
        <f>'Summer Meals Study Burden Table'!M20</f>
        <v>0</v>
      </c>
      <c r="N20" s="159">
        <f>'Summer Meals Study Burden Table'!N20</f>
        <v>1.67E-2</v>
      </c>
      <c r="O20" s="133">
        <f>'Summer Meals Study Burden Table'!O20</f>
        <v>0</v>
      </c>
      <c r="P20" s="171">
        <f>'Summer Meals Study Burden Table'!P20</f>
        <v>5.5210199999999992</v>
      </c>
      <c r="Q20" s="139">
        <f>'Summer Meals Study Burden Table'!Q20</f>
        <v>40.29</v>
      </c>
      <c r="R20" s="161">
        <f>'Summer Meals Study Burden Table'!R20</f>
        <v>222.44189579999997</v>
      </c>
    </row>
    <row r="21" spans="1:18" ht="26.45" hidden="1" customHeight="1" x14ac:dyDescent="0.2">
      <c r="A21" s="261">
        <f>'Summer Meals Study Burden Table'!A21</f>
        <v>0</v>
      </c>
      <c r="B21" s="267">
        <v>0</v>
      </c>
      <c r="C21" s="151" t="s">
        <v>136</v>
      </c>
      <c r="D21" s="152" t="s">
        <v>35</v>
      </c>
      <c r="E21" s="136">
        <f>'Summer Meals Study Burden Table'!E21</f>
        <v>330.59999999999997</v>
      </c>
      <c r="F21" s="136">
        <f>'Summer Meals Study Burden Table'!F21</f>
        <v>165.29999999999998</v>
      </c>
      <c r="G21" s="202">
        <f>'Summer Meals Study Burden Table'!G21</f>
        <v>1</v>
      </c>
      <c r="H21" s="172">
        <f>'Summer Meals Study Burden Table'!H21</f>
        <v>165.29999999999998</v>
      </c>
      <c r="I21" s="138">
        <f>'Summer Meals Study Burden Table'!I21</f>
        <v>0.16699999999999998</v>
      </c>
      <c r="J21" s="133">
        <f>'Summer Meals Study Burden Table'!J21</f>
        <v>27.605099999999993</v>
      </c>
      <c r="K21" s="172">
        <f>'Summer Meals Study Burden Table'!K21</f>
        <v>165.29999999999998</v>
      </c>
      <c r="L21" s="202">
        <f>'Summer Meals Study Burden Table'!L21</f>
        <v>1</v>
      </c>
      <c r="M21" s="172">
        <f>'Summer Meals Study Burden Table'!M21</f>
        <v>165.29999999999998</v>
      </c>
      <c r="N21" s="159">
        <f>'Summer Meals Study Burden Table'!N21</f>
        <v>1.67E-2</v>
      </c>
      <c r="O21" s="133">
        <f>'Summer Meals Study Burden Table'!O21</f>
        <v>2.7605099999999996</v>
      </c>
      <c r="P21" s="171">
        <f>'Summer Meals Study Burden Table'!P21</f>
        <v>30.365609999999993</v>
      </c>
      <c r="Q21" s="139">
        <f>'Summer Meals Study Burden Table'!Q21</f>
        <v>40.29</v>
      </c>
      <c r="R21" s="161">
        <f>'Summer Meals Study Burden Table'!R21</f>
        <v>1223.4304268999997</v>
      </c>
    </row>
    <row r="22" spans="1:18" ht="39.6" hidden="1" customHeight="1" x14ac:dyDescent="0.2">
      <c r="A22" s="261">
        <f>'Summer Meals Study Burden Table'!A22</f>
        <v>0</v>
      </c>
      <c r="B22" s="267">
        <v>0</v>
      </c>
      <c r="C22" s="151" t="s">
        <v>137</v>
      </c>
      <c r="D22" s="152" t="s">
        <v>36</v>
      </c>
      <c r="E22" s="136">
        <f>'Summer Meals Study Burden Table'!E22</f>
        <v>165.29999999999998</v>
      </c>
      <c r="F22" s="136">
        <f>'Summer Meals Study Burden Table'!F22</f>
        <v>99.179999999999993</v>
      </c>
      <c r="G22" s="202">
        <f>'Summer Meals Study Burden Table'!G22</f>
        <v>1</v>
      </c>
      <c r="H22" s="172">
        <f>'Summer Meals Study Burden Table'!H22</f>
        <v>99.179999999999993</v>
      </c>
      <c r="I22" s="138">
        <f>'Summer Meals Study Burden Table'!I22</f>
        <v>1.67E-2</v>
      </c>
      <c r="J22" s="133">
        <f>'Summer Meals Study Burden Table'!J22</f>
        <v>1.6563059999999998</v>
      </c>
      <c r="K22" s="172">
        <f>'Summer Meals Study Burden Table'!K22</f>
        <v>66.11999999999999</v>
      </c>
      <c r="L22" s="202">
        <f>'Summer Meals Study Burden Table'!L22</f>
        <v>1</v>
      </c>
      <c r="M22" s="172">
        <f>'Summer Meals Study Burden Table'!M22</f>
        <v>66.11999999999999</v>
      </c>
      <c r="N22" s="159">
        <f>'Summer Meals Study Burden Table'!N22</f>
        <v>1.67E-2</v>
      </c>
      <c r="O22" s="133">
        <f>'Summer Meals Study Burden Table'!O22</f>
        <v>1.1042039999999997</v>
      </c>
      <c r="P22" s="171">
        <f>'Summer Meals Study Burden Table'!P22</f>
        <v>2.7605099999999996</v>
      </c>
      <c r="Q22" s="139">
        <f>'Summer Meals Study Burden Table'!Q22</f>
        <v>40.29</v>
      </c>
      <c r="R22" s="161">
        <f>'Summer Meals Study Burden Table'!R22</f>
        <v>111.22094789999998</v>
      </c>
    </row>
    <row r="23" spans="1:18" ht="39.6" hidden="1" customHeight="1" x14ac:dyDescent="0.2">
      <c r="A23" s="261">
        <f>'Summer Meals Study Burden Table'!A23</f>
        <v>0</v>
      </c>
      <c r="B23" s="267">
        <v>0</v>
      </c>
      <c r="C23" s="151" t="s">
        <v>138</v>
      </c>
      <c r="D23" s="152" t="s">
        <v>37</v>
      </c>
      <c r="E23" s="136">
        <f>'Summer Meals Study Burden Table'!E23</f>
        <v>66.11999999999999</v>
      </c>
      <c r="F23" s="136">
        <f>'Summer Meals Study Burden Table'!F23</f>
        <v>33.059999999999995</v>
      </c>
      <c r="G23" s="202">
        <f>'Summer Meals Study Burden Table'!G23</f>
        <v>1</v>
      </c>
      <c r="H23" s="172">
        <f>'Summer Meals Study Burden Table'!H23</f>
        <v>33.059999999999995</v>
      </c>
      <c r="I23" s="138">
        <f>'Summer Meals Study Burden Table'!I23</f>
        <v>0.16700000000000001</v>
      </c>
      <c r="J23" s="133">
        <f>'Summer Meals Study Burden Table'!J23</f>
        <v>5.5210199999999992</v>
      </c>
      <c r="K23" s="172">
        <f>'Summer Meals Study Burden Table'!K23</f>
        <v>33.059999999999995</v>
      </c>
      <c r="L23" s="202">
        <f>'Summer Meals Study Burden Table'!L23</f>
        <v>1</v>
      </c>
      <c r="M23" s="172">
        <f>'Summer Meals Study Burden Table'!M23</f>
        <v>33.059999999999995</v>
      </c>
      <c r="N23" s="159">
        <f>'Summer Meals Study Burden Table'!N23</f>
        <v>1.67E-2</v>
      </c>
      <c r="O23" s="133">
        <f>'Summer Meals Study Burden Table'!O23</f>
        <v>0.55210199999999987</v>
      </c>
      <c r="P23" s="171">
        <f>'Summer Meals Study Burden Table'!P23</f>
        <v>6.0731219999999988</v>
      </c>
      <c r="Q23" s="139">
        <f>'Summer Meals Study Burden Table'!Q23</f>
        <v>40.29</v>
      </c>
      <c r="R23" s="161">
        <f>'Summer Meals Study Burden Table'!R23</f>
        <v>244.68608537999995</v>
      </c>
    </row>
    <row r="24" spans="1:18" ht="26.45" hidden="1" customHeight="1" x14ac:dyDescent="0.2">
      <c r="A24" s="261">
        <f>'Summer Meals Study Burden Table'!A24</f>
        <v>0</v>
      </c>
      <c r="B24" s="267">
        <v>0</v>
      </c>
      <c r="C24" s="151" t="s">
        <v>32</v>
      </c>
      <c r="D24" s="152" t="s">
        <v>38</v>
      </c>
      <c r="E24" s="136">
        <f>'Summer Meals Study Burden Table'!E24</f>
        <v>330.59999999999997</v>
      </c>
      <c r="F24" s="136">
        <f>'Summer Meals Study Burden Table'!F24</f>
        <v>165.29999999999998</v>
      </c>
      <c r="G24" s="202">
        <f>'Summer Meals Study Burden Table'!G24</f>
        <v>1</v>
      </c>
      <c r="H24" s="172">
        <f>'Summer Meals Study Burden Table'!H24</f>
        <v>165.29999999999998</v>
      </c>
      <c r="I24" s="138">
        <f>'Summer Meals Study Burden Table'!I24</f>
        <v>1.67E-2</v>
      </c>
      <c r="J24" s="133">
        <f>'Summer Meals Study Burden Table'!J24</f>
        <v>2.7605099999999996</v>
      </c>
      <c r="K24" s="172">
        <f>'Summer Meals Study Burden Table'!K24</f>
        <v>165.29999999999998</v>
      </c>
      <c r="L24" s="202">
        <f>'Summer Meals Study Burden Table'!L24</f>
        <v>1</v>
      </c>
      <c r="M24" s="172">
        <f>'Summer Meals Study Burden Table'!M24</f>
        <v>165.29999999999998</v>
      </c>
      <c r="N24" s="159">
        <f>'Summer Meals Study Burden Table'!N24</f>
        <v>1.67E-2</v>
      </c>
      <c r="O24" s="133">
        <f>'Summer Meals Study Burden Table'!O24</f>
        <v>2.7605099999999996</v>
      </c>
      <c r="P24" s="171">
        <f>'Summer Meals Study Burden Table'!P24</f>
        <v>5.5210199999999992</v>
      </c>
      <c r="Q24" s="139">
        <f>'Summer Meals Study Burden Table'!Q24</f>
        <v>40.29</v>
      </c>
      <c r="R24" s="161">
        <f>'Summer Meals Study Burden Table'!R24</f>
        <v>222.44189579999997</v>
      </c>
    </row>
    <row r="25" spans="1:18" ht="26.45" hidden="1" customHeight="1" x14ac:dyDescent="0.2">
      <c r="A25" s="261">
        <f>'Summer Meals Study Burden Table'!A25</f>
        <v>0</v>
      </c>
      <c r="B25" s="267">
        <v>0</v>
      </c>
      <c r="C25" s="151" t="s">
        <v>41</v>
      </c>
      <c r="D25" s="152" t="s">
        <v>39</v>
      </c>
      <c r="E25" s="136">
        <f>'Summer Meals Study Burden Table'!E25</f>
        <v>165.29999999999998</v>
      </c>
      <c r="F25" s="136">
        <f>'Summer Meals Study Burden Table'!F25</f>
        <v>132.23999999999998</v>
      </c>
      <c r="G25" s="202">
        <f>'Summer Meals Study Burden Table'!G25</f>
        <v>1</v>
      </c>
      <c r="H25" s="172">
        <f>'Summer Meals Study Burden Table'!H25</f>
        <v>132.23999999999998</v>
      </c>
      <c r="I25" s="138">
        <f>'Summer Meals Study Burden Table'!I25</f>
        <v>1.67E-2</v>
      </c>
      <c r="J25" s="133">
        <f>'Summer Meals Study Burden Table'!J25</f>
        <v>2.2084079999999995</v>
      </c>
      <c r="K25" s="172">
        <f>'Summer Meals Study Burden Table'!K25</f>
        <v>33.06</v>
      </c>
      <c r="L25" s="202">
        <f>'Summer Meals Study Burden Table'!L25</f>
        <v>1</v>
      </c>
      <c r="M25" s="172">
        <f>'Summer Meals Study Burden Table'!M25</f>
        <v>33.06</v>
      </c>
      <c r="N25" s="159">
        <f>'Summer Meals Study Burden Table'!N25</f>
        <v>1.67E-2</v>
      </c>
      <c r="O25" s="133">
        <f>'Summer Meals Study Burden Table'!O25</f>
        <v>0.55210199999999998</v>
      </c>
      <c r="P25" s="171">
        <f>'Summer Meals Study Burden Table'!P25</f>
        <v>2.7605099999999996</v>
      </c>
      <c r="Q25" s="139">
        <f>'Summer Meals Study Burden Table'!Q25</f>
        <v>40.29</v>
      </c>
      <c r="R25" s="161">
        <f>'Summer Meals Study Burden Table'!R25</f>
        <v>111.22094789999998</v>
      </c>
    </row>
    <row r="26" spans="1:18" ht="13.15" hidden="1" customHeight="1" x14ac:dyDescent="0.2">
      <c r="A26" s="261">
        <f>'Summer Meals Study Burden Table'!A26</f>
        <v>0</v>
      </c>
      <c r="B26" s="267">
        <v>0</v>
      </c>
      <c r="C26" s="151" t="s">
        <v>42</v>
      </c>
      <c r="D26" s="152" t="s">
        <v>40</v>
      </c>
      <c r="E26" s="136">
        <f>'Summer Meals Study Burden Table'!E26</f>
        <v>330.59999999999997</v>
      </c>
      <c r="F26" s="136">
        <f>'Summer Meals Study Burden Table'!F26</f>
        <v>288.59999999999997</v>
      </c>
      <c r="G26" s="202">
        <f>'Summer Meals Study Burden Table'!G26</f>
        <v>1</v>
      </c>
      <c r="H26" s="172">
        <f>'Summer Meals Study Burden Table'!H26</f>
        <v>288.59999999999997</v>
      </c>
      <c r="I26" s="138">
        <f>'Summer Meals Study Burden Table'!I26</f>
        <v>0.33400000000000002</v>
      </c>
      <c r="J26" s="133">
        <f>'Summer Meals Study Burden Table'!J26</f>
        <v>96.392399999999995</v>
      </c>
      <c r="K26" s="172">
        <f>'Summer Meals Study Burden Table'!K26</f>
        <v>42</v>
      </c>
      <c r="L26" s="202">
        <f>'Summer Meals Study Burden Table'!L26</f>
        <v>1</v>
      </c>
      <c r="M26" s="172">
        <f>'Summer Meals Study Burden Table'!M26</f>
        <v>42</v>
      </c>
      <c r="N26" s="159">
        <f>'Summer Meals Study Burden Table'!N26</f>
        <v>1.67E-2</v>
      </c>
      <c r="O26" s="133">
        <f>'Summer Meals Study Burden Table'!O26</f>
        <v>0.70140000000000002</v>
      </c>
      <c r="P26" s="171">
        <f>'Summer Meals Study Burden Table'!P26</f>
        <v>97.093800000000002</v>
      </c>
      <c r="Q26" s="139">
        <f>'Summer Meals Study Burden Table'!Q26</f>
        <v>40.29</v>
      </c>
      <c r="R26" s="161">
        <f>'Summer Meals Study Burden Table'!R26</f>
        <v>3911.9092019999998</v>
      </c>
    </row>
    <row r="27" spans="1:18" ht="26.45" hidden="1" customHeight="1" x14ac:dyDescent="0.2">
      <c r="A27" s="261">
        <f>'Summer Meals Study Burden Table'!A27</f>
        <v>0</v>
      </c>
      <c r="B27" s="267">
        <v>0</v>
      </c>
      <c r="C27" s="151" t="s">
        <v>139</v>
      </c>
      <c r="D27" s="152" t="s">
        <v>51</v>
      </c>
      <c r="E27" s="136">
        <f>'Summer Meals Study Burden Table'!E27</f>
        <v>66.11999999999999</v>
      </c>
      <c r="F27" s="136">
        <f>'Summer Meals Study Burden Table'!F27</f>
        <v>33.059999999999995</v>
      </c>
      <c r="G27" s="202">
        <f>'Summer Meals Study Burden Table'!G27</f>
        <v>1</v>
      </c>
      <c r="H27" s="172">
        <f>'Summer Meals Study Burden Table'!H27</f>
        <v>33.059999999999995</v>
      </c>
      <c r="I27" s="138">
        <f>'Summer Meals Study Burden Table'!I27</f>
        <v>5.0099999999999999E-2</v>
      </c>
      <c r="J27" s="133">
        <f>'Summer Meals Study Burden Table'!J27</f>
        <v>1.6563059999999996</v>
      </c>
      <c r="K27" s="172">
        <f>'Summer Meals Study Burden Table'!K27</f>
        <v>33.059999999999995</v>
      </c>
      <c r="L27" s="202">
        <f>'Summer Meals Study Burden Table'!L27</f>
        <v>1</v>
      </c>
      <c r="M27" s="172">
        <f>'Summer Meals Study Burden Table'!M27</f>
        <v>33.059999999999995</v>
      </c>
      <c r="N27" s="159">
        <f>'Summer Meals Study Burden Table'!N27</f>
        <v>1.67E-2</v>
      </c>
      <c r="O27" s="133">
        <f>'Summer Meals Study Burden Table'!O27</f>
        <v>0.55210199999999987</v>
      </c>
      <c r="P27" s="171">
        <f>'Summer Meals Study Burden Table'!P27</f>
        <v>2.2084079999999995</v>
      </c>
      <c r="Q27" s="139">
        <f>'Summer Meals Study Burden Table'!Q27</f>
        <v>40.29</v>
      </c>
      <c r="R27" s="161">
        <f>'Summer Meals Study Burden Table'!R27</f>
        <v>88.976758319999973</v>
      </c>
    </row>
    <row r="28" spans="1:18" ht="39.6" hidden="1" customHeight="1" x14ac:dyDescent="0.2">
      <c r="A28" s="261">
        <f>'Summer Meals Study Burden Table'!A28</f>
        <v>0</v>
      </c>
      <c r="B28" s="267">
        <v>0</v>
      </c>
      <c r="C28" s="151" t="s">
        <v>48</v>
      </c>
      <c r="D28" s="152" t="s">
        <v>52</v>
      </c>
      <c r="E28" s="136">
        <f>'Summer Meals Study Burden Table'!E28</f>
        <v>17.1875</v>
      </c>
      <c r="F28" s="136">
        <f>'Summer Meals Study Burden Table'!F28</f>
        <v>8.59375</v>
      </c>
      <c r="G28" s="202">
        <f>'Summer Meals Study Burden Table'!G28</f>
        <v>1</v>
      </c>
      <c r="H28" s="172">
        <f>'Summer Meals Study Burden Table'!H28</f>
        <v>8.59375</v>
      </c>
      <c r="I28" s="138">
        <f>'Summer Meals Study Burden Table'!I28</f>
        <v>5.0099999999999999E-2</v>
      </c>
      <c r="J28" s="133">
        <f>'Summer Meals Study Burden Table'!J28</f>
        <v>0.430546875</v>
      </c>
      <c r="K28" s="172">
        <f>'Summer Meals Study Burden Table'!K28</f>
        <v>8.59375</v>
      </c>
      <c r="L28" s="202">
        <f>'Summer Meals Study Burden Table'!L28</f>
        <v>1</v>
      </c>
      <c r="M28" s="172">
        <f>'Summer Meals Study Burden Table'!M28</f>
        <v>8.59375</v>
      </c>
      <c r="N28" s="159">
        <f>'Summer Meals Study Burden Table'!N28</f>
        <v>1.67E-2</v>
      </c>
      <c r="O28" s="133">
        <f>'Summer Meals Study Burden Table'!O28</f>
        <v>0.14351562500000001</v>
      </c>
      <c r="P28" s="171">
        <f>'Summer Meals Study Burden Table'!P28</f>
        <v>0.57406250000000003</v>
      </c>
      <c r="Q28" s="139">
        <f>'Summer Meals Study Burden Table'!Q28</f>
        <v>40.29</v>
      </c>
      <c r="R28" s="161">
        <f>'Summer Meals Study Burden Table'!R28</f>
        <v>23.128978125</v>
      </c>
    </row>
    <row r="29" spans="1:18" ht="39.6" hidden="1" customHeight="1" x14ac:dyDescent="0.2">
      <c r="A29" s="261">
        <f>'Summer Meals Study Burden Table'!A29</f>
        <v>0</v>
      </c>
      <c r="B29" s="267">
        <v>0</v>
      </c>
      <c r="C29" s="151" t="s">
        <v>49</v>
      </c>
      <c r="D29" s="152" t="s">
        <v>53</v>
      </c>
      <c r="E29" s="136">
        <f>'Summer Meals Study Burden Table'!E29</f>
        <v>8.59375</v>
      </c>
      <c r="F29" s="136">
        <f>'Summer Meals Study Burden Table'!F29</f>
        <v>6.875</v>
      </c>
      <c r="G29" s="202">
        <f>'Summer Meals Study Burden Table'!G29</f>
        <v>1</v>
      </c>
      <c r="H29" s="172">
        <f>'Summer Meals Study Burden Table'!H29</f>
        <v>6.875</v>
      </c>
      <c r="I29" s="138">
        <f>'Summer Meals Study Burden Table'!I29</f>
        <v>5.0099999999999999E-2</v>
      </c>
      <c r="J29" s="133">
        <f>'Summer Meals Study Burden Table'!J29</f>
        <v>0.34443750000000001</v>
      </c>
      <c r="K29" s="172">
        <f>'Summer Meals Study Burden Table'!K29</f>
        <v>1.71875</v>
      </c>
      <c r="L29" s="202">
        <f>'Summer Meals Study Burden Table'!L29</f>
        <v>1</v>
      </c>
      <c r="M29" s="172">
        <f>'Summer Meals Study Burden Table'!M29</f>
        <v>1.71875</v>
      </c>
      <c r="N29" s="159">
        <f>'Summer Meals Study Burden Table'!N29</f>
        <v>1.67E-2</v>
      </c>
      <c r="O29" s="133">
        <f>'Summer Meals Study Burden Table'!O29</f>
        <v>2.8703124999999999E-2</v>
      </c>
      <c r="P29" s="171">
        <f>'Summer Meals Study Burden Table'!P29</f>
        <v>0.373140625</v>
      </c>
      <c r="Q29" s="139">
        <f>'Summer Meals Study Burden Table'!Q29</f>
        <v>40.29</v>
      </c>
      <c r="R29" s="161">
        <f>'Summer Meals Study Burden Table'!R29</f>
        <v>15.03383578125</v>
      </c>
    </row>
    <row r="30" spans="1:18" ht="39.6" hidden="1" customHeight="1" x14ac:dyDescent="0.2">
      <c r="A30" s="261">
        <f>'Summer Meals Study Burden Table'!A30</f>
        <v>0</v>
      </c>
      <c r="B30" s="267">
        <v>0</v>
      </c>
      <c r="C30" s="151" t="s">
        <v>140</v>
      </c>
      <c r="D30" s="152" t="s">
        <v>54</v>
      </c>
      <c r="E30" s="136">
        <f>'Summer Meals Study Burden Table'!E30</f>
        <v>13.75</v>
      </c>
      <c r="F30" s="136">
        <f>'Summer Meals Study Burden Table'!F30</f>
        <v>11</v>
      </c>
      <c r="G30" s="202">
        <f>'Summer Meals Study Burden Table'!G30</f>
        <v>1</v>
      </c>
      <c r="H30" s="172">
        <f>'Summer Meals Study Burden Table'!H30</f>
        <v>11</v>
      </c>
      <c r="I30" s="138">
        <f>'Summer Meals Study Burden Table'!I30</f>
        <v>1.67E-2</v>
      </c>
      <c r="J30" s="133">
        <f>'Summer Meals Study Burden Table'!J30</f>
        <v>0.1837</v>
      </c>
      <c r="K30" s="172">
        <f>'Summer Meals Study Burden Table'!K30</f>
        <v>2.75</v>
      </c>
      <c r="L30" s="202">
        <f>'Summer Meals Study Burden Table'!L30</f>
        <v>1</v>
      </c>
      <c r="M30" s="172">
        <f>'Summer Meals Study Burden Table'!M30</f>
        <v>2.75</v>
      </c>
      <c r="N30" s="159">
        <f>'Summer Meals Study Burden Table'!N30</f>
        <v>1.67E-2</v>
      </c>
      <c r="O30" s="133">
        <f>'Summer Meals Study Burden Table'!O30</f>
        <v>4.5925000000000001E-2</v>
      </c>
      <c r="P30" s="171">
        <f>'Summer Meals Study Burden Table'!P30</f>
        <v>0.229625</v>
      </c>
      <c r="Q30" s="139">
        <f>'Summer Meals Study Burden Table'!Q30</f>
        <v>40.29</v>
      </c>
      <c r="R30" s="161">
        <f>'Summer Meals Study Burden Table'!R30</f>
        <v>9.2515912499999988</v>
      </c>
    </row>
    <row r="31" spans="1:18" ht="26.45" hidden="1" customHeight="1" x14ac:dyDescent="0.2">
      <c r="A31" s="261">
        <f>'Summer Meals Study Burden Table'!A31</f>
        <v>0</v>
      </c>
      <c r="B31" s="267">
        <v>0</v>
      </c>
      <c r="C31" s="151" t="s">
        <v>235</v>
      </c>
      <c r="D31" s="152" t="s">
        <v>58</v>
      </c>
      <c r="E31" s="136">
        <f>'Summer Meals Study Burden Table'!E31</f>
        <v>22</v>
      </c>
      <c r="F31" s="136">
        <f>'Summer Meals Study Burden Table'!F31</f>
        <v>22</v>
      </c>
      <c r="G31" s="202">
        <f>'Summer Meals Study Burden Table'!G31</f>
        <v>1</v>
      </c>
      <c r="H31" s="172">
        <f>'Summer Meals Study Burden Table'!H31</f>
        <v>22</v>
      </c>
      <c r="I31" s="138">
        <f>'Summer Meals Study Burden Table'!I31</f>
        <v>1</v>
      </c>
      <c r="J31" s="133">
        <f>'Summer Meals Study Burden Table'!J31</f>
        <v>22</v>
      </c>
      <c r="K31" s="172">
        <f>'Summer Meals Study Burden Table'!K31</f>
        <v>0</v>
      </c>
      <c r="L31" s="202">
        <f>'Summer Meals Study Burden Table'!L31</f>
        <v>1</v>
      </c>
      <c r="M31" s="172">
        <f>'Summer Meals Study Burden Table'!M31</f>
        <v>0</v>
      </c>
      <c r="N31" s="159">
        <f>'Summer Meals Study Burden Table'!N31</f>
        <v>1.67E-2</v>
      </c>
      <c r="O31" s="133">
        <f>'Summer Meals Study Burden Table'!O31</f>
        <v>0</v>
      </c>
      <c r="P31" s="171">
        <f>'Summer Meals Study Burden Table'!P31</f>
        <v>22</v>
      </c>
      <c r="Q31" s="139">
        <f>'Summer Meals Study Burden Table'!Q31</f>
        <v>40.29</v>
      </c>
      <c r="R31" s="161">
        <f>'Summer Meals Study Burden Table'!R31</f>
        <v>886.38</v>
      </c>
    </row>
    <row r="32" spans="1:18" ht="26.45" hidden="1" customHeight="1" x14ac:dyDescent="0.2">
      <c r="A32" s="261">
        <f>'Summer Meals Study Burden Table'!A32</f>
        <v>0</v>
      </c>
      <c r="B32" s="267">
        <v>0</v>
      </c>
      <c r="C32" s="151" t="s">
        <v>144</v>
      </c>
      <c r="D32" s="152" t="s">
        <v>60</v>
      </c>
      <c r="E32" s="136">
        <f>'Summer Meals Study Burden Table'!E32</f>
        <v>288.59999999999997</v>
      </c>
      <c r="F32" s="136">
        <f>'Summer Meals Study Burden Table'!F32</f>
        <v>288.59999999999997</v>
      </c>
      <c r="G32" s="202">
        <f>'Summer Meals Study Burden Table'!G32</f>
        <v>1</v>
      </c>
      <c r="H32" s="172">
        <f>'Summer Meals Study Burden Table'!H32</f>
        <v>288.59999999999997</v>
      </c>
      <c r="I32" s="138">
        <f>'Summer Meals Study Burden Table'!I32</f>
        <v>1.67E-2</v>
      </c>
      <c r="J32" s="133">
        <f>'Summer Meals Study Burden Table'!J32</f>
        <v>4.8196199999999996</v>
      </c>
      <c r="K32" s="172">
        <f>'Summer Meals Study Burden Table'!K32</f>
        <v>0</v>
      </c>
      <c r="L32" s="202">
        <f>'Summer Meals Study Burden Table'!L32</f>
        <v>1</v>
      </c>
      <c r="M32" s="172">
        <f>'Summer Meals Study Burden Table'!M32</f>
        <v>0</v>
      </c>
      <c r="N32" s="159">
        <f>'Summer Meals Study Burden Table'!N32</f>
        <v>1.67E-2</v>
      </c>
      <c r="O32" s="133">
        <f>'Summer Meals Study Burden Table'!O32</f>
        <v>0</v>
      </c>
      <c r="P32" s="171">
        <f>'Summer Meals Study Burden Table'!P32</f>
        <v>4.8196199999999996</v>
      </c>
      <c r="Q32" s="139">
        <f>'Summer Meals Study Burden Table'!Q32</f>
        <v>40.29</v>
      </c>
      <c r="R32" s="161">
        <f>'Summer Meals Study Burden Table'!R32</f>
        <v>194.18248979999998</v>
      </c>
    </row>
    <row r="33" spans="1:18" ht="13.15" hidden="1" customHeight="1" x14ac:dyDescent="0.2">
      <c r="A33" s="261">
        <f>'Summer Meals Study Burden Table'!A33</f>
        <v>0</v>
      </c>
      <c r="B33" s="267">
        <v>0</v>
      </c>
      <c r="C33" s="151" t="s">
        <v>146</v>
      </c>
      <c r="D33" s="152" t="s">
        <v>62</v>
      </c>
      <c r="E33" s="136">
        <f>'Summer Meals Study Burden Table'!E33</f>
        <v>330.59999999999997</v>
      </c>
      <c r="F33" s="136">
        <f>'Summer Meals Study Burden Table'!F33</f>
        <v>330.59999999999997</v>
      </c>
      <c r="G33" s="202">
        <f>'Summer Meals Study Burden Table'!G33</f>
        <v>1</v>
      </c>
      <c r="H33" s="172">
        <f>'Summer Meals Study Burden Table'!H33</f>
        <v>330.59999999999997</v>
      </c>
      <c r="I33" s="138">
        <f>'Summer Meals Study Burden Table'!I33</f>
        <v>5.0099999999999999E-2</v>
      </c>
      <c r="J33" s="133">
        <f>'Summer Meals Study Burden Table'!J33</f>
        <v>16.563059999999997</v>
      </c>
      <c r="K33" s="172">
        <f>'Summer Meals Study Burden Table'!K33</f>
        <v>0</v>
      </c>
      <c r="L33" s="202">
        <f>'Summer Meals Study Burden Table'!L33</f>
        <v>1</v>
      </c>
      <c r="M33" s="172">
        <f>'Summer Meals Study Burden Table'!M33</f>
        <v>0</v>
      </c>
      <c r="N33" s="159">
        <f>'Summer Meals Study Burden Table'!N33</f>
        <v>1.67E-2</v>
      </c>
      <c r="O33" s="133">
        <f>'Summer Meals Study Burden Table'!O33</f>
        <v>0</v>
      </c>
      <c r="P33" s="171">
        <f>'Summer Meals Study Burden Table'!P33</f>
        <v>16.563059999999997</v>
      </c>
      <c r="Q33" s="139">
        <f>'Summer Meals Study Burden Table'!Q33</f>
        <v>40.29</v>
      </c>
      <c r="R33" s="161">
        <f>'Summer Meals Study Burden Table'!R33</f>
        <v>667.32568739999988</v>
      </c>
    </row>
    <row r="34" spans="1:18" ht="13.15" hidden="1" customHeight="1" x14ac:dyDescent="0.2">
      <c r="A34" s="261">
        <f>'Summer Meals Study Burden Table'!A34</f>
        <v>0</v>
      </c>
      <c r="B34" s="267">
        <v>0</v>
      </c>
      <c r="C34" s="151" t="s">
        <v>33</v>
      </c>
      <c r="D34" s="152" t="s">
        <v>147</v>
      </c>
      <c r="E34" s="136">
        <f>'Summer Meals Study Burden Table'!E34</f>
        <v>220.39999999999998</v>
      </c>
      <c r="F34" s="136">
        <f>'Summer Meals Study Burden Table'!F34</f>
        <v>192.39999999999998</v>
      </c>
      <c r="G34" s="202">
        <f>'Summer Meals Study Burden Table'!G34</f>
        <v>1.9</v>
      </c>
      <c r="H34" s="172">
        <f>'Summer Meals Study Burden Table'!H34</f>
        <v>365.55999999999995</v>
      </c>
      <c r="I34" s="138">
        <f>'Summer Meals Study Burden Table'!I34</f>
        <v>0.33399999999999996</v>
      </c>
      <c r="J34" s="133">
        <f>'Summer Meals Study Burden Table'!J34</f>
        <v>122.09703999999996</v>
      </c>
      <c r="K34" s="172">
        <f>'Summer Meals Study Burden Table'!K34</f>
        <v>28</v>
      </c>
      <c r="L34" s="202">
        <f>'Summer Meals Study Burden Table'!L34</f>
        <v>1.9</v>
      </c>
      <c r="M34" s="172">
        <f>'Summer Meals Study Burden Table'!M34</f>
        <v>53.199999999999996</v>
      </c>
      <c r="N34" s="159">
        <f>'Summer Meals Study Burden Table'!N34</f>
        <v>1.67E-2</v>
      </c>
      <c r="O34" s="133">
        <f>'Summer Meals Study Burden Table'!O34</f>
        <v>0.8884399999999999</v>
      </c>
      <c r="P34" s="171">
        <f>'Summer Meals Study Burden Table'!P34</f>
        <v>122.98547999999997</v>
      </c>
      <c r="Q34" s="139">
        <f>'Summer Meals Study Burden Table'!Q34</f>
        <v>40.29</v>
      </c>
      <c r="R34" s="161">
        <f>'Summer Meals Study Burden Table'!R34</f>
        <v>4955.0849891999987</v>
      </c>
    </row>
    <row r="35" spans="1:18" ht="26.45" hidden="1" customHeight="1" x14ac:dyDescent="0.2">
      <c r="A35" s="261">
        <f>'Summer Meals Study Burden Table'!A35</f>
        <v>0</v>
      </c>
      <c r="B35" s="267">
        <v>0</v>
      </c>
      <c r="C35" s="151" t="s">
        <v>43</v>
      </c>
      <c r="D35" s="152" t="s">
        <v>148</v>
      </c>
      <c r="E35" s="136">
        <f>'Summer Meals Study Burden Table'!E35</f>
        <v>220.39999999999998</v>
      </c>
      <c r="F35" s="136">
        <f>'Summer Meals Study Burden Table'!F35</f>
        <v>110.19999999999999</v>
      </c>
      <c r="G35" s="202">
        <f>'Summer Meals Study Burden Table'!G35</f>
        <v>1.9</v>
      </c>
      <c r="H35" s="172">
        <f>'Summer Meals Study Burden Table'!H35</f>
        <v>209.37999999999997</v>
      </c>
      <c r="I35" s="138">
        <f>'Summer Meals Study Burden Table'!I35</f>
        <v>8.3500000000000005E-2</v>
      </c>
      <c r="J35" s="133">
        <f>'Summer Meals Study Burden Table'!J35</f>
        <v>17.483229999999999</v>
      </c>
      <c r="K35" s="172">
        <f>'Summer Meals Study Burden Table'!K35</f>
        <v>110.19999999999999</v>
      </c>
      <c r="L35" s="202">
        <f>'Summer Meals Study Burden Table'!L35</f>
        <v>1.9</v>
      </c>
      <c r="M35" s="172">
        <f>'Summer Meals Study Burden Table'!M35</f>
        <v>209.37999999999997</v>
      </c>
      <c r="N35" s="159">
        <f>'Summer Meals Study Burden Table'!N35</f>
        <v>1.67E-2</v>
      </c>
      <c r="O35" s="133">
        <f>'Summer Meals Study Burden Table'!O35</f>
        <v>3.4966459999999993</v>
      </c>
      <c r="P35" s="171">
        <f>'Summer Meals Study Burden Table'!P35</f>
        <v>20.979875999999997</v>
      </c>
      <c r="Q35" s="139">
        <f>'Summer Meals Study Burden Table'!Q35</f>
        <v>40.29</v>
      </c>
      <c r="R35" s="161">
        <f>'Summer Meals Study Burden Table'!R35</f>
        <v>845.27920403999985</v>
      </c>
    </row>
    <row r="36" spans="1:18" ht="13.15" hidden="1" customHeight="1" x14ac:dyDescent="0.2">
      <c r="A36" s="261">
        <f>'Summer Meals Study Burden Table'!A36</f>
        <v>0</v>
      </c>
      <c r="B36" s="267">
        <v>0</v>
      </c>
      <c r="C36" s="151" t="s">
        <v>227</v>
      </c>
      <c r="D36" s="152">
        <v>0</v>
      </c>
      <c r="E36" s="136">
        <f>'Summer Meals Study Burden Table'!E36</f>
        <v>220.39999999999998</v>
      </c>
      <c r="F36" s="136">
        <f>'Summer Meals Study Burden Table'!F36</f>
        <v>192.39999999999998</v>
      </c>
      <c r="G36" s="202">
        <f>'Summer Meals Study Burden Table'!G36</f>
        <v>3.8</v>
      </c>
      <c r="H36" s="172">
        <f>'Summer Meals Study Burden Table'!H36</f>
        <v>731.11999999999989</v>
      </c>
      <c r="I36" s="138">
        <f>'Summer Meals Study Burden Table'!I36</f>
        <v>1</v>
      </c>
      <c r="J36" s="133">
        <f>'Summer Meals Study Burden Table'!J36</f>
        <v>731.11999999999989</v>
      </c>
      <c r="K36" s="172">
        <f>'Summer Meals Study Burden Table'!K36</f>
        <v>28</v>
      </c>
      <c r="L36" s="202">
        <f>'Summer Meals Study Burden Table'!L36</f>
        <v>3.8</v>
      </c>
      <c r="M36" s="172">
        <f>'Summer Meals Study Burden Table'!M36</f>
        <v>106.39999999999999</v>
      </c>
      <c r="N36" s="159">
        <f>'Summer Meals Study Burden Table'!N36</f>
        <v>1.67E-2</v>
      </c>
      <c r="O36" s="133">
        <f>'Summer Meals Study Burden Table'!O36</f>
        <v>1.7768799999999998</v>
      </c>
      <c r="P36" s="171">
        <f>'Summer Meals Study Burden Table'!P36</f>
        <v>732.8968799999999</v>
      </c>
      <c r="Q36" s="139">
        <f>'Summer Meals Study Burden Table'!Q36</f>
        <v>40.29</v>
      </c>
      <c r="R36" s="161">
        <f>'Summer Meals Study Burden Table'!R36</f>
        <v>29528.415295199997</v>
      </c>
    </row>
    <row r="37" spans="1:18" ht="39.6" hidden="1" customHeight="1" x14ac:dyDescent="0.2">
      <c r="A37" s="261">
        <f>'Summer Meals Study Burden Table'!A37</f>
        <v>0</v>
      </c>
      <c r="B37" s="267">
        <v>0</v>
      </c>
      <c r="C37" s="151" t="s">
        <v>44</v>
      </c>
      <c r="D37" s="152" t="s">
        <v>149</v>
      </c>
      <c r="E37" s="136">
        <f>'Summer Meals Study Burden Table'!E37</f>
        <v>110.19999999999999</v>
      </c>
      <c r="F37" s="136">
        <f>'Summer Meals Study Burden Table'!F37</f>
        <v>88.16</v>
      </c>
      <c r="G37" s="202">
        <f>'Summer Meals Study Burden Table'!G37</f>
        <v>1.9</v>
      </c>
      <c r="H37" s="172">
        <f>'Summer Meals Study Burden Table'!H37</f>
        <v>167.50399999999999</v>
      </c>
      <c r="I37" s="138">
        <f>'Summer Meals Study Burden Table'!I37</f>
        <v>5.0099999999999999E-2</v>
      </c>
      <c r="J37" s="133">
        <f>'Summer Meals Study Burden Table'!J37</f>
        <v>8.3919503999999989</v>
      </c>
      <c r="K37" s="172">
        <f>'Summer Meals Study Burden Table'!K37</f>
        <v>22.039999999999992</v>
      </c>
      <c r="L37" s="202">
        <f>'Summer Meals Study Burden Table'!L37</f>
        <v>1.9</v>
      </c>
      <c r="M37" s="172">
        <f>'Summer Meals Study Burden Table'!M37</f>
        <v>41.875999999999983</v>
      </c>
      <c r="N37" s="159">
        <f>'Summer Meals Study Burden Table'!N37</f>
        <v>1.67E-2</v>
      </c>
      <c r="O37" s="133">
        <f>'Summer Meals Study Burden Table'!O37</f>
        <v>0.69932919999999965</v>
      </c>
      <c r="P37" s="171">
        <f>'Summer Meals Study Burden Table'!P37</f>
        <v>9.0912795999999982</v>
      </c>
      <c r="Q37" s="139">
        <f>'Summer Meals Study Burden Table'!Q37</f>
        <v>40.29</v>
      </c>
      <c r="R37" s="161">
        <f>'Summer Meals Study Burden Table'!R37</f>
        <v>366.28765508399994</v>
      </c>
    </row>
    <row r="38" spans="1:18" ht="39.6" hidden="1" customHeight="1" x14ac:dyDescent="0.2">
      <c r="A38" s="261">
        <f>'Summer Meals Study Burden Table'!A38</f>
        <v>0</v>
      </c>
      <c r="B38" s="267">
        <v>0</v>
      </c>
      <c r="C38" s="151" t="s">
        <v>150</v>
      </c>
      <c r="D38" s="152" t="s">
        <v>151</v>
      </c>
      <c r="E38" s="136">
        <f>'Summer Meals Study Burden Table'!E38</f>
        <v>44.08</v>
      </c>
      <c r="F38" s="136">
        <f>'Summer Meals Study Burden Table'!F38</f>
        <v>22.04</v>
      </c>
      <c r="G38" s="202">
        <f>'Summer Meals Study Burden Table'!G38</f>
        <v>1.9</v>
      </c>
      <c r="H38" s="172">
        <f>'Summer Meals Study Burden Table'!H38</f>
        <v>41.875999999999998</v>
      </c>
      <c r="I38" s="138">
        <f>'Summer Meals Study Burden Table'!I38</f>
        <v>8.3500000000000005E-2</v>
      </c>
      <c r="J38" s="133">
        <f>'Summer Meals Study Burden Table'!J38</f>
        <v>3.4966460000000001</v>
      </c>
      <c r="K38" s="172">
        <f>'Summer Meals Study Burden Table'!K38</f>
        <v>22.04</v>
      </c>
      <c r="L38" s="202">
        <f>'Summer Meals Study Burden Table'!L38</f>
        <v>1.9</v>
      </c>
      <c r="M38" s="172">
        <f>'Summer Meals Study Burden Table'!M38</f>
        <v>41.875999999999998</v>
      </c>
      <c r="N38" s="159">
        <f>'Summer Meals Study Burden Table'!N38</f>
        <v>1.67E-2</v>
      </c>
      <c r="O38" s="133">
        <f>'Summer Meals Study Burden Table'!O38</f>
        <v>0.69932919999999998</v>
      </c>
      <c r="P38" s="171">
        <f>'Summer Meals Study Burden Table'!P38</f>
        <v>4.1959752000000003</v>
      </c>
      <c r="Q38" s="139">
        <f>'Summer Meals Study Burden Table'!Q38</f>
        <v>40.29</v>
      </c>
      <c r="R38" s="161">
        <f>'Summer Meals Study Burden Table'!R38</f>
        <v>169.055840808</v>
      </c>
    </row>
    <row r="39" spans="1:18" ht="26.45" hidden="1" customHeight="1" x14ac:dyDescent="0.2">
      <c r="A39" s="261">
        <f>'Summer Meals Study Burden Table'!A39</f>
        <v>0</v>
      </c>
      <c r="B39" s="267">
        <v>0</v>
      </c>
      <c r="C39" s="151" t="s">
        <v>178</v>
      </c>
      <c r="D39" s="152" t="s">
        <v>152</v>
      </c>
      <c r="E39" s="136">
        <f>'Summer Meals Study Burden Table'!E39</f>
        <v>220.39999999999998</v>
      </c>
      <c r="F39" s="136">
        <f>'Summer Meals Study Burden Table'!F39</f>
        <v>110.19999999999999</v>
      </c>
      <c r="G39" s="202">
        <f>'Summer Meals Study Burden Table'!G39</f>
        <v>1.9</v>
      </c>
      <c r="H39" s="172">
        <f>'Summer Meals Study Burden Table'!H39</f>
        <v>209.37999999999997</v>
      </c>
      <c r="I39" s="138">
        <f>'Summer Meals Study Burden Table'!I39</f>
        <v>8.3500000000000005E-2</v>
      </c>
      <c r="J39" s="133">
        <f>'Summer Meals Study Burden Table'!J39</f>
        <v>17.483229999999999</v>
      </c>
      <c r="K39" s="172">
        <f>'Summer Meals Study Burden Table'!K39</f>
        <v>110.19999999999999</v>
      </c>
      <c r="L39" s="202">
        <f>'Summer Meals Study Burden Table'!L39</f>
        <v>1.9</v>
      </c>
      <c r="M39" s="172">
        <f>'Summer Meals Study Burden Table'!M39</f>
        <v>209.37999999999997</v>
      </c>
      <c r="N39" s="159">
        <f>'Summer Meals Study Burden Table'!N39</f>
        <v>1.67E-2</v>
      </c>
      <c r="O39" s="133">
        <f>'Summer Meals Study Burden Table'!O39</f>
        <v>3.4966459999999993</v>
      </c>
      <c r="P39" s="171">
        <f>'Summer Meals Study Burden Table'!P39</f>
        <v>20.979875999999997</v>
      </c>
      <c r="Q39" s="139">
        <f>'Summer Meals Study Burden Table'!Q39</f>
        <v>40.29</v>
      </c>
      <c r="R39" s="161">
        <f>'Summer Meals Study Burden Table'!R39</f>
        <v>845.27920403999985</v>
      </c>
    </row>
    <row r="40" spans="1:18" ht="26.45" hidden="1" customHeight="1" x14ac:dyDescent="0.2">
      <c r="A40" s="261">
        <f>'Summer Meals Study Burden Table'!A40</f>
        <v>0</v>
      </c>
      <c r="B40" s="267">
        <v>0</v>
      </c>
      <c r="C40" s="151" t="s">
        <v>45</v>
      </c>
      <c r="D40" s="152" t="s">
        <v>153</v>
      </c>
      <c r="E40" s="136">
        <f>'Summer Meals Study Burden Table'!E40</f>
        <v>110.19999999999999</v>
      </c>
      <c r="F40" s="136">
        <f>'Summer Meals Study Burden Table'!F40</f>
        <v>88.16</v>
      </c>
      <c r="G40" s="202">
        <f>'Summer Meals Study Burden Table'!G40</f>
        <v>1.9</v>
      </c>
      <c r="H40" s="172">
        <f>'Summer Meals Study Burden Table'!H40</f>
        <v>167.50399999999999</v>
      </c>
      <c r="I40" s="138">
        <f>'Summer Meals Study Burden Table'!I40</f>
        <v>5.0099999999999999E-2</v>
      </c>
      <c r="J40" s="133">
        <f>'Summer Meals Study Burden Table'!J40</f>
        <v>8.3919503999999989</v>
      </c>
      <c r="K40" s="172">
        <f>'Summer Meals Study Burden Table'!K40</f>
        <v>22.039999999999992</v>
      </c>
      <c r="L40" s="202">
        <f>'Summer Meals Study Burden Table'!L40</f>
        <v>1.9</v>
      </c>
      <c r="M40" s="172">
        <f>'Summer Meals Study Burden Table'!M40</f>
        <v>41.875999999999983</v>
      </c>
      <c r="N40" s="159">
        <f>'Summer Meals Study Burden Table'!N40</f>
        <v>1.67E-2</v>
      </c>
      <c r="O40" s="133">
        <f>'Summer Meals Study Burden Table'!O40</f>
        <v>0.69932919999999965</v>
      </c>
      <c r="P40" s="171">
        <f>'Summer Meals Study Burden Table'!P40</f>
        <v>9.0912795999999982</v>
      </c>
      <c r="Q40" s="139">
        <f>'Summer Meals Study Burden Table'!Q40</f>
        <v>40.29</v>
      </c>
      <c r="R40" s="161">
        <f>'Summer Meals Study Burden Table'!R40</f>
        <v>366.28765508399994</v>
      </c>
    </row>
    <row r="41" spans="1:18" ht="26.45" hidden="1" customHeight="1" x14ac:dyDescent="0.2">
      <c r="A41" s="261">
        <f>'Summer Meals Study Burden Table'!A41</f>
        <v>0</v>
      </c>
      <c r="B41" s="267">
        <v>0</v>
      </c>
      <c r="C41" s="151" t="s">
        <v>154</v>
      </c>
      <c r="D41" s="152" t="s">
        <v>155</v>
      </c>
      <c r="E41" s="136">
        <f>'Summer Meals Study Burden Table'!E41</f>
        <v>44.08</v>
      </c>
      <c r="F41" s="136">
        <f>'Summer Meals Study Burden Table'!F41</f>
        <v>22.04</v>
      </c>
      <c r="G41" s="202">
        <f>'Summer Meals Study Burden Table'!G41</f>
        <v>1.9</v>
      </c>
      <c r="H41" s="172">
        <f>'Summer Meals Study Burden Table'!H41</f>
        <v>41.875999999999998</v>
      </c>
      <c r="I41" s="138">
        <f>'Summer Meals Study Burden Table'!I41</f>
        <v>8.3500000000000005E-2</v>
      </c>
      <c r="J41" s="133">
        <f>'Summer Meals Study Burden Table'!J41</f>
        <v>3.4966460000000001</v>
      </c>
      <c r="K41" s="172">
        <f>'Summer Meals Study Burden Table'!K41</f>
        <v>22.04</v>
      </c>
      <c r="L41" s="202">
        <f>'Summer Meals Study Burden Table'!L41</f>
        <v>1.9</v>
      </c>
      <c r="M41" s="172">
        <f>'Summer Meals Study Burden Table'!M41</f>
        <v>41.875999999999998</v>
      </c>
      <c r="N41" s="159">
        <f>'Summer Meals Study Burden Table'!N41</f>
        <v>1.67E-2</v>
      </c>
      <c r="O41" s="133">
        <f>'Summer Meals Study Burden Table'!O41</f>
        <v>0.69932919999999998</v>
      </c>
      <c r="P41" s="171">
        <f>'Summer Meals Study Burden Table'!P41</f>
        <v>4.1959752000000003</v>
      </c>
      <c r="Q41" s="139">
        <f>'Summer Meals Study Burden Table'!Q41</f>
        <v>40.29</v>
      </c>
      <c r="R41" s="161">
        <f>'Summer Meals Study Burden Table'!R41</f>
        <v>169.055840808</v>
      </c>
    </row>
    <row r="42" spans="1:18" ht="26.45" hidden="1" customHeight="1" x14ac:dyDescent="0.2">
      <c r="A42" s="261">
        <f>'Summer Meals Study Burden Table'!A42</f>
        <v>0</v>
      </c>
      <c r="B42" s="267">
        <v>0</v>
      </c>
      <c r="C42" s="151" t="s">
        <v>179</v>
      </c>
      <c r="D42" s="152" t="s">
        <v>156</v>
      </c>
      <c r="E42" s="136">
        <f>'Summer Meals Study Burden Table'!E42</f>
        <v>220.39999999999998</v>
      </c>
      <c r="F42" s="136">
        <f>'Summer Meals Study Burden Table'!F42</f>
        <v>110.19999999999999</v>
      </c>
      <c r="G42" s="202">
        <f>'Summer Meals Study Burden Table'!G42</f>
        <v>3.8</v>
      </c>
      <c r="H42" s="172">
        <f>'Summer Meals Study Burden Table'!H42</f>
        <v>418.75999999999993</v>
      </c>
      <c r="I42" s="138">
        <f>'Summer Meals Study Burden Table'!I42</f>
        <v>8.3500000000000005E-2</v>
      </c>
      <c r="J42" s="133">
        <f>'Summer Meals Study Burden Table'!J42</f>
        <v>34.966459999999998</v>
      </c>
      <c r="K42" s="172">
        <f>'Summer Meals Study Burden Table'!K42</f>
        <v>110.19999999999999</v>
      </c>
      <c r="L42" s="202">
        <f>'Summer Meals Study Burden Table'!L42</f>
        <v>3.8</v>
      </c>
      <c r="M42" s="172">
        <f>'Summer Meals Study Burden Table'!M42</f>
        <v>418.75999999999993</v>
      </c>
      <c r="N42" s="159">
        <f>'Summer Meals Study Burden Table'!N42</f>
        <v>1.67E-2</v>
      </c>
      <c r="O42" s="133">
        <f>'Summer Meals Study Burden Table'!O42</f>
        <v>6.9932919999999985</v>
      </c>
      <c r="P42" s="171">
        <f>'Summer Meals Study Burden Table'!P42</f>
        <v>41.959751999999995</v>
      </c>
      <c r="Q42" s="139">
        <f>'Summer Meals Study Burden Table'!Q42</f>
        <v>40.29</v>
      </c>
      <c r="R42" s="161">
        <f>'Summer Meals Study Burden Table'!R42</f>
        <v>1690.5584080799997</v>
      </c>
    </row>
    <row r="43" spans="1:18" ht="13.15" hidden="1" customHeight="1" x14ac:dyDescent="0.2">
      <c r="A43" s="261">
        <f>'Summer Meals Study Burden Table'!A43</f>
        <v>0</v>
      </c>
      <c r="B43" s="267">
        <v>0</v>
      </c>
      <c r="C43" s="151" t="s">
        <v>46</v>
      </c>
      <c r="D43" s="152" t="s">
        <v>157</v>
      </c>
      <c r="E43" s="136">
        <f>'Summer Meals Study Burden Table'!E43</f>
        <v>220.39999999999998</v>
      </c>
      <c r="F43" s="136">
        <f>'Summer Meals Study Burden Table'!F43</f>
        <v>192.39999999999998</v>
      </c>
      <c r="G43" s="202">
        <f>'Summer Meals Study Burden Table'!G43</f>
        <v>3.8</v>
      </c>
      <c r="H43" s="172">
        <f>'Summer Meals Study Burden Table'!H43</f>
        <v>731.11999999999989</v>
      </c>
      <c r="I43" s="138">
        <f>'Summer Meals Study Burden Table'!I43</f>
        <v>0.5</v>
      </c>
      <c r="J43" s="133">
        <f>'Summer Meals Study Burden Table'!J43</f>
        <v>365.55999999999995</v>
      </c>
      <c r="K43" s="172">
        <f>'Summer Meals Study Burden Table'!K43</f>
        <v>28</v>
      </c>
      <c r="L43" s="202">
        <f>'Summer Meals Study Burden Table'!L43</f>
        <v>3.8</v>
      </c>
      <c r="M43" s="172">
        <f>'Summer Meals Study Burden Table'!M43</f>
        <v>106.39999999999999</v>
      </c>
      <c r="N43" s="159">
        <f>'Summer Meals Study Burden Table'!N43</f>
        <v>1.67E-2</v>
      </c>
      <c r="O43" s="133">
        <f>'Summer Meals Study Burden Table'!O43</f>
        <v>1.7768799999999998</v>
      </c>
      <c r="P43" s="171">
        <f>'Summer Meals Study Burden Table'!P43</f>
        <v>367.33687999999995</v>
      </c>
      <c r="Q43" s="139">
        <f>'Summer Meals Study Burden Table'!Q43</f>
        <v>40.29</v>
      </c>
      <c r="R43" s="161">
        <f>'Summer Meals Study Burden Table'!R43</f>
        <v>14800.002895199998</v>
      </c>
    </row>
    <row r="44" spans="1:18" ht="26.45" hidden="1" customHeight="1" x14ac:dyDescent="0.2">
      <c r="A44" s="261">
        <f>'Summer Meals Study Burden Table'!A44</f>
        <v>0</v>
      </c>
      <c r="B44" s="267">
        <v>0</v>
      </c>
      <c r="C44" s="151" t="s">
        <v>34</v>
      </c>
      <c r="D44" s="152" t="s">
        <v>158</v>
      </c>
      <c r="E44" s="136">
        <f>'Summer Meals Study Burden Table'!E44</f>
        <v>110.19999999999999</v>
      </c>
      <c r="F44" s="136">
        <f>'Summer Meals Study Burden Table'!F44</f>
        <v>88.16</v>
      </c>
      <c r="G44" s="202">
        <f>'Summer Meals Study Burden Table'!G44</f>
        <v>3.8</v>
      </c>
      <c r="H44" s="172">
        <f>'Summer Meals Study Burden Table'!H44</f>
        <v>335.00799999999998</v>
      </c>
      <c r="I44" s="138">
        <f>'Summer Meals Study Burden Table'!I44</f>
        <v>1.67E-2</v>
      </c>
      <c r="J44" s="133">
        <f>'Summer Meals Study Burden Table'!J44</f>
        <v>5.5946335999999999</v>
      </c>
      <c r="K44" s="172">
        <f>'Summer Meals Study Burden Table'!K44</f>
        <v>22.039999999999992</v>
      </c>
      <c r="L44" s="202">
        <f>'Summer Meals Study Burden Table'!L44</f>
        <v>3.8</v>
      </c>
      <c r="M44" s="172">
        <f>'Summer Meals Study Burden Table'!M44</f>
        <v>83.751999999999967</v>
      </c>
      <c r="N44" s="159">
        <f>'Summer Meals Study Burden Table'!N44</f>
        <v>1.67E-2</v>
      </c>
      <c r="O44" s="133">
        <f>'Summer Meals Study Burden Table'!O44</f>
        <v>1.3986583999999993</v>
      </c>
      <c r="P44" s="171">
        <f>'Summer Meals Study Burden Table'!P44</f>
        <v>6.9932919999999994</v>
      </c>
      <c r="Q44" s="139">
        <f>'Summer Meals Study Burden Table'!Q44</f>
        <v>40.29</v>
      </c>
      <c r="R44" s="161">
        <f>'Summer Meals Study Burden Table'!R44</f>
        <v>281.75973467999995</v>
      </c>
    </row>
    <row r="45" spans="1:18" ht="26.45" hidden="1" customHeight="1" x14ac:dyDescent="0.2">
      <c r="A45" s="261">
        <f>'Summer Meals Study Burden Table'!A45</f>
        <v>0</v>
      </c>
      <c r="B45" s="267">
        <v>0</v>
      </c>
      <c r="C45" s="151" t="s">
        <v>47</v>
      </c>
      <c r="D45" s="152" t="s">
        <v>180</v>
      </c>
      <c r="E45" s="136">
        <f>'Summer Meals Study Burden Table'!E45</f>
        <v>44.08</v>
      </c>
      <c r="F45" s="136">
        <f>'Summer Meals Study Burden Table'!F45</f>
        <v>22.04</v>
      </c>
      <c r="G45" s="202">
        <f>'Summer Meals Study Burden Table'!G45</f>
        <v>3.8</v>
      </c>
      <c r="H45" s="172">
        <f>'Summer Meals Study Burden Table'!H45</f>
        <v>83.751999999999995</v>
      </c>
      <c r="I45" s="138">
        <f>'Summer Meals Study Burden Table'!I45</f>
        <v>8.3500000000000005E-2</v>
      </c>
      <c r="J45" s="133">
        <f>'Summer Meals Study Burden Table'!J45</f>
        <v>6.9932920000000003</v>
      </c>
      <c r="K45" s="172">
        <f>'Summer Meals Study Burden Table'!K45</f>
        <v>22.04</v>
      </c>
      <c r="L45" s="202">
        <f>'Summer Meals Study Burden Table'!L45</f>
        <v>3.8</v>
      </c>
      <c r="M45" s="172">
        <f>'Summer Meals Study Burden Table'!M45</f>
        <v>83.751999999999995</v>
      </c>
      <c r="N45" s="159">
        <f>'Summer Meals Study Burden Table'!N45</f>
        <v>1.67E-2</v>
      </c>
      <c r="O45" s="133">
        <f>'Summer Meals Study Burden Table'!O45</f>
        <v>1.3986584</v>
      </c>
      <c r="P45" s="171">
        <f>'Summer Meals Study Burden Table'!P45</f>
        <v>8.3919504000000007</v>
      </c>
      <c r="Q45" s="139">
        <f>'Summer Meals Study Burden Table'!Q45</f>
        <v>40.29</v>
      </c>
      <c r="R45" s="161">
        <f>'Summer Meals Study Burden Table'!R45</f>
        <v>338.111681616</v>
      </c>
    </row>
    <row r="46" spans="1:18" x14ac:dyDescent="0.2">
      <c r="A46" s="261">
        <f>'Summer Meals Study Burden Table'!A46</f>
        <v>0</v>
      </c>
      <c r="B46" s="265" t="s">
        <v>259</v>
      </c>
      <c r="C46" s="265">
        <v>0</v>
      </c>
      <c r="D46" s="265">
        <v>0</v>
      </c>
      <c r="E46" s="136">
        <f>'Summer Meals Study Burden Table'!E46</f>
        <v>430.8</v>
      </c>
      <c r="F46" s="136">
        <f>'Summer Meals Study Burden Table'!F46</f>
        <v>348</v>
      </c>
      <c r="G46" s="202">
        <f>'Summer Meals Study Burden Table'!G46</f>
        <v>19.662496408045978</v>
      </c>
      <c r="H46" s="172">
        <f>'Summer Meals Study Burden Table'!H46</f>
        <v>6842.5487499999999</v>
      </c>
      <c r="I46" s="138">
        <f>'Summer Meals Study Burden Table'!I46</f>
        <v>0.24531793401910365</v>
      </c>
      <c r="J46" s="138">
        <f>'Summer Meals Study Burden Table'!J46</f>
        <v>1678.5999227750001</v>
      </c>
      <c r="K46" s="173">
        <f>'Summer Meals Study Burden Table'!K46</f>
        <v>82.800000000000011</v>
      </c>
      <c r="L46" s="202">
        <f>'Summer Meals Study Burden Table'!L46</f>
        <v>30.064619565217381</v>
      </c>
      <c r="M46" s="173">
        <f>'Summer Meals Study Burden Table'!M46</f>
        <v>2489.3504999999996</v>
      </c>
      <c r="N46" s="159">
        <f>'Summer Meals Study Burden Table'!N46</f>
        <v>1.6700000000000003E-2</v>
      </c>
      <c r="O46" s="133">
        <f>'Summer Meals Study Burden Table'!O46</f>
        <v>41.572153350000001</v>
      </c>
      <c r="P46" s="171">
        <f>'Summer Meals Study Burden Table'!P46</f>
        <v>1720.1720761250001</v>
      </c>
      <c r="Q46" s="137">
        <f>'Summer Meals Study Burden Table'!Q46</f>
        <v>0</v>
      </c>
      <c r="R46" s="162">
        <f>'Summer Meals Study Burden Table'!R46</f>
        <v>69305.732947076249</v>
      </c>
    </row>
    <row r="47" spans="1:18" ht="26.45" hidden="1" customHeight="1" x14ac:dyDescent="0.2">
      <c r="A47" s="261">
        <f>'Summer Meals Study Burden Table'!A47</f>
        <v>0</v>
      </c>
      <c r="B47" s="267" t="s">
        <v>230</v>
      </c>
      <c r="C47" s="151" t="s">
        <v>141</v>
      </c>
      <c r="D47" s="152" t="s">
        <v>55</v>
      </c>
      <c r="E47" s="136">
        <f>'Summer Meals Study Burden Table'!E47</f>
        <v>18</v>
      </c>
      <c r="F47" s="136">
        <f>'Summer Meals Study Burden Table'!F47</f>
        <v>9</v>
      </c>
      <c r="G47" s="202">
        <f>'Summer Meals Study Burden Table'!G47</f>
        <v>1</v>
      </c>
      <c r="H47" s="172">
        <f>'Summer Meals Study Burden Table'!H47</f>
        <v>9</v>
      </c>
      <c r="I47" s="138">
        <f>'Summer Meals Study Burden Table'!I47</f>
        <v>5.0099999999999999E-2</v>
      </c>
      <c r="J47" s="138">
        <f>'Summer Meals Study Burden Table'!J47</f>
        <v>0.45089999999999997</v>
      </c>
      <c r="K47" s="173">
        <f>'Summer Meals Study Burden Table'!K47</f>
        <v>9</v>
      </c>
      <c r="L47" s="202">
        <f>'Summer Meals Study Burden Table'!L47</f>
        <v>1</v>
      </c>
      <c r="M47" s="173">
        <f>'Summer Meals Study Burden Table'!M47</f>
        <v>9</v>
      </c>
      <c r="N47" s="159">
        <f>'Summer Meals Study Burden Table'!N47</f>
        <v>1.67E-2</v>
      </c>
      <c r="O47" s="133">
        <f>'Summer Meals Study Burden Table'!O47</f>
        <v>0.15029999999999999</v>
      </c>
      <c r="P47" s="171">
        <f>'Summer Meals Study Burden Table'!P47</f>
        <v>0.60119999999999996</v>
      </c>
      <c r="Q47" s="139">
        <f>'Summer Meals Study Burden Table'!Q47</f>
        <v>40.29</v>
      </c>
      <c r="R47" s="162">
        <f>'Summer Meals Study Burden Table'!R47</f>
        <v>24.222347999999997</v>
      </c>
    </row>
    <row r="48" spans="1:18" ht="39.6" hidden="1" customHeight="1" x14ac:dyDescent="0.2">
      <c r="A48" s="261">
        <f>'Summer Meals Study Burden Table'!A48</f>
        <v>0</v>
      </c>
      <c r="B48" s="267">
        <v>0</v>
      </c>
      <c r="C48" s="151" t="s">
        <v>142</v>
      </c>
      <c r="D48" s="152" t="s">
        <v>56</v>
      </c>
      <c r="E48" s="136">
        <f>'Summer Meals Study Burden Table'!E48</f>
        <v>9</v>
      </c>
      <c r="F48" s="136">
        <f>'Summer Meals Study Burden Table'!F48</f>
        <v>7.2</v>
      </c>
      <c r="G48" s="202">
        <f>'Summer Meals Study Burden Table'!G48</f>
        <v>1</v>
      </c>
      <c r="H48" s="172">
        <f>'Summer Meals Study Burden Table'!H48</f>
        <v>7.2</v>
      </c>
      <c r="I48" s="138">
        <f>'Summer Meals Study Burden Table'!I48</f>
        <v>5.0099999999999999E-2</v>
      </c>
      <c r="J48" s="138">
        <f>'Summer Meals Study Burden Table'!J48</f>
        <v>0.36071999999999999</v>
      </c>
      <c r="K48" s="173">
        <f>'Summer Meals Study Burden Table'!K48</f>
        <v>1.7999999999999998</v>
      </c>
      <c r="L48" s="202">
        <f>'Summer Meals Study Burden Table'!L48</f>
        <v>1</v>
      </c>
      <c r="M48" s="173">
        <f>'Summer Meals Study Burden Table'!M48</f>
        <v>1.7999999999999998</v>
      </c>
      <c r="N48" s="159">
        <f>'Summer Meals Study Burden Table'!N48</f>
        <v>1.67E-2</v>
      </c>
      <c r="O48" s="133">
        <f>'Summer Meals Study Burden Table'!O48</f>
        <v>3.0059999999999996E-2</v>
      </c>
      <c r="P48" s="171">
        <f>'Summer Meals Study Burden Table'!P48</f>
        <v>0.39077999999999996</v>
      </c>
      <c r="Q48" s="139">
        <f>'Summer Meals Study Burden Table'!Q48</f>
        <v>40.29</v>
      </c>
      <c r="R48" s="162">
        <f>'Summer Meals Study Burden Table'!R48</f>
        <v>15.744526199999997</v>
      </c>
    </row>
    <row r="49" spans="1:18" ht="39.6" hidden="1" customHeight="1" x14ac:dyDescent="0.2">
      <c r="A49" s="261">
        <f>'Summer Meals Study Burden Table'!A49</f>
        <v>0</v>
      </c>
      <c r="B49" s="267">
        <v>0</v>
      </c>
      <c r="C49" s="151" t="s">
        <v>143</v>
      </c>
      <c r="D49" s="152" t="s">
        <v>57</v>
      </c>
      <c r="E49" s="136">
        <f>'Summer Meals Study Burden Table'!E49</f>
        <v>9</v>
      </c>
      <c r="F49" s="136">
        <f>'Summer Meals Study Burden Table'!F49</f>
        <v>8</v>
      </c>
      <c r="G49" s="202">
        <f>'Summer Meals Study Burden Table'!G49</f>
        <v>1</v>
      </c>
      <c r="H49" s="172">
        <f>'Summer Meals Study Burden Table'!H49</f>
        <v>8</v>
      </c>
      <c r="I49" s="138">
        <f>'Summer Meals Study Burden Table'!I49</f>
        <v>1.67E-2</v>
      </c>
      <c r="J49" s="138">
        <f>'Summer Meals Study Burden Table'!J49</f>
        <v>0.1336</v>
      </c>
      <c r="K49" s="173">
        <f>'Summer Meals Study Burden Table'!K49</f>
        <v>1</v>
      </c>
      <c r="L49" s="202">
        <f>'Summer Meals Study Burden Table'!L49</f>
        <v>1</v>
      </c>
      <c r="M49" s="173">
        <f>'Summer Meals Study Burden Table'!M49</f>
        <v>1</v>
      </c>
      <c r="N49" s="159">
        <f>'Summer Meals Study Burden Table'!N49</f>
        <v>1.67E-2</v>
      </c>
      <c r="O49" s="133">
        <f>'Summer Meals Study Burden Table'!O49</f>
        <v>1.67E-2</v>
      </c>
      <c r="P49" s="171">
        <f>'Summer Meals Study Burden Table'!P49</f>
        <v>0.15029999999999999</v>
      </c>
      <c r="Q49" s="139">
        <f>'Summer Meals Study Burden Table'!Q49</f>
        <v>40.29</v>
      </c>
      <c r="R49" s="162">
        <f>'Summer Meals Study Burden Table'!R49</f>
        <v>6.0555869999999992</v>
      </c>
    </row>
    <row r="50" spans="1:18" ht="26.45" hidden="1" customHeight="1" x14ac:dyDescent="0.2">
      <c r="A50" s="261">
        <f>'Summer Meals Study Burden Table'!A50</f>
        <v>0</v>
      </c>
      <c r="B50" s="267">
        <v>0</v>
      </c>
      <c r="C50" s="151" t="s">
        <v>50</v>
      </c>
      <c r="D50" s="152" t="s">
        <v>59</v>
      </c>
      <c r="E50" s="136">
        <f>'Summer Meals Study Burden Table'!E50</f>
        <v>8</v>
      </c>
      <c r="F50" s="136">
        <f>'Summer Meals Study Burden Table'!F50</f>
        <v>8</v>
      </c>
      <c r="G50" s="202">
        <f>'Summer Meals Study Burden Table'!G50</f>
        <v>1</v>
      </c>
      <c r="H50" s="172">
        <f>'Summer Meals Study Burden Table'!H50</f>
        <v>8</v>
      </c>
      <c r="I50" s="138">
        <f>'Summer Meals Study Burden Table'!I50</f>
        <v>0.5</v>
      </c>
      <c r="J50" s="138">
        <f>'Summer Meals Study Burden Table'!J50</f>
        <v>4</v>
      </c>
      <c r="K50" s="173">
        <f>'Summer Meals Study Burden Table'!K50</f>
        <v>0</v>
      </c>
      <c r="L50" s="202">
        <f>'Summer Meals Study Burden Table'!L50</f>
        <v>1</v>
      </c>
      <c r="M50" s="173">
        <f>'Summer Meals Study Burden Table'!M50</f>
        <v>0</v>
      </c>
      <c r="N50" s="159">
        <f>'Summer Meals Study Burden Table'!N50</f>
        <v>1.67E-2</v>
      </c>
      <c r="O50" s="133">
        <f>'Summer Meals Study Burden Table'!O50</f>
        <v>0</v>
      </c>
      <c r="P50" s="171">
        <f>'Summer Meals Study Burden Table'!P50</f>
        <v>4</v>
      </c>
      <c r="Q50" s="139">
        <f>'Summer Meals Study Burden Table'!Q50</f>
        <v>40.29</v>
      </c>
      <c r="R50" s="162">
        <f>'Summer Meals Study Burden Table'!R50</f>
        <v>161.16</v>
      </c>
    </row>
    <row r="51" spans="1:18" ht="26.45" hidden="1" customHeight="1" x14ac:dyDescent="0.2">
      <c r="A51" s="261">
        <f>'Summer Meals Study Burden Table'!A51</f>
        <v>0</v>
      </c>
      <c r="B51" s="267">
        <v>0</v>
      </c>
      <c r="C51" s="151" t="s">
        <v>145</v>
      </c>
      <c r="D51" s="152" t="s">
        <v>61</v>
      </c>
      <c r="E51" s="136">
        <f>'Summer Meals Study Burden Table'!E51</f>
        <v>8</v>
      </c>
      <c r="F51" s="136">
        <f>'Summer Meals Study Burden Table'!F51</f>
        <v>8</v>
      </c>
      <c r="G51" s="202">
        <f>'Summer Meals Study Burden Table'!G51</f>
        <v>1</v>
      </c>
      <c r="H51" s="172">
        <f>'Summer Meals Study Burden Table'!H51</f>
        <v>8</v>
      </c>
      <c r="I51" s="138">
        <f>'Summer Meals Study Burden Table'!I51</f>
        <v>1.67E-2</v>
      </c>
      <c r="J51" s="138">
        <f>'Summer Meals Study Burden Table'!J51</f>
        <v>0.1336</v>
      </c>
      <c r="K51" s="173">
        <f>'Summer Meals Study Burden Table'!K51</f>
        <v>0</v>
      </c>
      <c r="L51" s="202">
        <f>'Summer Meals Study Burden Table'!L51</f>
        <v>1</v>
      </c>
      <c r="M51" s="173">
        <f>'Summer Meals Study Burden Table'!M51</f>
        <v>0</v>
      </c>
      <c r="N51" s="159">
        <f>'Summer Meals Study Burden Table'!N51</f>
        <v>1.67E-2</v>
      </c>
      <c r="O51" s="133">
        <f>'Summer Meals Study Burden Table'!O51</f>
        <v>0</v>
      </c>
      <c r="P51" s="171">
        <f>'Summer Meals Study Burden Table'!P51</f>
        <v>0.1336</v>
      </c>
      <c r="Q51" s="139">
        <f>'Summer Meals Study Burden Table'!Q51</f>
        <v>40.29</v>
      </c>
      <c r="R51" s="162">
        <f>'Summer Meals Study Burden Table'!R51</f>
        <v>5.3827439999999998</v>
      </c>
    </row>
    <row r="52" spans="1:18" ht="13.15" hidden="1" customHeight="1" x14ac:dyDescent="0.2">
      <c r="A52" s="261">
        <f>'Summer Meals Study Burden Table'!A52</f>
        <v>0</v>
      </c>
      <c r="B52" s="267">
        <v>0</v>
      </c>
      <c r="C52" s="151" t="s">
        <v>146</v>
      </c>
      <c r="D52" s="152" t="s">
        <v>62</v>
      </c>
      <c r="E52" s="136">
        <f>'Summer Meals Study Burden Table'!E52</f>
        <v>18</v>
      </c>
      <c r="F52" s="136">
        <f>'Summer Meals Study Burden Table'!F52</f>
        <v>14.4</v>
      </c>
      <c r="G52" s="202">
        <f>'Summer Meals Study Burden Table'!G52</f>
        <v>1</v>
      </c>
      <c r="H52" s="172">
        <f>'Summer Meals Study Burden Table'!H52</f>
        <v>14.4</v>
      </c>
      <c r="I52" s="138">
        <f>'Summer Meals Study Burden Table'!I52</f>
        <v>5.0099999999999999E-2</v>
      </c>
      <c r="J52" s="138">
        <f>'Summer Meals Study Burden Table'!J52</f>
        <v>0.72143999999999997</v>
      </c>
      <c r="K52" s="173">
        <f>'Summer Meals Study Burden Table'!K52</f>
        <v>3.5999999999999996</v>
      </c>
      <c r="L52" s="202">
        <f>'Summer Meals Study Burden Table'!L52</f>
        <v>1</v>
      </c>
      <c r="M52" s="173">
        <f>'Summer Meals Study Burden Table'!M52</f>
        <v>3.5999999999999996</v>
      </c>
      <c r="N52" s="159">
        <f>'Summer Meals Study Burden Table'!N52</f>
        <v>1.67E-2</v>
      </c>
      <c r="O52" s="133">
        <f>'Summer Meals Study Burden Table'!O52</f>
        <v>6.0119999999999993E-2</v>
      </c>
      <c r="P52" s="171">
        <f>'Summer Meals Study Burden Table'!P52</f>
        <v>0.78155999999999992</v>
      </c>
      <c r="Q52" s="139">
        <f>'Summer Meals Study Burden Table'!Q52</f>
        <v>40.29</v>
      </c>
      <c r="R52" s="162">
        <f>'Summer Meals Study Burden Table'!R52</f>
        <v>31.489052399999995</v>
      </c>
    </row>
    <row r="53" spans="1:18" x14ac:dyDescent="0.2">
      <c r="A53" s="261">
        <f>'Summer Meals Study Burden Table'!A53</f>
        <v>0</v>
      </c>
      <c r="B53" s="265" t="s">
        <v>70</v>
      </c>
      <c r="C53" s="265">
        <v>0</v>
      </c>
      <c r="D53" s="265">
        <v>0</v>
      </c>
      <c r="E53" s="136">
        <f>'Summer Meals Study Burden Table'!E53</f>
        <v>18</v>
      </c>
      <c r="F53" s="136">
        <f>'Summer Meals Study Burden Table'!F53</f>
        <v>9</v>
      </c>
      <c r="G53" s="202">
        <f>'Summer Meals Study Burden Table'!G53</f>
        <v>6.0666666666666664</v>
      </c>
      <c r="H53" s="172">
        <f>'Summer Meals Study Burden Table'!H53</f>
        <v>54.6</v>
      </c>
      <c r="I53" s="138">
        <f>'Summer Meals Study Burden Table'!I53</f>
        <v>0.10623186813186813</v>
      </c>
      <c r="J53" s="138">
        <f>'Summer Meals Study Burden Table'!J53</f>
        <v>5.8002600000000006</v>
      </c>
      <c r="K53" s="173">
        <f>'Summer Meals Study Burden Table'!K53</f>
        <v>9</v>
      </c>
      <c r="L53" s="202">
        <f>'Summer Meals Study Burden Table'!L53</f>
        <v>1.7111111111111112</v>
      </c>
      <c r="M53" s="173">
        <f>'Summer Meals Study Burden Table'!M53</f>
        <v>15.4</v>
      </c>
      <c r="N53" s="159">
        <f>'Summer Meals Study Burden Table'!N53</f>
        <v>1.6699999999999996E-2</v>
      </c>
      <c r="O53" s="133">
        <f>'Summer Meals Study Burden Table'!O53</f>
        <v>0.25717999999999996</v>
      </c>
      <c r="P53" s="171">
        <f>'Summer Meals Study Burden Table'!P53</f>
        <v>6.0574400000000006</v>
      </c>
      <c r="Q53" s="137">
        <f>'Summer Meals Study Burden Table'!Q53</f>
        <v>0</v>
      </c>
      <c r="R53" s="162">
        <f>'Summer Meals Study Burden Table'!R53</f>
        <v>244.05425759999997</v>
      </c>
    </row>
    <row r="54" spans="1:18" ht="26.45" hidden="1" customHeight="1" x14ac:dyDescent="0.2">
      <c r="A54" s="261">
        <f>'Summer Meals Study Burden Table'!A54</f>
        <v>0</v>
      </c>
      <c r="B54" s="153">
        <v>0</v>
      </c>
      <c r="C54" s="151" t="s">
        <v>135</v>
      </c>
      <c r="D54" s="152" t="s">
        <v>69</v>
      </c>
      <c r="E54" s="136">
        <f>'Summer Meals Study Burden Table'!E54</f>
        <v>643.19999999999993</v>
      </c>
      <c r="F54" s="136">
        <f>'Summer Meals Study Burden Table'!F54</f>
        <v>643.19999999999993</v>
      </c>
      <c r="G54" s="202">
        <f>'Summer Meals Study Burden Table'!G54</f>
        <v>1</v>
      </c>
      <c r="H54" s="172">
        <f>'Summer Meals Study Burden Table'!H54</f>
        <v>643.19999999999993</v>
      </c>
      <c r="I54" s="138">
        <f>'Summer Meals Study Burden Table'!I54</f>
        <v>1.67E-2</v>
      </c>
      <c r="J54" s="138">
        <f>'Summer Meals Study Burden Table'!J54</f>
        <v>10.741439999999999</v>
      </c>
      <c r="K54" s="173">
        <f>'Summer Meals Study Burden Table'!K54</f>
        <v>0</v>
      </c>
      <c r="L54" s="202">
        <f>'Summer Meals Study Burden Table'!L54</f>
        <v>1</v>
      </c>
      <c r="M54" s="173">
        <f>'Summer Meals Study Burden Table'!M54</f>
        <v>0</v>
      </c>
      <c r="N54" s="159">
        <f>'Summer Meals Study Burden Table'!N54</f>
        <v>1.67E-2</v>
      </c>
      <c r="O54" s="133">
        <f>'Summer Meals Study Burden Table'!O54</f>
        <v>0</v>
      </c>
      <c r="P54" s="171">
        <f>'Summer Meals Study Burden Table'!P54</f>
        <v>10.741439999999999</v>
      </c>
      <c r="Q54" s="137">
        <f>'Summer Meals Study Burden Table'!Q54</f>
        <v>29.88</v>
      </c>
      <c r="R54" s="162">
        <f>'Summer Meals Study Burden Table'!R54</f>
        <v>320.95422719999993</v>
      </c>
    </row>
    <row r="55" spans="1:18" ht="26.45" hidden="1" customHeight="1" x14ac:dyDescent="0.2">
      <c r="A55" s="261">
        <f>'Summer Meals Study Burden Table'!A55</f>
        <v>0</v>
      </c>
      <c r="B55" s="267" t="s">
        <v>243</v>
      </c>
      <c r="C55" s="150" t="s">
        <v>159</v>
      </c>
      <c r="D55" s="152" t="s">
        <v>121</v>
      </c>
      <c r="E55" s="136">
        <f>'Summer Meals Study Burden Table'!E55</f>
        <v>643.19999999999993</v>
      </c>
      <c r="F55" s="136">
        <f>'Summer Meals Study Burden Table'!F55</f>
        <v>321.59999999999997</v>
      </c>
      <c r="G55" s="202">
        <f>'Summer Meals Study Burden Table'!G55</f>
        <v>1</v>
      </c>
      <c r="H55" s="172">
        <f>'Summer Meals Study Burden Table'!H55</f>
        <v>321.59999999999997</v>
      </c>
      <c r="I55" s="138">
        <f>'Summer Meals Study Burden Table'!I55</f>
        <v>1.67E-2</v>
      </c>
      <c r="J55" s="138">
        <f>'Summer Meals Study Burden Table'!J55</f>
        <v>5.3707199999999995</v>
      </c>
      <c r="K55" s="173">
        <f>'Summer Meals Study Burden Table'!K55</f>
        <v>321.59999999999997</v>
      </c>
      <c r="L55" s="202">
        <f>'Summer Meals Study Burden Table'!L55</f>
        <v>1</v>
      </c>
      <c r="M55" s="173">
        <f>'Summer Meals Study Burden Table'!M55</f>
        <v>321.59999999999997</v>
      </c>
      <c r="N55" s="159">
        <f>'Summer Meals Study Burden Table'!N55</f>
        <v>1.67E-2</v>
      </c>
      <c r="O55" s="133">
        <f>'Summer Meals Study Burden Table'!O55</f>
        <v>5.3707199999999995</v>
      </c>
      <c r="P55" s="171">
        <f>'Summer Meals Study Burden Table'!P55</f>
        <v>10.741439999999999</v>
      </c>
      <c r="Q55" s="137">
        <f>'Summer Meals Study Burden Table'!Q55</f>
        <v>29.88</v>
      </c>
      <c r="R55" s="162">
        <f>'Summer Meals Study Burden Table'!R55</f>
        <v>320.95422719999993</v>
      </c>
    </row>
    <row r="56" spans="1:18" ht="26.45" hidden="1" customHeight="1" x14ac:dyDescent="0.2">
      <c r="A56" s="261">
        <f>'Summer Meals Study Burden Table'!A56</f>
        <v>0</v>
      </c>
      <c r="B56" s="267">
        <v>0</v>
      </c>
      <c r="C56" s="150" t="s">
        <v>181</v>
      </c>
      <c r="D56" s="152" t="s">
        <v>122</v>
      </c>
      <c r="E56" s="136">
        <f>'Summer Meals Study Burden Table'!E56</f>
        <v>643.19999999999993</v>
      </c>
      <c r="F56" s="136">
        <f>'Summer Meals Study Burden Table'!F56</f>
        <v>514.55999999999995</v>
      </c>
      <c r="G56" s="202">
        <f>'Summer Meals Study Burden Table'!G56</f>
        <v>1</v>
      </c>
      <c r="H56" s="172">
        <f>'Summer Meals Study Burden Table'!H56</f>
        <v>514.55999999999995</v>
      </c>
      <c r="I56" s="138">
        <f>'Summer Meals Study Burden Table'!I56</f>
        <v>0.16699999999999998</v>
      </c>
      <c r="J56" s="138">
        <f>'Summer Meals Study Burden Table'!J56</f>
        <v>85.931519999999978</v>
      </c>
      <c r="K56" s="173">
        <f>'Summer Meals Study Burden Table'!K56</f>
        <v>128.63999999999999</v>
      </c>
      <c r="L56" s="202">
        <f>'Summer Meals Study Burden Table'!L56</f>
        <v>1</v>
      </c>
      <c r="M56" s="173">
        <f>'Summer Meals Study Burden Table'!M56</f>
        <v>128.63999999999999</v>
      </c>
      <c r="N56" s="159">
        <f>'Summer Meals Study Burden Table'!N56</f>
        <v>1.67E-2</v>
      </c>
      <c r="O56" s="133">
        <f>'Summer Meals Study Burden Table'!O56</f>
        <v>2.1482879999999995</v>
      </c>
      <c r="P56" s="171">
        <f>'Summer Meals Study Burden Table'!P56</f>
        <v>88.079807999999971</v>
      </c>
      <c r="Q56" s="137">
        <f>'Summer Meals Study Burden Table'!Q56</f>
        <v>29.88</v>
      </c>
      <c r="R56" s="162">
        <f>'Summer Meals Study Burden Table'!R56</f>
        <v>2631.824663039999</v>
      </c>
    </row>
    <row r="57" spans="1:18" ht="39.6" hidden="1" customHeight="1" x14ac:dyDescent="0.2">
      <c r="A57" s="261">
        <f>'Summer Meals Study Burden Table'!A57</f>
        <v>0</v>
      </c>
      <c r="B57" s="267">
        <v>0</v>
      </c>
      <c r="C57" s="150" t="s">
        <v>160</v>
      </c>
      <c r="D57" s="152" t="s">
        <v>123</v>
      </c>
      <c r="E57" s="136">
        <f>'Summer Meals Study Burden Table'!E57</f>
        <v>321.59999999999997</v>
      </c>
      <c r="F57" s="136">
        <f>'Summer Meals Study Burden Table'!F57</f>
        <v>257.27999999999997</v>
      </c>
      <c r="G57" s="202">
        <f>'Summer Meals Study Burden Table'!G57</f>
        <v>1</v>
      </c>
      <c r="H57" s="172">
        <f>'Summer Meals Study Burden Table'!H57</f>
        <v>257.27999999999997</v>
      </c>
      <c r="I57" s="138">
        <f>'Summer Meals Study Burden Table'!I57</f>
        <v>1.67E-2</v>
      </c>
      <c r="J57" s="138">
        <f>'Summer Meals Study Burden Table'!J57</f>
        <v>4.2965759999999991</v>
      </c>
      <c r="K57" s="173">
        <f>'Summer Meals Study Burden Table'!K57</f>
        <v>64.319999999999993</v>
      </c>
      <c r="L57" s="202">
        <f>'Summer Meals Study Burden Table'!L57</f>
        <v>1</v>
      </c>
      <c r="M57" s="173">
        <f>'Summer Meals Study Burden Table'!M57</f>
        <v>64.319999999999993</v>
      </c>
      <c r="N57" s="159">
        <f>'Summer Meals Study Burden Table'!N57</f>
        <v>1.67E-2</v>
      </c>
      <c r="O57" s="133">
        <f>'Summer Meals Study Burden Table'!O57</f>
        <v>1.0741439999999998</v>
      </c>
      <c r="P57" s="171">
        <f>'Summer Meals Study Burden Table'!P57</f>
        <v>5.3707199999999986</v>
      </c>
      <c r="Q57" s="137">
        <f>'Summer Meals Study Burden Table'!Q57</f>
        <v>29.88</v>
      </c>
      <c r="R57" s="162">
        <f>'Summer Meals Study Burden Table'!R57</f>
        <v>160.47711359999997</v>
      </c>
    </row>
    <row r="58" spans="1:18" ht="39.6" hidden="1" customHeight="1" x14ac:dyDescent="0.2">
      <c r="A58" s="261">
        <f>'Summer Meals Study Burden Table'!A58</f>
        <v>0</v>
      </c>
      <c r="B58" s="267">
        <v>0</v>
      </c>
      <c r="C58" s="151" t="s">
        <v>174</v>
      </c>
      <c r="D58" s="152" t="s">
        <v>124</v>
      </c>
      <c r="E58" s="136">
        <f>'Summer Meals Study Burden Table'!E58</f>
        <v>128.63999999999999</v>
      </c>
      <c r="F58" s="136">
        <f>'Summer Meals Study Burden Table'!F58</f>
        <v>64.319999999999993</v>
      </c>
      <c r="G58" s="202">
        <f>'Summer Meals Study Burden Table'!G58</f>
        <v>1</v>
      </c>
      <c r="H58" s="172">
        <f>'Summer Meals Study Burden Table'!H58</f>
        <v>64.319999999999993</v>
      </c>
      <c r="I58" s="138">
        <f>'Summer Meals Study Burden Table'!I58</f>
        <v>0.16699999999999998</v>
      </c>
      <c r="J58" s="138">
        <f>'Summer Meals Study Burden Table'!J58</f>
        <v>10.741439999999997</v>
      </c>
      <c r="K58" s="173">
        <f>'Summer Meals Study Burden Table'!K58</f>
        <v>64.319999999999993</v>
      </c>
      <c r="L58" s="202">
        <f>'Summer Meals Study Burden Table'!L58</f>
        <v>1</v>
      </c>
      <c r="M58" s="173">
        <f>'Summer Meals Study Burden Table'!M58</f>
        <v>64.319999999999993</v>
      </c>
      <c r="N58" s="159">
        <f>'Summer Meals Study Burden Table'!N58</f>
        <v>1.67E-2</v>
      </c>
      <c r="O58" s="133">
        <f>'Summer Meals Study Burden Table'!O58</f>
        <v>1.0741439999999998</v>
      </c>
      <c r="P58" s="171">
        <f>'Summer Meals Study Burden Table'!P58</f>
        <v>11.815583999999998</v>
      </c>
      <c r="Q58" s="137">
        <f>'Summer Meals Study Burden Table'!Q58</f>
        <v>29.88</v>
      </c>
      <c r="R58" s="162">
        <f>'Summer Meals Study Burden Table'!R58</f>
        <v>353.04964991999992</v>
      </c>
    </row>
    <row r="59" spans="1:18" ht="26.45" hidden="1" customHeight="1" x14ac:dyDescent="0.2">
      <c r="A59" s="261">
        <f>'Summer Meals Study Burden Table'!A59</f>
        <v>0</v>
      </c>
      <c r="B59" s="267">
        <v>0</v>
      </c>
      <c r="C59" s="151" t="s">
        <v>161</v>
      </c>
      <c r="D59" s="152" t="s">
        <v>125</v>
      </c>
      <c r="E59" s="136">
        <f>'Summer Meals Study Burden Table'!E59</f>
        <v>108</v>
      </c>
      <c r="F59" s="136">
        <f>'Summer Meals Study Burden Table'!F59</f>
        <v>54</v>
      </c>
      <c r="G59" s="202">
        <f>'Summer Meals Study Burden Table'!G59</f>
        <v>1</v>
      </c>
      <c r="H59" s="172">
        <f>'Summer Meals Study Burden Table'!H59</f>
        <v>54</v>
      </c>
      <c r="I59" s="138">
        <f>'Summer Meals Study Burden Table'!I59</f>
        <v>5.0099999999999999E-2</v>
      </c>
      <c r="J59" s="138">
        <f>'Summer Meals Study Burden Table'!J59</f>
        <v>2.7054</v>
      </c>
      <c r="K59" s="173">
        <f>'Summer Meals Study Burden Table'!K59</f>
        <v>54</v>
      </c>
      <c r="L59" s="202">
        <f>'Summer Meals Study Burden Table'!L59</f>
        <v>1</v>
      </c>
      <c r="M59" s="173">
        <f>'Summer Meals Study Burden Table'!M59</f>
        <v>54</v>
      </c>
      <c r="N59" s="159">
        <f>'Summer Meals Study Burden Table'!N59</f>
        <v>1.67E-2</v>
      </c>
      <c r="O59" s="133">
        <f>'Summer Meals Study Burden Table'!O59</f>
        <v>0.90179999999999993</v>
      </c>
      <c r="P59" s="171">
        <f>'Summer Meals Study Burden Table'!P59</f>
        <v>3.6071999999999997</v>
      </c>
      <c r="Q59" s="137">
        <f>'Summer Meals Study Burden Table'!Q59</f>
        <v>29.88</v>
      </c>
      <c r="R59" s="162">
        <f>'Summer Meals Study Burden Table'!R59</f>
        <v>107.78313599999998</v>
      </c>
    </row>
    <row r="60" spans="1:18" ht="26.45" hidden="1" customHeight="1" x14ac:dyDescent="0.2">
      <c r="A60" s="261">
        <f>'Summer Meals Study Burden Table'!A60</f>
        <v>0</v>
      </c>
      <c r="B60" s="267">
        <v>0</v>
      </c>
      <c r="C60" s="151" t="s">
        <v>120</v>
      </c>
      <c r="D60" s="152" t="s">
        <v>126</v>
      </c>
      <c r="E60" s="136">
        <f>'Summer Meals Study Burden Table'!E60</f>
        <v>54</v>
      </c>
      <c r="F60" s="136">
        <f>'Summer Meals Study Burden Table'!F60</f>
        <v>43.2</v>
      </c>
      <c r="G60" s="202">
        <f>'Summer Meals Study Burden Table'!G60</f>
        <v>1</v>
      </c>
      <c r="H60" s="172">
        <f>'Summer Meals Study Burden Table'!H60</f>
        <v>43.2</v>
      </c>
      <c r="I60" s="138">
        <f>'Summer Meals Study Burden Table'!I60</f>
        <v>1.67E-2</v>
      </c>
      <c r="J60" s="138">
        <f>'Summer Meals Study Burden Table'!J60</f>
        <v>0.72144000000000008</v>
      </c>
      <c r="K60" s="173">
        <f>'Summer Meals Study Burden Table'!K60</f>
        <v>10.799999999999997</v>
      </c>
      <c r="L60" s="202">
        <f>'Summer Meals Study Burden Table'!L60</f>
        <v>1</v>
      </c>
      <c r="M60" s="173">
        <f>'Summer Meals Study Burden Table'!M60</f>
        <v>10.799999999999997</v>
      </c>
      <c r="N60" s="159">
        <f>'Summer Meals Study Burden Table'!N60</f>
        <v>1.67E-2</v>
      </c>
      <c r="O60" s="133">
        <f>'Summer Meals Study Burden Table'!O60</f>
        <v>0.18035999999999994</v>
      </c>
      <c r="P60" s="171">
        <f>'Summer Meals Study Burden Table'!P60</f>
        <v>0.90180000000000005</v>
      </c>
      <c r="Q60" s="137">
        <f>'Summer Meals Study Burden Table'!Q60</f>
        <v>29.88</v>
      </c>
      <c r="R60" s="162">
        <f>'Summer Meals Study Burden Table'!R60</f>
        <v>26.945784</v>
      </c>
    </row>
    <row r="61" spans="1:18" ht="26.45" hidden="1" customHeight="1" x14ac:dyDescent="0.2">
      <c r="A61" s="261">
        <f>'Summer Meals Study Burden Table'!A61</f>
        <v>0</v>
      </c>
      <c r="B61" s="267">
        <v>0</v>
      </c>
      <c r="C61" s="151" t="s">
        <v>162</v>
      </c>
      <c r="D61" s="152" t="s">
        <v>127</v>
      </c>
      <c r="E61" s="136">
        <f>'Summer Meals Study Burden Table'!E61</f>
        <v>21.6</v>
      </c>
      <c r="F61" s="136">
        <f>'Summer Meals Study Burden Table'!F61</f>
        <v>10.8</v>
      </c>
      <c r="G61" s="202">
        <f>'Summer Meals Study Burden Table'!G61</f>
        <v>1</v>
      </c>
      <c r="H61" s="172">
        <f>'Summer Meals Study Burden Table'!H61</f>
        <v>10.8</v>
      </c>
      <c r="I61" s="138">
        <f>'Summer Meals Study Burden Table'!I61</f>
        <v>5.0099999999999999E-2</v>
      </c>
      <c r="J61" s="138">
        <f>'Summer Meals Study Burden Table'!J61</f>
        <v>0.54108000000000001</v>
      </c>
      <c r="K61" s="173">
        <f>'Summer Meals Study Burden Table'!K61</f>
        <v>10.8</v>
      </c>
      <c r="L61" s="202">
        <f>'Summer Meals Study Burden Table'!L61</f>
        <v>1</v>
      </c>
      <c r="M61" s="173">
        <f>'Summer Meals Study Burden Table'!M61</f>
        <v>10.8</v>
      </c>
      <c r="N61" s="159">
        <f>'Summer Meals Study Burden Table'!N61</f>
        <v>1.67E-2</v>
      </c>
      <c r="O61" s="133">
        <f>'Summer Meals Study Burden Table'!O61</f>
        <v>0.18036000000000002</v>
      </c>
      <c r="P61" s="171">
        <f>'Summer Meals Study Burden Table'!P61</f>
        <v>0.72144000000000008</v>
      </c>
      <c r="Q61" s="137">
        <f>'Summer Meals Study Burden Table'!Q61</f>
        <v>29.88</v>
      </c>
      <c r="R61" s="162">
        <f>'Summer Meals Study Burden Table'!R61</f>
        <v>21.556627200000001</v>
      </c>
    </row>
    <row r="62" spans="1:18" ht="13.15" hidden="1" customHeight="1" x14ac:dyDescent="0.2">
      <c r="A62" s="261">
        <f>'Summer Meals Study Burden Table'!A62</f>
        <v>0</v>
      </c>
      <c r="B62" s="267">
        <v>0</v>
      </c>
      <c r="C62" s="151" t="s">
        <v>128</v>
      </c>
      <c r="D62" s="152">
        <v>0</v>
      </c>
      <c r="E62" s="136">
        <f>'Summer Meals Study Burden Table'!E62</f>
        <v>108</v>
      </c>
      <c r="F62" s="136">
        <f>'Summer Meals Study Burden Table'!F62</f>
        <v>108</v>
      </c>
      <c r="G62" s="202">
        <f>'Summer Meals Study Burden Table'!G62</f>
        <v>1</v>
      </c>
      <c r="H62" s="172">
        <f>'Summer Meals Study Burden Table'!H62</f>
        <v>108</v>
      </c>
      <c r="I62" s="138">
        <f>'Summer Meals Study Burden Table'!I62</f>
        <v>0.25</v>
      </c>
      <c r="J62" s="138">
        <f>'Summer Meals Study Burden Table'!J62</f>
        <v>27</v>
      </c>
      <c r="K62" s="173">
        <f>'Summer Meals Study Burden Table'!K62</f>
        <v>0</v>
      </c>
      <c r="L62" s="202">
        <f>'Summer Meals Study Burden Table'!L62</f>
        <v>1</v>
      </c>
      <c r="M62" s="173">
        <f>'Summer Meals Study Burden Table'!M62</f>
        <v>0</v>
      </c>
      <c r="N62" s="159">
        <f>'Summer Meals Study Burden Table'!N62</f>
        <v>1.67E-2</v>
      </c>
      <c r="O62" s="133">
        <f>'Summer Meals Study Burden Table'!O62</f>
        <v>0</v>
      </c>
      <c r="P62" s="171">
        <f>'Summer Meals Study Burden Table'!P62</f>
        <v>27</v>
      </c>
      <c r="Q62" s="137">
        <f>'Summer Meals Study Burden Table'!Q62</f>
        <v>29.88</v>
      </c>
      <c r="R62" s="162">
        <f>'Summer Meals Study Burden Table'!R62</f>
        <v>806.76</v>
      </c>
    </row>
    <row r="63" spans="1:18" ht="26.45" hidden="1" customHeight="1" x14ac:dyDescent="0.2">
      <c r="A63" s="261">
        <f>'Summer Meals Study Burden Table'!A63</f>
        <v>0</v>
      </c>
      <c r="B63" s="267">
        <v>0</v>
      </c>
      <c r="C63" s="151" t="s">
        <v>250</v>
      </c>
      <c r="D63" s="152" t="s">
        <v>251</v>
      </c>
      <c r="E63" s="136">
        <f>'Summer Meals Study Burden Table'!E63</f>
        <v>514.55999999999995</v>
      </c>
      <c r="F63" s="136">
        <f>'Summer Meals Study Burden Table'!F63</f>
        <v>514.55999999999995</v>
      </c>
      <c r="G63" s="202">
        <f>'Summer Meals Study Burden Table'!G63</f>
        <v>1</v>
      </c>
      <c r="H63" s="172">
        <f>'Summer Meals Study Burden Table'!H63</f>
        <v>514.55999999999995</v>
      </c>
      <c r="I63" s="138">
        <f>'Summer Meals Study Burden Table'!I63</f>
        <v>5.0099999999999999E-2</v>
      </c>
      <c r="J63" s="138">
        <f>'Summer Meals Study Burden Table'!J63</f>
        <v>25.779455999999996</v>
      </c>
      <c r="K63" s="173">
        <f>'Summer Meals Study Burden Table'!K63</f>
        <v>0</v>
      </c>
      <c r="L63" s="202">
        <f>'Summer Meals Study Burden Table'!L63</f>
        <v>1</v>
      </c>
      <c r="M63" s="173">
        <f>'Summer Meals Study Burden Table'!M63</f>
        <v>0</v>
      </c>
      <c r="N63" s="159">
        <f>'Summer Meals Study Burden Table'!N63</f>
        <v>5.0099999999999999E-2</v>
      </c>
      <c r="O63" s="133">
        <f>'Summer Meals Study Burden Table'!O63</f>
        <v>0</v>
      </c>
      <c r="P63" s="171">
        <f>'Summer Meals Study Burden Table'!P63</f>
        <v>25.779455999999996</v>
      </c>
      <c r="Q63" s="137">
        <f>'Summer Meals Study Burden Table'!Q63</f>
        <v>29.88</v>
      </c>
      <c r="R63" s="162">
        <f>'Summer Meals Study Burden Table'!R63</f>
        <v>770.29014527999982</v>
      </c>
    </row>
    <row r="64" spans="1:18" ht="26.45" hidden="1" customHeight="1" x14ac:dyDescent="0.2">
      <c r="A64" s="261">
        <f>'Summer Meals Study Burden Table'!A64</f>
        <v>0</v>
      </c>
      <c r="B64" s="267">
        <v>0</v>
      </c>
      <c r="C64" s="151" t="s">
        <v>32</v>
      </c>
      <c r="D64" s="152" t="s">
        <v>38</v>
      </c>
      <c r="E64" s="136">
        <f>'Summer Meals Study Burden Table'!E64</f>
        <v>643.19999999999993</v>
      </c>
      <c r="F64" s="136">
        <f>'Summer Meals Study Burden Table'!F64</f>
        <v>321.59999999999997</v>
      </c>
      <c r="G64" s="202">
        <f>'Summer Meals Study Burden Table'!G64</f>
        <v>1</v>
      </c>
      <c r="H64" s="172">
        <f>'Summer Meals Study Burden Table'!H64</f>
        <v>321.59999999999997</v>
      </c>
      <c r="I64" s="138">
        <f>'Summer Meals Study Burden Table'!I64</f>
        <v>0.16699999999999998</v>
      </c>
      <c r="J64" s="138">
        <f>'Summer Meals Study Burden Table'!J64</f>
        <v>53.707199999999986</v>
      </c>
      <c r="K64" s="173">
        <f>'Summer Meals Study Burden Table'!K64</f>
        <v>321.59999999999997</v>
      </c>
      <c r="L64" s="202">
        <f>'Summer Meals Study Burden Table'!L64</f>
        <v>1</v>
      </c>
      <c r="M64" s="173">
        <f>'Summer Meals Study Burden Table'!M64</f>
        <v>321.59999999999997</v>
      </c>
      <c r="N64" s="159">
        <f>'Summer Meals Study Burden Table'!N64</f>
        <v>1.67E-2</v>
      </c>
      <c r="O64" s="133">
        <f>'Summer Meals Study Burden Table'!O64</f>
        <v>5.3707199999999995</v>
      </c>
      <c r="P64" s="171">
        <f>'Summer Meals Study Burden Table'!P64</f>
        <v>59.077919999999985</v>
      </c>
      <c r="Q64" s="137">
        <f>'Summer Meals Study Burden Table'!Q64</f>
        <v>29.88</v>
      </c>
      <c r="R64" s="162">
        <f>'Summer Meals Study Burden Table'!R64</f>
        <v>1765.2482495999996</v>
      </c>
    </row>
    <row r="65" spans="1:18" ht="26.45" hidden="1" customHeight="1" x14ac:dyDescent="0.2">
      <c r="A65" s="261">
        <f>'Summer Meals Study Burden Table'!A65</f>
        <v>0</v>
      </c>
      <c r="B65" s="267">
        <v>0</v>
      </c>
      <c r="C65" s="151" t="s">
        <v>41</v>
      </c>
      <c r="D65" s="152" t="s">
        <v>39</v>
      </c>
      <c r="E65" s="136">
        <f>'Summer Meals Study Burden Table'!E65</f>
        <v>321.59999999999997</v>
      </c>
      <c r="F65" s="136">
        <f>'Summer Meals Study Burden Table'!F65</f>
        <v>257.27999999999997</v>
      </c>
      <c r="G65" s="202">
        <f>'Summer Meals Study Burden Table'!G65</f>
        <v>1</v>
      </c>
      <c r="H65" s="172">
        <f>'Summer Meals Study Burden Table'!H65</f>
        <v>257.27999999999997</v>
      </c>
      <c r="I65" s="138">
        <f>'Summer Meals Study Burden Table'!I65</f>
        <v>1.67E-2</v>
      </c>
      <c r="J65" s="138">
        <f>'Summer Meals Study Burden Table'!J65</f>
        <v>4.2965759999999991</v>
      </c>
      <c r="K65" s="173">
        <f>'Summer Meals Study Burden Table'!K65</f>
        <v>64.319999999999993</v>
      </c>
      <c r="L65" s="202">
        <f>'Summer Meals Study Burden Table'!L65</f>
        <v>1</v>
      </c>
      <c r="M65" s="173">
        <f>'Summer Meals Study Burden Table'!M65</f>
        <v>64.319999999999993</v>
      </c>
      <c r="N65" s="159">
        <f>'Summer Meals Study Burden Table'!N65</f>
        <v>1.67E-2</v>
      </c>
      <c r="O65" s="133">
        <f>'Summer Meals Study Burden Table'!O65</f>
        <v>1.0741439999999998</v>
      </c>
      <c r="P65" s="171">
        <f>'Summer Meals Study Burden Table'!P65</f>
        <v>5.3707199999999986</v>
      </c>
      <c r="Q65" s="137">
        <f>'Summer Meals Study Burden Table'!Q65</f>
        <v>29.88</v>
      </c>
      <c r="R65" s="162">
        <f>'Summer Meals Study Burden Table'!R65</f>
        <v>160.47711359999997</v>
      </c>
    </row>
    <row r="66" spans="1:18" ht="13.15" hidden="1" customHeight="1" x14ac:dyDescent="0.2">
      <c r="A66" s="261">
        <f>'Summer Meals Study Burden Table'!A66</f>
        <v>0</v>
      </c>
      <c r="B66" s="267">
        <v>0</v>
      </c>
      <c r="C66" s="151" t="s">
        <v>175</v>
      </c>
      <c r="D66" s="153" t="s">
        <v>182</v>
      </c>
      <c r="E66" s="136">
        <f>'Summer Meals Study Burden Table'!E66</f>
        <v>643.19999999999993</v>
      </c>
      <c r="F66" s="136">
        <f>'Summer Meals Study Burden Table'!F66</f>
        <v>450</v>
      </c>
      <c r="G66" s="202">
        <f>'Summer Meals Study Burden Table'!G66</f>
        <v>1</v>
      </c>
      <c r="H66" s="172">
        <f>'Summer Meals Study Burden Table'!H66</f>
        <v>450</v>
      </c>
      <c r="I66" s="138">
        <f>'Summer Meals Study Burden Table'!I66</f>
        <v>0.33400000000000002</v>
      </c>
      <c r="J66" s="138">
        <f>'Summer Meals Study Burden Table'!J66</f>
        <v>150.30000000000001</v>
      </c>
      <c r="K66" s="173">
        <f>'Summer Meals Study Burden Table'!K66</f>
        <v>193.19999999999993</v>
      </c>
      <c r="L66" s="202">
        <f>'Summer Meals Study Burden Table'!L66</f>
        <v>1</v>
      </c>
      <c r="M66" s="173">
        <f>'Summer Meals Study Burden Table'!M66</f>
        <v>193.19999999999993</v>
      </c>
      <c r="N66" s="159">
        <f>'Summer Meals Study Burden Table'!N66</f>
        <v>1.67E-2</v>
      </c>
      <c r="O66" s="133">
        <f>'Summer Meals Study Burden Table'!O66</f>
        <v>3.2264399999999989</v>
      </c>
      <c r="P66" s="171">
        <f>'Summer Meals Study Burden Table'!P66</f>
        <v>153.52644000000001</v>
      </c>
      <c r="Q66" s="137">
        <f>'Summer Meals Study Burden Table'!Q66</f>
        <v>29.88</v>
      </c>
      <c r="R66" s="162">
        <f>'Summer Meals Study Burden Table'!R66</f>
        <v>4587.3700271999996</v>
      </c>
    </row>
    <row r="67" spans="1:18" ht="26.45" hidden="1" customHeight="1" x14ac:dyDescent="0.2">
      <c r="A67" s="261">
        <f>'Summer Meals Study Burden Table'!A67</f>
        <v>0</v>
      </c>
      <c r="B67" s="267">
        <v>0</v>
      </c>
      <c r="C67" s="151" t="s">
        <v>139</v>
      </c>
      <c r="D67" s="152" t="s">
        <v>51</v>
      </c>
      <c r="E67" s="136">
        <f>'Summer Meals Study Burden Table'!E67</f>
        <v>128.63999999999999</v>
      </c>
      <c r="F67" s="136">
        <f>'Summer Meals Study Burden Table'!F67</f>
        <v>64.319999999999993</v>
      </c>
      <c r="G67" s="202">
        <f>'Summer Meals Study Burden Table'!G67</f>
        <v>1</v>
      </c>
      <c r="H67" s="172">
        <f>'Summer Meals Study Burden Table'!H67</f>
        <v>64.319999999999993</v>
      </c>
      <c r="I67" s="138">
        <f>'Summer Meals Study Burden Table'!I67</f>
        <v>8.3500000000000005E-2</v>
      </c>
      <c r="J67" s="138">
        <f>'Summer Meals Study Burden Table'!J67</f>
        <v>5.3707199999999995</v>
      </c>
      <c r="K67" s="173">
        <f>'Summer Meals Study Burden Table'!K67</f>
        <v>64.319999999999993</v>
      </c>
      <c r="L67" s="202">
        <f>'Summer Meals Study Burden Table'!L67</f>
        <v>1</v>
      </c>
      <c r="M67" s="173">
        <f>'Summer Meals Study Burden Table'!M67</f>
        <v>64.319999999999993</v>
      </c>
      <c r="N67" s="159">
        <f>'Summer Meals Study Burden Table'!N67</f>
        <v>1.67E-2</v>
      </c>
      <c r="O67" s="133">
        <f>'Summer Meals Study Burden Table'!O67</f>
        <v>1.0741439999999998</v>
      </c>
      <c r="P67" s="171">
        <f>'Summer Meals Study Burden Table'!P67</f>
        <v>6.444863999999999</v>
      </c>
      <c r="Q67" s="137">
        <f>'Summer Meals Study Burden Table'!Q67</f>
        <v>29.88</v>
      </c>
      <c r="R67" s="162">
        <f>'Summer Meals Study Burden Table'!R67</f>
        <v>192.57253631999995</v>
      </c>
    </row>
    <row r="68" spans="1:18" ht="39.6" hidden="1" customHeight="1" x14ac:dyDescent="0.2">
      <c r="A68" s="261">
        <f>'Summer Meals Study Burden Table'!A68</f>
        <v>0</v>
      </c>
      <c r="B68" s="267">
        <v>0</v>
      </c>
      <c r="C68" s="151" t="s">
        <v>48</v>
      </c>
      <c r="D68" s="152" t="s">
        <v>52</v>
      </c>
      <c r="E68" s="136">
        <f>'Summer Meals Study Burden Table'!E68</f>
        <v>17.1875</v>
      </c>
      <c r="F68" s="136">
        <f>'Summer Meals Study Burden Table'!F68</f>
        <v>8.59375</v>
      </c>
      <c r="G68" s="202">
        <f>'Summer Meals Study Burden Table'!G68</f>
        <v>1</v>
      </c>
      <c r="H68" s="172">
        <f>'Summer Meals Study Burden Table'!H68</f>
        <v>8.59375</v>
      </c>
      <c r="I68" s="138">
        <f>'Summer Meals Study Burden Table'!I68</f>
        <v>5.0099999999999999E-2</v>
      </c>
      <c r="J68" s="138">
        <f>'Summer Meals Study Burden Table'!J68</f>
        <v>0.430546875</v>
      </c>
      <c r="K68" s="173">
        <f>'Summer Meals Study Burden Table'!K68</f>
        <v>8.59375</v>
      </c>
      <c r="L68" s="202">
        <f>'Summer Meals Study Burden Table'!L68</f>
        <v>1</v>
      </c>
      <c r="M68" s="173">
        <f>'Summer Meals Study Burden Table'!M68</f>
        <v>8.59375</v>
      </c>
      <c r="N68" s="159">
        <f>'Summer Meals Study Burden Table'!N68</f>
        <v>1.67E-2</v>
      </c>
      <c r="O68" s="133">
        <f>'Summer Meals Study Burden Table'!O68</f>
        <v>0.14351562500000001</v>
      </c>
      <c r="P68" s="171">
        <f>'Summer Meals Study Burden Table'!P68</f>
        <v>0.57406250000000003</v>
      </c>
      <c r="Q68" s="137">
        <f>'Summer Meals Study Burden Table'!Q68</f>
        <v>29.88</v>
      </c>
      <c r="R68" s="162">
        <f>'Summer Meals Study Burden Table'!R68</f>
        <v>17.152987500000002</v>
      </c>
    </row>
    <row r="69" spans="1:18" ht="39.6" hidden="1" customHeight="1" x14ac:dyDescent="0.2">
      <c r="A69" s="261">
        <f>'Summer Meals Study Burden Table'!A69</f>
        <v>0</v>
      </c>
      <c r="B69" s="267">
        <v>0</v>
      </c>
      <c r="C69" s="151" t="s">
        <v>49</v>
      </c>
      <c r="D69" s="152" t="s">
        <v>53</v>
      </c>
      <c r="E69" s="136">
        <f>'Summer Meals Study Burden Table'!E69</f>
        <v>8.59375</v>
      </c>
      <c r="F69" s="136">
        <f>'Summer Meals Study Burden Table'!F69</f>
        <v>6.875</v>
      </c>
      <c r="G69" s="202">
        <f>'Summer Meals Study Burden Table'!G69</f>
        <v>1</v>
      </c>
      <c r="H69" s="172">
        <f>'Summer Meals Study Burden Table'!H69</f>
        <v>6.875</v>
      </c>
      <c r="I69" s="138">
        <f>'Summer Meals Study Burden Table'!I69</f>
        <v>5.0099999999999999E-2</v>
      </c>
      <c r="J69" s="138">
        <f>'Summer Meals Study Burden Table'!J69</f>
        <v>0.34443750000000001</v>
      </c>
      <c r="K69" s="173">
        <f>'Summer Meals Study Burden Table'!K69</f>
        <v>1.71875</v>
      </c>
      <c r="L69" s="202">
        <f>'Summer Meals Study Burden Table'!L69</f>
        <v>1</v>
      </c>
      <c r="M69" s="173">
        <f>'Summer Meals Study Burden Table'!M69</f>
        <v>1.71875</v>
      </c>
      <c r="N69" s="159">
        <f>'Summer Meals Study Burden Table'!N69</f>
        <v>1.67E-2</v>
      </c>
      <c r="O69" s="133">
        <f>'Summer Meals Study Burden Table'!O69</f>
        <v>2.8703124999999999E-2</v>
      </c>
      <c r="P69" s="171">
        <f>'Summer Meals Study Burden Table'!P69</f>
        <v>0.373140625</v>
      </c>
      <c r="Q69" s="137">
        <f>'Summer Meals Study Burden Table'!Q69</f>
        <v>29.88</v>
      </c>
      <c r="R69" s="162">
        <f>'Summer Meals Study Burden Table'!R69</f>
        <v>11.149441874999999</v>
      </c>
    </row>
    <row r="70" spans="1:18" ht="39.6" hidden="1" customHeight="1" x14ac:dyDescent="0.2">
      <c r="A70" s="261">
        <f>'Summer Meals Study Burden Table'!A70</f>
        <v>0</v>
      </c>
      <c r="B70" s="267">
        <v>0</v>
      </c>
      <c r="C70" s="151" t="s">
        <v>140</v>
      </c>
      <c r="D70" s="152" t="s">
        <v>54</v>
      </c>
      <c r="E70" s="136">
        <f>'Summer Meals Study Burden Table'!E70</f>
        <v>13.75</v>
      </c>
      <c r="F70" s="136">
        <f>'Summer Meals Study Burden Table'!F70</f>
        <v>11</v>
      </c>
      <c r="G70" s="202">
        <f>'Summer Meals Study Burden Table'!G70</f>
        <v>1</v>
      </c>
      <c r="H70" s="172">
        <f>'Summer Meals Study Burden Table'!H70</f>
        <v>11</v>
      </c>
      <c r="I70" s="138">
        <f>'Summer Meals Study Burden Table'!I70</f>
        <v>1.67E-2</v>
      </c>
      <c r="J70" s="138">
        <f>'Summer Meals Study Burden Table'!J70</f>
        <v>0.1837</v>
      </c>
      <c r="K70" s="173">
        <f>'Summer Meals Study Burden Table'!K70</f>
        <v>2.75</v>
      </c>
      <c r="L70" s="202">
        <f>'Summer Meals Study Burden Table'!L70</f>
        <v>1</v>
      </c>
      <c r="M70" s="173">
        <f>'Summer Meals Study Burden Table'!M70</f>
        <v>2.75</v>
      </c>
      <c r="N70" s="159">
        <f>'Summer Meals Study Burden Table'!N70</f>
        <v>1.67E-2</v>
      </c>
      <c r="O70" s="133">
        <f>'Summer Meals Study Burden Table'!O70</f>
        <v>4.5925000000000001E-2</v>
      </c>
      <c r="P70" s="171">
        <f>'Summer Meals Study Burden Table'!P70</f>
        <v>0.229625</v>
      </c>
      <c r="Q70" s="137">
        <f>'Summer Meals Study Burden Table'!Q70</f>
        <v>29.88</v>
      </c>
      <c r="R70" s="162">
        <f>'Summer Meals Study Burden Table'!R70</f>
        <v>6.8611949999999995</v>
      </c>
    </row>
    <row r="71" spans="1:18" ht="26.45" hidden="1" customHeight="1" x14ac:dyDescent="0.2">
      <c r="A71" s="261">
        <f>'Summer Meals Study Burden Table'!A71</f>
        <v>0</v>
      </c>
      <c r="B71" s="267">
        <v>0</v>
      </c>
      <c r="C71" s="151" t="s">
        <v>236</v>
      </c>
      <c r="D71" s="152" t="s">
        <v>226</v>
      </c>
      <c r="E71" s="136">
        <f>'Summer Meals Study Burden Table'!E71</f>
        <v>22</v>
      </c>
      <c r="F71" s="136">
        <f>'Summer Meals Study Burden Table'!F71</f>
        <v>22</v>
      </c>
      <c r="G71" s="202">
        <f>'Summer Meals Study Burden Table'!G71</f>
        <v>1</v>
      </c>
      <c r="H71" s="172">
        <f>'Summer Meals Study Burden Table'!H71</f>
        <v>22</v>
      </c>
      <c r="I71" s="138">
        <f>'Summer Meals Study Burden Table'!I71</f>
        <v>1</v>
      </c>
      <c r="J71" s="138">
        <f>'Summer Meals Study Burden Table'!J71</f>
        <v>22</v>
      </c>
      <c r="K71" s="173">
        <f>'Summer Meals Study Burden Table'!K71</f>
        <v>0</v>
      </c>
      <c r="L71" s="202">
        <f>'Summer Meals Study Burden Table'!L71</f>
        <v>1</v>
      </c>
      <c r="M71" s="173">
        <f>'Summer Meals Study Burden Table'!M71</f>
        <v>0</v>
      </c>
      <c r="N71" s="159">
        <f>'Summer Meals Study Burden Table'!N71</f>
        <v>1.67E-2</v>
      </c>
      <c r="O71" s="133">
        <f>'Summer Meals Study Burden Table'!O71</f>
        <v>0</v>
      </c>
      <c r="P71" s="171">
        <f>'Summer Meals Study Burden Table'!P71</f>
        <v>22</v>
      </c>
      <c r="Q71" s="137">
        <f>'Summer Meals Study Burden Table'!Q71</f>
        <v>29.88</v>
      </c>
      <c r="R71" s="162">
        <f>'Summer Meals Study Burden Table'!R71</f>
        <v>657.36</v>
      </c>
    </row>
    <row r="72" spans="1:18" ht="26.45" hidden="1" customHeight="1" x14ac:dyDescent="0.2">
      <c r="A72" s="261">
        <f>'Summer Meals Study Burden Table'!A72</f>
        <v>0</v>
      </c>
      <c r="B72" s="267">
        <v>0</v>
      </c>
      <c r="C72" s="151" t="s">
        <v>144</v>
      </c>
      <c r="D72" s="152" t="s">
        <v>60</v>
      </c>
      <c r="E72" s="136">
        <f>'Summer Meals Study Burden Table'!E72</f>
        <v>450</v>
      </c>
      <c r="F72" s="136">
        <f>'Summer Meals Study Burden Table'!F72</f>
        <v>450</v>
      </c>
      <c r="G72" s="202">
        <f>'Summer Meals Study Burden Table'!G72</f>
        <v>1</v>
      </c>
      <c r="H72" s="172">
        <f>'Summer Meals Study Burden Table'!H72</f>
        <v>450</v>
      </c>
      <c r="I72" s="138">
        <f>'Summer Meals Study Burden Table'!I72</f>
        <v>1.67E-2</v>
      </c>
      <c r="J72" s="138">
        <f>'Summer Meals Study Burden Table'!J72</f>
        <v>7.5149999999999997</v>
      </c>
      <c r="K72" s="173">
        <f>'Summer Meals Study Burden Table'!K72</f>
        <v>0</v>
      </c>
      <c r="L72" s="202">
        <f>'Summer Meals Study Burden Table'!L72</f>
        <v>1</v>
      </c>
      <c r="M72" s="173">
        <f>'Summer Meals Study Burden Table'!M72</f>
        <v>0</v>
      </c>
      <c r="N72" s="159">
        <f>'Summer Meals Study Burden Table'!N72</f>
        <v>1.67E-2</v>
      </c>
      <c r="O72" s="133">
        <f>'Summer Meals Study Burden Table'!O72</f>
        <v>0</v>
      </c>
      <c r="P72" s="171">
        <f>'Summer Meals Study Burden Table'!P72</f>
        <v>7.5149999999999997</v>
      </c>
      <c r="Q72" s="137">
        <f>'Summer Meals Study Burden Table'!Q72</f>
        <v>29.88</v>
      </c>
      <c r="R72" s="162">
        <f>'Summer Meals Study Burden Table'!R72</f>
        <v>224.54819999999998</v>
      </c>
    </row>
    <row r="73" spans="1:18" ht="13.15" hidden="1" customHeight="1" x14ac:dyDescent="0.2">
      <c r="A73" s="261">
        <f>'Summer Meals Study Burden Table'!A73</f>
        <v>0</v>
      </c>
      <c r="B73" s="267">
        <v>0</v>
      </c>
      <c r="C73" s="151" t="s">
        <v>146</v>
      </c>
      <c r="D73" s="152" t="s">
        <v>62</v>
      </c>
      <c r="E73" s="136">
        <f>'Summer Meals Study Burden Table'!E73</f>
        <v>643.19999999999993</v>
      </c>
      <c r="F73" s="136">
        <f>'Summer Meals Study Burden Table'!F73</f>
        <v>643.19999999999993</v>
      </c>
      <c r="G73" s="202">
        <f>'Summer Meals Study Burden Table'!G73</f>
        <v>1</v>
      </c>
      <c r="H73" s="172">
        <f>'Summer Meals Study Burden Table'!H73</f>
        <v>643.19999999999993</v>
      </c>
      <c r="I73" s="138">
        <f>'Summer Meals Study Burden Table'!I73</f>
        <v>5.0099999999999999E-2</v>
      </c>
      <c r="J73" s="138">
        <f>'Summer Meals Study Burden Table'!J73</f>
        <v>32.224319999999999</v>
      </c>
      <c r="K73" s="173">
        <f>'Summer Meals Study Burden Table'!K73</f>
        <v>0</v>
      </c>
      <c r="L73" s="202">
        <f>'Summer Meals Study Burden Table'!L73</f>
        <v>1</v>
      </c>
      <c r="M73" s="173">
        <f>'Summer Meals Study Burden Table'!M73</f>
        <v>0</v>
      </c>
      <c r="N73" s="159">
        <f>'Summer Meals Study Burden Table'!N73</f>
        <v>1.67E-2</v>
      </c>
      <c r="O73" s="133">
        <f>'Summer Meals Study Burden Table'!O73</f>
        <v>0</v>
      </c>
      <c r="P73" s="171">
        <f>'Summer Meals Study Burden Table'!P73</f>
        <v>32.224319999999999</v>
      </c>
      <c r="Q73" s="137">
        <f>'Summer Meals Study Burden Table'!Q73</f>
        <v>29.88</v>
      </c>
      <c r="R73" s="162">
        <f>'Summer Meals Study Burden Table'!R73</f>
        <v>962.86268159999997</v>
      </c>
    </row>
    <row r="74" spans="1:18" ht="13.15" hidden="1" customHeight="1" x14ac:dyDescent="0.2">
      <c r="A74" s="261">
        <f>'Summer Meals Study Burden Table'!A74</f>
        <v>0</v>
      </c>
      <c r="B74" s="267">
        <v>0</v>
      </c>
      <c r="C74" s="151" t="s">
        <v>33</v>
      </c>
      <c r="D74" s="152" t="s">
        <v>147</v>
      </c>
      <c r="E74" s="136">
        <f>'Summer Meals Study Burden Table'!E74</f>
        <v>214.39999999999998</v>
      </c>
      <c r="F74" s="136">
        <f>'Summer Meals Study Burden Table'!F74</f>
        <v>150</v>
      </c>
      <c r="G74" s="202">
        <f>'Summer Meals Study Burden Table'!G74</f>
        <v>1</v>
      </c>
      <c r="H74" s="172">
        <f>'Summer Meals Study Burden Table'!H74</f>
        <v>150</v>
      </c>
      <c r="I74" s="138">
        <f>'Summer Meals Study Burden Table'!I74</f>
        <v>0.33399999999999996</v>
      </c>
      <c r="J74" s="138">
        <f>'Summer Meals Study Burden Table'!J74</f>
        <v>50.099999999999994</v>
      </c>
      <c r="K74" s="173">
        <f>'Summer Meals Study Burden Table'!K74</f>
        <v>64.399999999999977</v>
      </c>
      <c r="L74" s="202">
        <f>'Summer Meals Study Burden Table'!L74</f>
        <v>1</v>
      </c>
      <c r="M74" s="173">
        <f>'Summer Meals Study Burden Table'!M74</f>
        <v>64.399999999999977</v>
      </c>
      <c r="N74" s="159">
        <f>'Summer Meals Study Burden Table'!N74</f>
        <v>1.67E-2</v>
      </c>
      <c r="O74" s="133">
        <f>'Summer Meals Study Burden Table'!O74</f>
        <v>1.0754799999999995</v>
      </c>
      <c r="P74" s="171">
        <f>'Summer Meals Study Burden Table'!P74</f>
        <v>51.175479999999993</v>
      </c>
      <c r="Q74" s="137">
        <f>'Summer Meals Study Burden Table'!Q74</f>
        <v>29.88</v>
      </c>
      <c r="R74" s="162">
        <f>'Summer Meals Study Burden Table'!R74</f>
        <v>1529.1233423999997</v>
      </c>
    </row>
    <row r="75" spans="1:18" ht="26.45" hidden="1" customHeight="1" x14ac:dyDescent="0.2">
      <c r="A75" s="261">
        <f>'Summer Meals Study Burden Table'!A75</f>
        <v>0</v>
      </c>
      <c r="B75" s="267">
        <v>0</v>
      </c>
      <c r="C75" s="151" t="s">
        <v>43</v>
      </c>
      <c r="D75" s="152" t="s">
        <v>148</v>
      </c>
      <c r="E75" s="136">
        <f>'Summer Meals Study Burden Table'!E75</f>
        <v>214.39999999999998</v>
      </c>
      <c r="F75" s="136">
        <f>'Summer Meals Study Burden Table'!F75</f>
        <v>107.19999999999999</v>
      </c>
      <c r="G75" s="202">
        <f>'Summer Meals Study Burden Table'!G75</f>
        <v>1</v>
      </c>
      <c r="H75" s="172">
        <f>'Summer Meals Study Burden Table'!H75</f>
        <v>107.19999999999999</v>
      </c>
      <c r="I75" s="138">
        <f>'Summer Meals Study Burden Table'!I75</f>
        <v>8.3500000000000005E-2</v>
      </c>
      <c r="J75" s="138">
        <f>'Summer Meals Study Burden Table'!J75</f>
        <v>8.9512</v>
      </c>
      <c r="K75" s="173">
        <f>'Summer Meals Study Burden Table'!K75</f>
        <v>107.19999999999999</v>
      </c>
      <c r="L75" s="202">
        <f>'Summer Meals Study Burden Table'!L75</f>
        <v>1</v>
      </c>
      <c r="M75" s="173">
        <f>'Summer Meals Study Burden Table'!M75</f>
        <v>107.19999999999999</v>
      </c>
      <c r="N75" s="159">
        <f>'Summer Meals Study Burden Table'!N75</f>
        <v>1.67E-2</v>
      </c>
      <c r="O75" s="133">
        <f>'Summer Meals Study Burden Table'!O75</f>
        <v>1.7902399999999998</v>
      </c>
      <c r="P75" s="171">
        <f>'Summer Meals Study Burden Table'!P75</f>
        <v>10.741440000000001</v>
      </c>
      <c r="Q75" s="137">
        <f>'Summer Meals Study Burden Table'!Q75</f>
        <v>29.88</v>
      </c>
      <c r="R75" s="162">
        <f>'Summer Meals Study Burden Table'!R75</f>
        <v>320.95422719999999</v>
      </c>
    </row>
    <row r="76" spans="1:18" ht="13.15" hidden="1" customHeight="1" x14ac:dyDescent="0.2">
      <c r="A76" s="261">
        <f>'Summer Meals Study Burden Table'!A76</f>
        <v>0</v>
      </c>
      <c r="B76" s="267">
        <v>0</v>
      </c>
      <c r="C76" s="151" t="s">
        <v>227</v>
      </c>
      <c r="D76" s="152">
        <v>0</v>
      </c>
      <c r="E76" s="136">
        <f>'Summer Meals Study Burden Table'!E76</f>
        <v>214.39999999999998</v>
      </c>
      <c r="F76" s="136">
        <f>'Summer Meals Study Burden Table'!F76</f>
        <v>150</v>
      </c>
      <c r="G76" s="202">
        <f>'Summer Meals Study Burden Table'!G76</f>
        <v>2</v>
      </c>
      <c r="H76" s="172">
        <f>'Summer Meals Study Burden Table'!H76</f>
        <v>300</v>
      </c>
      <c r="I76" s="138">
        <f>'Summer Meals Study Burden Table'!I76</f>
        <v>1</v>
      </c>
      <c r="J76" s="138">
        <f>'Summer Meals Study Burden Table'!J76</f>
        <v>300</v>
      </c>
      <c r="K76" s="173">
        <f>'Summer Meals Study Burden Table'!K76</f>
        <v>64.399999999999977</v>
      </c>
      <c r="L76" s="202">
        <f>'Summer Meals Study Burden Table'!L76</f>
        <v>2</v>
      </c>
      <c r="M76" s="173">
        <f>'Summer Meals Study Burden Table'!M76</f>
        <v>128.79999999999995</v>
      </c>
      <c r="N76" s="159">
        <f>'Summer Meals Study Burden Table'!N76</f>
        <v>1.67E-2</v>
      </c>
      <c r="O76" s="133">
        <f>'Summer Meals Study Burden Table'!O76</f>
        <v>2.1509599999999991</v>
      </c>
      <c r="P76" s="171">
        <f>'Summer Meals Study Burden Table'!P76</f>
        <v>302.15096</v>
      </c>
      <c r="Q76" s="137">
        <f>'Summer Meals Study Burden Table'!Q76</f>
        <v>29.88</v>
      </c>
      <c r="R76" s="162">
        <f>'Summer Meals Study Burden Table'!R76</f>
        <v>9028.2706847999998</v>
      </c>
    </row>
    <row r="77" spans="1:18" ht="39.6" hidden="1" customHeight="1" x14ac:dyDescent="0.2">
      <c r="A77" s="261">
        <f>'Summer Meals Study Burden Table'!A77</f>
        <v>0</v>
      </c>
      <c r="B77" s="267">
        <v>0</v>
      </c>
      <c r="C77" s="151" t="s">
        <v>44</v>
      </c>
      <c r="D77" s="152" t="s">
        <v>149</v>
      </c>
      <c r="E77" s="136">
        <f>'Summer Meals Study Burden Table'!E77</f>
        <v>107.19999999999999</v>
      </c>
      <c r="F77" s="136">
        <f>'Summer Meals Study Burden Table'!F77</f>
        <v>85.759999999999991</v>
      </c>
      <c r="G77" s="202">
        <f>'Summer Meals Study Burden Table'!G77</f>
        <v>1</v>
      </c>
      <c r="H77" s="172">
        <f>'Summer Meals Study Burden Table'!H77</f>
        <v>85.759999999999991</v>
      </c>
      <c r="I77" s="138">
        <f>'Summer Meals Study Burden Table'!I77</f>
        <v>5.0099999999999999E-2</v>
      </c>
      <c r="J77" s="138">
        <f>'Summer Meals Study Burden Table'!J77</f>
        <v>4.2965759999999991</v>
      </c>
      <c r="K77" s="173">
        <f>'Summer Meals Study Burden Table'!K77</f>
        <v>21.439999999999998</v>
      </c>
      <c r="L77" s="202">
        <f>'Summer Meals Study Burden Table'!L77</f>
        <v>1</v>
      </c>
      <c r="M77" s="173">
        <f>'Summer Meals Study Burden Table'!M77</f>
        <v>21.439999999999998</v>
      </c>
      <c r="N77" s="159">
        <f>'Summer Meals Study Burden Table'!N77</f>
        <v>1.67E-2</v>
      </c>
      <c r="O77" s="133">
        <f>'Summer Meals Study Burden Table'!O77</f>
        <v>0.35804799999999998</v>
      </c>
      <c r="P77" s="171">
        <f>'Summer Meals Study Burden Table'!P77</f>
        <v>4.6546239999999992</v>
      </c>
      <c r="Q77" s="137">
        <f>'Summer Meals Study Burden Table'!Q77</f>
        <v>29.88</v>
      </c>
      <c r="R77" s="162">
        <f>'Summer Meals Study Burden Table'!R77</f>
        <v>139.08016511999998</v>
      </c>
    </row>
    <row r="78" spans="1:18" ht="39.6" hidden="1" customHeight="1" x14ac:dyDescent="0.2">
      <c r="A78" s="261">
        <f>'Summer Meals Study Burden Table'!A78</f>
        <v>0</v>
      </c>
      <c r="B78" s="267">
        <v>0</v>
      </c>
      <c r="C78" s="151" t="s">
        <v>150</v>
      </c>
      <c r="D78" s="152" t="s">
        <v>151</v>
      </c>
      <c r="E78" s="136">
        <f>'Summer Meals Study Burden Table'!E78</f>
        <v>42.879999999999995</v>
      </c>
      <c r="F78" s="136">
        <f>'Summer Meals Study Burden Table'!F78</f>
        <v>21.439999999999998</v>
      </c>
      <c r="G78" s="202">
        <f>'Summer Meals Study Burden Table'!G78</f>
        <v>1</v>
      </c>
      <c r="H78" s="172">
        <f>'Summer Meals Study Burden Table'!H78</f>
        <v>21.439999999999998</v>
      </c>
      <c r="I78" s="138">
        <f>'Summer Meals Study Burden Table'!I78</f>
        <v>8.3500000000000005E-2</v>
      </c>
      <c r="J78" s="138">
        <f>'Summer Meals Study Burden Table'!J78</f>
        <v>1.7902399999999998</v>
      </c>
      <c r="K78" s="173">
        <f>'Summer Meals Study Burden Table'!K78</f>
        <v>21.439999999999998</v>
      </c>
      <c r="L78" s="202">
        <f>'Summer Meals Study Burden Table'!L78</f>
        <v>1</v>
      </c>
      <c r="M78" s="173">
        <f>'Summer Meals Study Burden Table'!M78</f>
        <v>21.439999999999998</v>
      </c>
      <c r="N78" s="159">
        <f>'Summer Meals Study Burden Table'!N78</f>
        <v>1.67E-2</v>
      </c>
      <c r="O78" s="133">
        <f>'Summer Meals Study Burden Table'!O78</f>
        <v>0.35804799999999998</v>
      </c>
      <c r="P78" s="171">
        <f>'Summer Meals Study Burden Table'!P78</f>
        <v>2.148288</v>
      </c>
      <c r="Q78" s="137">
        <f>'Summer Meals Study Burden Table'!Q78</f>
        <v>29.88</v>
      </c>
      <c r="R78" s="162">
        <f>'Summer Meals Study Burden Table'!R78</f>
        <v>64.190845440000004</v>
      </c>
    </row>
    <row r="79" spans="1:18" ht="26.45" hidden="1" customHeight="1" x14ac:dyDescent="0.2">
      <c r="A79" s="261">
        <f>'Summer Meals Study Burden Table'!A79</f>
        <v>0</v>
      </c>
      <c r="B79" s="267">
        <v>0</v>
      </c>
      <c r="C79" s="151" t="s">
        <v>178</v>
      </c>
      <c r="D79" s="152" t="s">
        <v>152</v>
      </c>
      <c r="E79" s="136">
        <f>'Summer Meals Study Burden Table'!E79</f>
        <v>214.39999999999998</v>
      </c>
      <c r="F79" s="136">
        <f>'Summer Meals Study Burden Table'!F79</f>
        <v>107.19999999999999</v>
      </c>
      <c r="G79" s="202">
        <f>'Summer Meals Study Burden Table'!G79</f>
        <v>1</v>
      </c>
      <c r="H79" s="172">
        <f>'Summer Meals Study Burden Table'!H79</f>
        <v>107.19999999999999</v>
      </c>
      <c r="I79" s="138">
        <f>'Summer Meals Study Burden Table'!I79</f>
        <v>8.3500000000000005E-2</v>
      </c>
      <c r="J79" s="138">
        <f>'Summer Meals Study Burden Table'!J79</f>
        <v>8.9512</v>
      </c>
      <c r="K79" s="173">
        <f>'Summer Meals Study Burden Table'!K79</f>
        <v>107.19999999999999</v>
      </c>
      <c r="L79" s="202">
        <f>'Summer Meals Study Burden Table'!L79</f>
        <v>1</v>
      </c>
      <c r="M79" s="173">
        <f>'Summer Meals Study Burden Table'!M79</f>
        <v>107.19999999999999</v>
      </c>
      <c r="N79" s="159">
        <f>'Summer Meals Study Burden Table'!N79</f>
        <v>1.67E-2</v>
      </c>
      <c r="O79" s="133">
        <f>'Summer Meals Study Burden Table'!O79</f>
        <v>1.7902399999999998</v>
      </c>
      <c r="P79" s="171">
        <f>'Summer Meals Study Burden Table'!P79</f>
        <v>10.741440000000001</v>
      </c>
      <c r="Q79" s="137">
        <f>'Summer Meals Study Burden Table'!Q79</f>
        <v>29.88</v>
      </c>
      <c r="R79" s="162">
        <f>'Summer Meals Study Burden Table'!R79</f>
        <v>320.95422719999999</v>
      </c>
    </row>
    <row r="80" spans="1:18" ht="26.45" hidden="1" customHeight="1" x14ac:dyDescent="0.2">
      <c r="A80" s="261">
        <f>'Summer Meals Study Burden Table'!A80</f>
        <v>0</v>
      </c>
      <c r="B80" s="267">
        <v>0</v>
      </c>
      <c r="C80" s="151" t="s">
        <v>45</v>
      </c>
      <c r="D80" s="152" t="s">
        <v>153</v>
      </c>
      <c r="E80" s="136">
        <f>'Summer Meals Study Burden Table'!E80</f>
        <v>107.19999999999999</v>
      </c>
      <c r="F80" s="136">
        <f>'Summer Meals Study Burden Table'!F80</f>
        <v>85.759999999999991</v>
      </c>
      <c r="G80" s="202">
        <f>'Summer Meals Study Burden Table'!G80</f>
        <v>1</v>
      </c>
      <c r="H80" s="172">
        <f>'Summer Meals Study Burden Table'!H80</f>
        <v>85.759999999999991</v>
      </c>
      <c r="I80" s="138">
        <f>'Summer Meals Study Burden Table'!I80</f>
        <v>8.3500000000000005E-2</v>
      </c>
      <c r="J80" s="138">
        <f>'Summer Meals Study Burden Table'!J80</f>
        <v>7.1609599999999993</v>
      </c>
      <c r="K80" s="173">
        <f>'Summer Meals Study Burden Table'!K80</f>
        <v>21.439999999999998</v>
      </c>
      <c r="L80" s="202">
        <f>'Summer Meals Study Burden Table'!L80</f>
        <v>1</v>
      </c>
      <c r="M80" s="173">
        <f>'Summer Meals Study Burden Table'!M80</f>
        <v>21.439999999999998</v>
      </c>
      <c r="N80" s="159">
        <f>'Summer Meals Study Burden Table'!N80</f>
        <v>1.67E-2</v>
      </c>
      <c r="O80" s="133">
        <f>'Summer Meals Study Burden Table'!O80</f>
        <v>0.35804799999999998</v>
      </c>
      <c r="P80" s="171">
        <f>'Summer Meals Study Burden Table'!P80</f>
        <v>7.5190079999999995</v>
      </c>
      <c r="Q80" s="137">
        <f>'Summer Meals Study Burden Table'!Q80</f>
        <v>29.88</v>
      </c>
      <c r="R80" s="162">
        <f>'Summer Meals Study Burden Table'!R80</f>
        <v>224.66795903999997</v>
      </c>
    </row>
    <row r="81" spans="1:21" ht="26.45" hidden="1" customHeight="1" x14ac:dyDescent="0.2">
      <c r="A81" s="261">
        <f>'Summer Meals Study Burden Table'!A81</f>
        <v>0</v>
      </c>
      <c r="B81" s="267">
        <v>0</v>
      </c>
      <c r="C81" s="151" t="s">
        <v>154</v>
      </c>
      <c r="D81" s="152" t="s">
        <v>155</v>
      </c>
      <c r="E81" s="136">
        <f>'Summer Meals Study Burden Table'!E81</f>
        <v>42.879999999999995</v>
      </c>
      <c r="F81" s="136">
        <f>'Summer Meals Study Burden Table'!F81</f>
        <v>21.439999999999998</v>
      </c>
      <c r="G81" s="202">
        <f>'Summer Meals Study Burden Table'!G81</f>
        <v>1</v>
      </c>
      <c r="H81" s="172">
        <f>'Summer Meals Study Burden Table'!H81</f>
        <v>21.439999999999998</v>
      </c>
      <c r="I81" s="138">
        <f>'Summer Meals Study Burden Table'!I81</f>
        <v>8.3500000000000005E-2</v>
      </c>
      <c r="J81" s="138">
        <f>'Summer Meals Study Burden Table'!J81</f>
        <v>1.7902399999999998</v>
      </c>
      <c r="K81" s="173">
        <f>'Summer Meals Study Burden Table'!K81</f>
        <v>21.439999999999998</v>
      </c>
      <c r="L81" s="202">
        <f>'Summer Meals Study Burden Table'!L81</f>
        <v>1</v>
      </c>
      <c r="M81" s="173">
        <f>'Summer Meals Study Burden Table'!M81</f>
        <v>21.439999999999998</v>
      </c>
      <c r="N81" s="159">
        <f>'Summer Meals Study Burden Table'!N81</f>
        <v>1.67E-2</v>
      </c>
      <c r="O81" s="133">
        <f>'Summer Meals Study Burden Table'!O81</f>
        <v>0.35804799999999998</v>
      </c>
      <c r="P81" s="171">
        <f>'Summer Meals Study Burden Table'!P81</f>
        <v>2.148288</v>
      </c>
      <c r="Q81" s="137">
        <f>'Summer Meals Study Burden Table'!Q81</f>
        <v>29.88</v>
      </c>
      <c r="R81" s="162">
        <f>'Summer Meals Study Burden Table'!R81</f>
        <v>64.190845440000004</v>
      </c>
    </row>
    <row r="82" spans="1:21" ht="26.45" hidden="1" customHeight="1" x14ac:dyDescent="0.2">
      <c r="A82" s="261">
        <f>'Summer Meals Study Burden Table'!A82</f>
        <v>0</v>
      </c>
      <c r="B82" s="267">
        <v>0</v>
      </c>
      <c r="C82" s="151" t="s">
        <v>179</v>
      </c>
      <c r="D82" s="152" t="s">
        <v>156</v>
      </c>
      <c r="E82" s="136">
        <f>'Summer Meals Study Burden Table'!E82</f>
        <v>214.39999999999998</v>
      </c>
      <c r="F82" s="136">
        <f>'Summer Meals Study Burden Table'!F82</f>
        <v>107.19999999999999</v>
      </c>
      <c r="G82" s="202">
        <f>'Summer Meals Study Burden Table'!G82</f>
        <v>1</v>
      </c>
      <c r="H82" s="172">
        <f>'Summer Meals Study Burden Table'!H82</f>
        <v>107.19999999999999</v>
      </c>
      <c r="I82" s="138">
        <f>'Summer Meals Study Burden Table'!I82</f>
        <v>8.3500000000000005E-2</v>
      </c>
      <c r="J82" s="138">
        <f>'Summer Meals Study Burden Table'!J82</f>
        <v>8.9512</v>
      </c>
      <c r="K82" s="173">
        <f>'Summer Meals Study Burden Table'!K82</f>
        <v>107.19999999999999</v>
      </c>
      <c r="L82" s="202">
        <f>'Summer Meals Study Burden Table'!L82</f>
        <v>1</v>
      </c>
      <c r="M82" s="173">
        <f>'Summer Meals Study Burden Table'!M82</f>
        <v>107.19999999999999</v>
      </c>
      <c r="N82" s="159">
        <f>'Summer Meals Study Burden Table'!N82</f>
        <v>1.67E-2</v>
      </c>
      <c r="O82" s="133">
        <f>'Summer Meals Study Burden Table'!O82</f>
        <v>1.7902399999999998</v>
      </c>
      <c r="P82" s="171">
        <f>'Summer Meals Study Burden Table'!P82</f>
        <v>10.741440000000001</v>
      </c>
      <c r="Q82" s="137">
        <f>'Summer Meals Study Burden Table'!Q82</f>
        <v>29.88</v>
      </c>
      <c r="R82" s="162">
        <f>'Summer Meals Study Burden Table'!R82</f>
        <v>320.95422719999999</v>
      </c>
    </row>
    <row r="83" spans="1:21" ht="13.15" hidden="1" customHeight="1" x14ac:dyDescent="0.2">
      <c r="A83" s="261">
        <f>'Summer Meals Study Burden Table'!A83</f>
        <v>0</v>
      </c>
      <c r="B83" s="267">
        <v>0</v>
      </c>
      <c r="C83" s="151" t="s">
        <v>46</v>
      </c>
      <c r="D83" s="152" t="s">
        <v>157</v>
      </c>
      <c r="E83" s="136">
        <f>'Summer Meals Study Burden Table'!E83</f>
        <v>214.39999999999998</v>
      </c>
      <c r="F83" s="136">
        <f>'Summer Meals Study Burden Table'!F83</f>
        <v>150</v>
      </c>
      <c r="G83" s="202">
        <f>'Summer Meals Study Burden Table'!G83</f>
        <v>1</v>
      </c>
      <c r="H83" s="172">
        <f>'Summer Meals Study Burden Table'!H83</f>
        <v>150</v>
      </c>
      <c r="I83" s="138">
        <f>'Summer Meals Study Burden Table'!I83</f>
        <v>0.5</v>
      </c>
      <c r="J83" s="138">
        <f>'Summer Meals Study Burden Table'!J83</f>
        <v>75</v>
      </c>
      <c r="K83" s="173">
        <f>'Summer Meals Study Burden Table'!K83</f>
        <v>64.399999999999977</v>
      </c>
      <c r="L83" s="202">
        <f>'Summer Meals Study Burden Table'!L83</f>
        <v>1</v>
      </c>
      <c r="M83" s="173">
        <f>'Summer Meals Study Burden Table'!M83</f>
        <v>64.399999999999977</v>
      </c>
      <c r="N83" s="159">
        <f>'Summer Meals Study Burden Table'!N83</f>
        <v>1.67E-2</v>
      </c>
      <c r="O83" s="133">
        <f>'Summer Meals Study Burden Table'!O83</f>
        <v>1.0754799999999995</v>
      </c>
      <c r="P83" s="171">
        <f>'Summer Meals Study Burden Table'!P83</f>
        <v>76.075479999999999</v>
      </c>
      <c r="Q83" s="137">
        <f>'Summer Meals Study Burden Table'!Q83</f>
        <v>29.88</v>
      </c>
      <c r="R83" s="162">
        <f>'Summer Meals Study Burden Table'!R83</f>
        <v>2273.1353423999999</v>
      </c>
    </row>
    <row r="84" spans="1:21" ht="26.45" hidden="1" customHeight="1" x14ac:dyDescent="0.2">
      <c r="A84" s="261">
        <f>'Summer Meals Study Burden Table'!A84</f>
        <v>0</v>
      </c>
      <c r="B84" s="267">
        <v>0</v>
      </c>
      <c r="C84" s="151" t="s">
        <v>34</v>
      </c>
      <c r="D84" s="152" t="s">
        <v>158</v>
      </c>
      <c r="E84" s="136">
        <f>'Summer Meals Study Burden Table'!E84</f>
        <v>107.19999999999999</v>
      </c>
      <c r="F84" s="136">
        <f>'Summer Meals Study Burden Table'!F84</f>
        <v>85.759999999999991</v>
      </c>
      <c r="G84" s="202">
        <f>'Summer Meals Study Burden Table'!G84</f>
        <v>1</v>
      </c>
      <c r="H84" s="172">
        <f>'Summer Meals Study Burden Table'!H84</f>
        <v>85.759999999999991</v>
      </c>
      <c r="I84" s="138">
        <f>'Summer Meals Study Burden Table'!I84</f>
        <v>1.67E-2</v>
      </c>
      <c r="J84" s="138">
        <f>'Summer Meals Study Burden Table'!J84</f>
        <v>1.4321919999999999</v>
      </c>
      <c r="K84" s="173">
        <f>'Summer Meals Study Burden Table'!K84</f>
        <v>21.439999999999998</v>
      </c>
      <c r="L84" s="202">
        <f>'Summer Meals Study Burden Table'!L84</f>
        <v>1</v>
      </c>
      <c r="M84" s="173">
        <f>'Summer Meals Study Burden Table'!M84</f>
        <v>21.439999999999998</v>
      </c>
      <c r="N84" s="159">
        <f>'Summer Meals Study Burden Table'!N84</f>
        <v>1.67E-2</v>
      </c>
      <c r="O84" s="133">
        <f>'Summer Meals Study Burden Table'!O84</f>
        <v>0.35804799999999998</v>
      </c>
      <c r="P84" s="171">
        <f>'Summer Meals Study Burden Table'!P84</f>
        <v>1.7902399999999998</v>
      </c>
      <c r="Q84" s="137">
        <f>'Summer Meals Study Burden Table'!Q84</f>
        <v>29.88</v>
      </c>
      <c r="R84" s="162">
        <f>'Summer Meals Study Burden Table'!R84</f>
        <v>53.492371199999994</v>
      </c>
    </row>
    <row r="85" spans="1:21" ht="26.45" hidden="1" customHeight="1" x14ac:dyDescent="0.2">
      <c r="A85" s="261">
        <f>'Summer Meals Study Burden Table'!A85</f>
        <v>0</v>
      </c>
      <c r="B85" s="267">
        <v>0</v>
      </c>
      <c r="C85" s="151" t="s">
        <v>47</v>
      </c>
      <c r="D85" s="152" t="s">
        <v>180</v>
      </c>
      <c r="E85" s="136">
        <f>'Summer Meals Study Burden Table'!E85</f>
        <v>42.879999999999995</v>
      </c>
      <c r="F85" s="136">
        <f>'Summer Meals Study Burden Table'!F85</f>
        <v>21.439999999999998</v>
      </c>
      <c r="G85" s="202">
        <f>'Summer Meals Study Burden Table'!G85</f>
        <v>1</v>
      </c>
      <c r="H85" s="172">
        <f>'Summer Meals Study Burden Table'!H85</f>
        <v>21.439999999999998</v>
      </c>
      <c r="I85" s="138">
        <f>'Summer Meals Study Burden Table'!I85</f>
        <v>8.3500000000000005E-2</v>
      </c>
      <c r="J85" s="138">
        <f>'Summer Meals Study Burden Table'!J85</f>
        <v>1.7902399999999998</v>
      </c>
      <c r="K85" s="173">
        <f>'Summer Meals Study Burden Table'!K85</f>
        <v>21.439999999999998</v>
      </c>
      <c r="L85" s="202">
        <f>'Summer Meals Study Burden Table'!L85</f>
        <v>1</v>
      </c>
      <c r="M85" s="173">
        <f>'Summer Meals Study Burden Table'!M85</f>
        <v>21.439999999999998</v>
      </c>
      <c r="N85" s="159">
        <f>'Summer Meals Study Burden Table'!N85</f>
        <v>1.67E-2</v>
      </c>
      <c r="O85" s="133">
        <f>'Summer Meals Study Burden Table'!O85</f>
        <v>0.35804799999999998</v>
      </c>
      <c r="P85" s="171">
        <f>'Summer Meals Study Burden Table'!P85</f>
        <v>2.148288</v>
      </c>
      <c r="Q85" s="137">
        <f>'Summer Meals Study Burden Table'!Q85</f>
        <v>29.88</v>
      </c>
      <c r="R85" s="162">
        <f>'Summer Meals Study Burden Table'!R85</f>
        <v>64.190845440000004</v>
      </c>
    </row>
    <row r="86" spans="1:21" x14ac:dyDescent="0.2">
      <c r="A86" s="261">
        <f>'Summer Meals Study Burden Table'!A86</f>
        <v>0</v>
      </c>
      <c r="B86" s="265" t="s">
        <v>260</v>
      </c>
      <c r="C86" s="265">
        <v>0</v>
      </c>
      <c r="D86" s="265">
        <v>0</v>
      </c>
      <c r="E86" s="136">
        <f>'Summer Meals Study Burden Table'!E86</f>
        <v>643.19999999999993</v>
      </c>
      <c r="F86" s="136">
        <f>'Summer Meals Study Burden Table'!F86</f>
        <v>450</v>
      </c>
      <c r="G86" s="202">
        <f>'Summer Meals Study Burden Table'!G86</f>
        <v>13.354641666666662</v>
      </c>
      <c r="H86" s="172">
        <f>'Summer Meals Study Burden Table'!H86</f>
        <v>6009.5887499999981</v>
      </c>
      <c r="I86" s="138">
        <f>'Summer Meals Study Burden Table'!I86</f>
        <v>0.15315783802593819</v>
      </c>
      <c r="J86" s="138">
        <f>'Summer Meals Study Burden Table'!J86</f>
        <v>920.415620375</v>
      </c>
      <c r="K86" s="173">
        <f>'Summer Meals Study Burden Table'!K86</f>
        <v>193.19999999999993</v>
      </c>
      <c r="L86" s="202">
        <f>'Summer Meals Study Burden Table'!L86</f>
        <v>10.449391821946172</v>
      </c>
      <c r="M86" s="173">
        <f>'Summer Meals Study Burden Table'!M86</f>
        <v>2018.8224999999998</v>
      </c>
      <c r="N86" s="159">
        <f>'Summer Meals Study Burden Table'!N86</f>
        <v>1.67E-2</v>
      </c>
      <c r="O86" s="133">
        <f>'Summer Meals Study Burden Table'!O86</f>
        <v>33.714335749999996</v>
      </c>
      <c r="P86" s="171">
        <f>'Summer Meals Study Burden Table'!P86</f>
        <v>954.12995612500004</v>
      </c>
      <c r="Q86" s="137">
        <f>'Summer Meals Study Burden Table'!Q86</f>
        <v>0</v>
      </c>
      <c r="R86" s="162">
        <f>'Summer Meals Study Burden Table'!R86</f>
        <v>28509.403089015002</v>
      </c>
      <c r="U86" s="170"/>
    </row>
    <row r="87" spans="1:21" x14ac:dyDescent="0.2">
      <c r="A87" s="262"/>
      <c r="B87" s="156" t="s">
        <v>255</v>
      </c>
      <c r="C87" s="157"/>
      <c r="D87" s="158"/>
      <c r="E87" s="174">
        <f>'Summer Meals Study Burden Table'!E87</f>
        <v>1142</v>
      </c>
      <c r="F87" s="174">
        <f>'Summer Meals Study Burden Table'!F87</f>
        <v>849</v>
      </c>
      <c r="G87" s="201">
        <f>'Summer Meals Study Burden Table'!G87</f>
        <v>15.576840400471141</v>
      </c>
      <c r="H87" s="175">
        <f>'Summer Meals Study Burden Table'!H87</f>
        <v>13224.737499999999</v>
      </c>
      <c r="I87" s="176">
        <f>'Summer Meals Study Burden Table'!I87</f>
        <v>0.2013392555542218</v>
      </c>
      <c r="J87" s="176">
        <f>'Summer Meals Study Burden Table'!J87</f>
        <v>2662.65880315</v>
      </c>
      <c r="K87" s="177">
        <f>'Summer Meals Study Burden Table'!K87</f>
        <v>292.99999999999994</v>
      </c>
      <c r="L87" s="201">
        <f>'Summer Meals Study Burden Table'!L87</f>
        <v>15.626529010238908</v>
      </c>
      <c r="M87" s="177">
        <f>'Summer Meals Study Burden Table'!M87</f>
        <v>4578.5729999999994</v>
      </c>
      <c r="N87" s="178">
        <f>'Summer Meals Study Burden Table'!N87</f>
        <v>1.6700000000000003E-2</v>
      </c>
      <c r="O87" s="179">
        <f>'Summer Meals Study Burden Table'!O87</f>
        <v>76.462169099999997</v>
      </c>
      <c r="P87" s="182">
        <f>'Summer Meals Study Burden Table'!P87</f>
        <v>2739.1209722500002</v>
      </c>
      <c r="Q87" s="180">
        <f>'Summer Meals Study Burden Table'!Q87</f>
        <v>0</v>
      </c>
      <c r="R87" s="181">
        <f>'Summer Meals Study Burden Table'!R87</f>
        <v>100730.71603169125</v>
      </c>
    </row>
    <row r="88" spans="1:21" ht="26.45" hidden="1" customHeight="1" x14ac:dyDescent="0.2">
      <c r="A88" s="260" t="str">
        <f>'Summer Meals Study Burden Table'!A88</f>
        <v>Nonprofit Organizations</v>
      </c>
      <c r="B88" s="267" t="str">
        <f>'Summer Meals Study Burden Table'!B88</f>
        <v>CN SFSP Sponsors (d)</v>
      </c>
      <c r="C88" s="151" t="str">
        <f>'Summer Meals Study Burden Table'!C88</f>
        <v>Sponsor Informational Email from FNS</v>
      </c>
      <c r="D88" s="152" t="str">
        <f>'Summer Meals Study Burden Table'!D88</f>
        <v>D1</v>
      </c>
      <c r="E88" s="136">
        <f>'Summer Meals Study Burden Table'!E88</f>
        <v>287.2</v>
      </c>
      <c r="F88" s="136">
        <f>'Summer Meals Study Burden Table'!F88</f>
        <v>287.2</v>
      </c>
      <c r="G88" s="202">
        <f>'Summer Meals Study Burden Table'!G88</f>
        <v>1</v>
      </c>
      <c r="H88" s="172">
        <f>'Summer Meals Study Burden Table'!H88</f>
        <v>287.2</v>
      </c>
      <c r="I88" s="138">
        <f>'Summer Meals Study Burden Table'!I88</f>
        <v>8.3500000000000005E-2</v>
      </c>
      <c r="J88" s="138">
        <f>'Summer Meals Study Burden Table'!J88</f>
        <v>23.981200000000001</v>
      </c>
      <c r="K88" s="173">
        <f>'Summer Meals Study Burden Table'!K88</f>
        <v>0</v>
      </c>
      <c r="L88" s="202">
        <f>'Summer Meals Study Burden Table'!L88</f>
        <v>1</v>
      </c>
      <c r="M88" s="173">
        <f>'Summer Meals Study Burden Table'!M88</f>
        <v>0</v>
      </c>
      <c r="N88" s="159">
        <f>'Summer Meals Study Burden Table'!N88</f>
        <v>1.67E-2</v>
      </c>
      <c r="O88" s="133">
        <f>'Summer Meals Study Burden Table'!O88</f>
        <v>0</v>
      </c>
      <c r="P88" s="171">
        <f>'Summer Meals Study Burden Table'!P88</f>
        <v>23.981200000000001</v>
      </c>
      <c r="Q88" s="137">
        <f>'Summer Meals Study Burden Table'!Q88</f>
        <v>35.130000000000003</v>
      </c>
      <c r="R88" s="162">
        <f>'Summer Meals Study Burden Table'!R88</f>
        <v>842.45955600000013</v>
      </c>
    </row>
    <row r="89" spans="1:21" ht="26.45" hidden="1" customHeight="1" x14ac:dyDescent="0.2">
      <c r="A89" s="261">
        <f>'Summer Meals Study Burden Table'!A89</f>
        <v>0</v>
      </c>
      <c r="B89" s="267">
        <f>'Summer Meals Study Burden Table'!B89</f>
        <v>0</v>
      </c>
      <c r="C89" s="151" t="str">
        <f>'Summer Meals Study Burden Table'!C89</f>
        <v>Email with Link to Site Operations Survey</v>
      </c>
      <c r="D89" s="152" t="str">
        <f>'Summer Meals Study Burden Table'!D89</f>
        <v>D2</v>
      </c>
      <c r="E89" s="136">
        <f>'Summer Meals Study Burden Table'!E89</f>
        <v>287.2</v>
      </c>
      <c r="F89" s="136">
        <f>'Summer Meals Study Burden Table'!F89</f>
        <v>232</v>
      </c>
      <c r="G89" s="202">
        <f>'Summer Meals Study Burden Table'!G89</f>
        <v>1</v>
      </c>
      <c r="H89" s="172">
        <f>'Summer Meals Study Burden Table'!H89</f>
        <v>232</v>
      </c>
      <c r="I89" s="138">
        <f>'Summer Meals Study Burden Table'!I89</f>
        <v>8.3500000000000005E-2</v>
      </c>
      <c r="J89" s="138">
        <f>'Summer Meals Study Burden Table'!J89</f>
        <v>19.372</v>
      </c>
      <c r="K89" s="173">
        <f>'Summer Meals Study Burden Table'!K89</f>
        <v>55.199999999999989</v>
      </c>
      <c r="L89" s="202">
        <f>'Summer Meals Study Burden Table'!L89</f>
        <v>1</v>
      </c>
      <c r="M89" s="173">
        <f>'Summer Meals Study Burden Table'!M89</f>
        <v>55.199999999999989</v>
      </c>
      <c r="N89" s="159">
        <f>'Summer Meals Study Burden Table'!N89</f>
        <v>1.67E-2</v>
      </c>
      <c r="O89" s="133">
        <f>'Summer Meals Study Burden Table'!O89</f>
        <v>0.92183999999999977</v>
      </c>
      <c r="P89" s="171">
        <f>'Summer Meals Study Burden Table'!P89</f>
        <v>20.293839999999999</v>
      </c>
      <c r="Q89" s="137">
        <f>'Summer Meals Study Burden Table'!Q89</f>
        <v>35.130000000000003</v>
      </c>
      <c r="R89" s="162">
        <f>'Summer Meals Study Burden Table'!R89</f>
        <v>712.92259920000004</v>
      </c>
    </row>
    <row r="90" spans="1:21" ht="26.45" hidden="1" customHeight="1" x14ac:dyDescent="0.2">
      <c r="A90" s="261">
        <f>'Summer Meals Study Burden Table'!A90</f>
        <v>0</v>
      </c>
      <c r="B90" s="267">
        <f>'Summer Meals Study Burden Table'!B90</f>
        <v>0</v>
      </c>
      <c r="C90" s="151" t="str">
        <f>'Summer Meals Study Burden Table'!C90</f>
        <v xml:space="preserve">Reminder Email to Complete the Site Operations Survey </v>
      </c>
      <c r="D90" s="152" t="str">
        <f>'Summer Meals Study Burden Table'!D90</f>
        <v>D3</v>
      </c>
      <c r="E90" s="136">
        <f>'Summer Meals Study Burden Table'!E90</f>
        <v>143.6</v>
      </c>
      <c r="F90" s="136">
        <f>'Summer Meals Study Burden Table'!F90</f>
        <v>114.88</v>
      </c>
      <c r="G90" s="202">
        <f>'Summer Meals Study Burden Table'!G90</f>
        <v>1</v>
      </c>
      <c r="H90" s="172">
        <f>'Summer Meals Study Burden Table'!H90</f>
        <v>114.88</v>
      </c>
      <c r="I90" s="138">
        <f>'Summer Meals Study Burden Table'!I90</f>
        <v>8.3500000000000005E-2</v>
      </c>
      <c r="J90" s="138">
        <f>'Summer Meals Study Burden Table'!J90</f>
        <v>9.5924800000000001</v>
      </c>
      <c r="K90" s="173">
        <f>'Summer Meals Study Burden Table'!K90</f>
        <v>28.72</v>
      </c>
      <c r="L90" s="202">
        <f>'Summer Meals Study Burden Table'!L90</f>
        <v>1</v>
      </c>
      <c r="M90" s="173">
        <f>'Summer Meals Study Burden Table'!M90</f>
        <v>28.72</v>
      </c>
      <c r="N90" s="159">
        <f>'Summer Meals Study Burden Table'!N90</f>
        <v>1.67E-2</v>
      </c>
      <c r="O90" s="133">
        <f>'Summer Meals Study Burden Table'!O90</f>
        <v>0.47962399999999999</v>
      </c>
      <c r="P90" s="171">
        <f>'Summer Meals Study Burden Table'!P90</f>
        <v>10.072104</v>
      </c>
      <c r="Q90" s="137">
        <f>'Summer Meals Study Burden Table'!Q90</f>
        <v>35.130000000000003</v>
      </c>
      <c r="R90" s="162">
        <f>'Summer Meals Study Burden Table'!R90</f>
        <v>353.83301352000001</v>
      </c>
    </row>
    <row r="91" spans="1:21" ht="26.45" hidden="1" customHeight="1" x14ac:dyDescent="0.2">
      <c r="A91" s="261">
        <f>'Summer Meals Study Burden Table'!A91</f>
        <v>0</v>
      </c>
      <c r="B91" s="267">
        <f>'Summer Meals Study Burden Table'!B91</f>
        <v>0</v>
      </c>
      <c r="C91" s="151" t="str">
        <f>'Summer Meals Study Burden Table'!C91</f>
        <v xml:space="preserve">Telephone Script for Survey Completion for Nonrespondents </v>
      </c>
      <c r="D91" s="152" t="str">
        <f>'Summer Meals Study Burden Table'!D91</f>
        <v>D4</v>
      </c>
      <c r="E91" s="136">
        <f>'Summer Meals Study Burden Table'!E91</f>
        <v>57.44</v>
      </c>
      <c r="F91" s="136">
        <f>'Summer Meals Study Burden Table'!F91</f>
        <v>28.72</v>
      </c>
      <c r="G91" s="202">
        <f>'Summer Meals Study Burden Table'!G91</f>
        <v>1</v>
      </c>
      <c r="H91" s="172">
        <f>'Summer Meals Study Burden Table'!H91</f>
        <v>28.72</v>
      </c>
      <c r="I91" s="138">
        <f>'Summer Meals Study Burden Table'!I91</f>
        <v>8.3500000000000005E-2</v>
      </c>
      <c r="J91" s="138">
        <f>'Summer Meals Study Burden Table'!J91</f>
        <v>2.39812</v>
      </c>
      <c r="K91" s="173">
        <f>'Summer Meals Study Burden Table'!K91</f>
        <v>28.72</v>
      </c>
      <c r="L91" s="202">
        <f>'Summer Meals Study Burden Table'!L91</f>
        <v>1</v>
      </c>
      <c r="M91" s="173">
        <f>'Summer Meals Study Burden Table'!M91</f>
        <v>28.72</v>
      </c>
      <c r="N91" s="159">
        <f>'Summer Meals Study Burden Table'!N91</f>
        <v>1.67E-2</v>
      </c>
      <c r="O91" s="133">
        <f>'Summer Meals Study Burden Table'!O91</f>
        <v>0.47962399999999999</v>
      </c>
      <c r="P91" s="171">
        <f>'Summer Meals Study Burden Table'!P91</f>
        <v>2.8777439999999999</v>
      </c>
      <c r="Q91" s="137">
        <f>'Summer Meals Study Burden Table'!Q91</f>
        <v>35.130000000000003</v>
      </c>
      <c r="R91" s="162">
        <f>'Summer Meals Study Burden Table'!R91</f>
        <v>101.09514672</v>
      </c>
    </row>
    <row r="92" spans="1:21" ht="13.15" hidden="1" customHeight="1" x14ac:dyDescent="0.2">
      <c r="A92" s="261">
        <f>'Summer Meals Study Burden Table'!A92</f>
        <v>0</v>
      </c>
      <c r="B92" s="267">
        <f>'Summer Meals Study Burden Table'!B92</f>
        <v>0</v>
      </c>
      <c r="C92" s="151" t="str">
        <f>'Summer Meals Study Burden Table'!C92</f>
        <v xml:space="preserve">Site Operations Survey </v>
      </c>
      <c r="D92" s="152" t="str">
        <f>'Summer Meals Study Burden Table'!D92</f>
        <v>D5</v>
      </c>
      <c r="E92" s="136">
        <f>'Summer Meals Study Burden Table'!E92</f>
        <v>220.40000000000003</v>
      </c>
      <c r="F92" s="136">
        <f>'Summer Meals Study Burden Table'!F92</f>
        <v>192.40000000000003</v>
      </c>
      <c r="G92" s="202">
        <f>'Summer Meals Study Burden Table'!G92</f>
        <v>1</v>
      </c>
      <c r="H92" s="172">
        <f>'Summer Meals Study Burden Table'!H92</f>
        <v>192.40000000000003</v>
      </c>
      <c r="I92" s="138">
        <f>'Summer Meals Study Burden Table'!I92</f>
        <v>0.25</v>
      </c>
      <c r="J92" s="138">
        <f>'Summer Meals Study Burden Table'!J92</f>
        <v>48.100000000000009</v>
      </c>
      <c r="K92" s="173">
        <f>'Summer Meals Study Burden Table'!K92</f>
        <v>28</v>
      </c>
      <c r="L92" s="202">
        <f>'Summer Meals Study Burden Table'!L92</f>
        <v>1</v>
      </c>
      <c r="M92" s="173">
        <f>'Summer Meals Study Burden Table'!M92</f>
        <v>28</v>
      </c>
      <c r="N92" s="159">
        <f>'Summer Meals Study Burden Table'!N92</f>
        <v>1.67E-2</v>
      </c>
      <c r="O92" s="133">
        <f>'Summer Meals Study Burden Table'!O92</f>
        <v>0.46760000000000002</v>
      </c>
      <c r="P92" s="171">
        <f>'Summer Meals Study Burden Table'!P92</f>
        <v>48.567600000000006</v>
      </c>
      <c r="Q92" s="137">
        <f>'Summer Meals Study Burden Table'!Q92</f>
        <v>35.130000000000003</v>
      </c>
      <c r="R92" s="162">
        <f>'Summer Meals Study Burden Table'!R92</f>
        <v>1706.1797880000004</v>
      </c>
    </row>
    <row r="93" spans="1:21" ht="39.6" hidden="1" customHeight="1" x14ac:dyDescent="0.2">
      <c r="A93" s="261">
        <f>'Summer Meals Study Burden Table'!A93</f>
        <v>0</v>
      </c>
      <c r="B93" s="267">
        <f>'Summer Meals Study Burden Table'!B93</f>
        <v>0</v>
      </c>
      <c r="C93" s="151" t="str">
        <f>'Summer Meals Study Burden Table'!C93</f>
        <v xml:space="preserve">Email with Link to Informational Study Recording and Request to Email Sites  </v>
      </c>
      <c r="D93" s="152" t="str">
        <f>'Summer Meals Study Burden Table'!D93</f>
        <v>D6</v>
      </c>
      <c r="E93" s="136">
        <f>'Summer Meals Study Burden Table'!E93</f>
        <v>220.40000000000003</v>
      </c>
      <c r="F93" s="136">
        <f>'Summer Meals Study Burden Table'!F93</f>
        <v>110.20000000000002</v>
      </c>
      <c r="G93" s="202">
        <f>'Summer Meals Study Burden Table'!G93</f>
        <v>1</v>
      </c>
      <c r="H93" s="172">
        <f>'Summer Meals Study Burden Table'!H93</f>
        <v>110.20000000000002</v>
      </c>
      <c r="I93" s="138">
        <f>'Summer Meals Study Burden Table'!I93</f>
        <v>1.67E-2</v>
      </c>
      <c r="J93" s="138">
        <f>'Summer Meals Study Burden Table'!J93</f>
        <v>1.8403400000000003</v>
      </c>
      <c r="K93" s="173">
        <f>'Summer Meals Study Burden Table'!K93</f>
        <v>110.20000000000002</v>
      </c>
      <c r="L93" s="202">
        <f>'Summer Meals Study Burden Table'!L93</f>
        <v>1</v>
      </c>
      <c r="M93" s="173">
        <f>'Summer Meals Study Burden Table'!M93</f>
        <v>110.20000000000002</v>
      </c>
      <c r="N93" s="159">
        <f>'Summer Meals Study Burden Table'!N93</f>
        <v>1.67E-2</v>
      </c>
      <c r="O93" s="133">
        <f>'Summer Meals Study Burden Table'!O93</f>
        <v>1.8403400000000003</v>
      </c>
      <c r="P93" s="171">
        <f>'Summer Meals Study Burden Table'!P93</f>
        <v>3.6806800000000006</v>
      </c>
      <c r="Q93" s="137">
        <f>'Summer Meals Study Burden Table'!Q93</f>
        <v>35.130000000000003</v>
      </c>
      <c r="R93" s="162">
        <f>'Summer Meals Study Burden Table'!R93</f>
        <v>129.30228840000004</v>
      </c>
    </row>
    <row r="94" spans="1:21" ht="26.45" hidden="1" customHeight="1" x14ac:dyDescent="0.2">
      <c r="A94" s="261">
        <f>'Summer Meals Study Burden Table'!A94</f>
        <v>0</v>
      </c>
      <c r="B94" s="267">
        <f>'Summer Meals Study Burden Table'!B94</f>
        <v>0</v>
      </c>
      <c r="C94" s="151" t="str">
        <f>'Summer Meals Study Burden Table'!C94</f>
        <v xml:space="preserve">Study Email from Sponsors to Site Supervisors </v>
      </c>
      <c r="D94" s="152" t="str">
        <f>'Summer Meals Study Burden Table'!D94</f>
        <v>D7</v>
      </c>
      <c r="E94" s="136">
        <f>'Summer Meals Study Burden Table'!E94</f>
        <v>220.40000000000003</v>
      </c>
      <c r="F94" s="136">
        <f>'Summer Meals Study Burden Table'!F94</f>
        <v>220.40000000000003</v>
      </c>
      <c r="G94" s="202">
        <f>'Summer Meals Study Burden Table'!G94</f>
        <v>1</v>
      </c>
      <c r="H94" s="172">
        <f>'Summer Meals Study Burden Table'!H94</f>
        <v>220.40000000000003</v>
      </c>
      <c r="I94" s="138">
        <f>'Summer Meals Study Burden Table'!I94</f>
        <v>1.67E-2</v>
      </c>
      <c r="J94" s="138">
        <f>'Summer Meals Study Burden Table'!J94</f>
        <v>3.6806800000000006</v>
      </c>
      <c r="K94" s="173">
        <f>'Summer Meals Study Burden Table'!K94</f>
        <v>0</v>
      </c>
      <c r="L94" s="202">
        <f>'Summer Meals Study Burden Table'!L94</f>
        <v>1</v>
      </c>
      <c r="M94" s="173">
        <f>'Summer Meals Study Burden Table'!M94</f>
        <v>0</v>
      </c>
      <c r="N94" s="159">
        <f>'Summer Meals Study Burden Table'!N94</f>
        <v>1.67E-2</v>
      </c>
      <c r="O94" s="133">
        <f>'Summer Meals Study Burden Table'!O94</f>
        <v>0</v>
      </c>
      <c r="P94" s="171">
        <f>'Summer Meals Study Burden Table'!P94</f>
        <v>3.6806800000000006</v>
      </c>
      <c r="Q94" s="137">
        <f>'Summer Meals Study Burden Table'!Q94</f>
        <v>35.130000000000003</v>
      </c>
      <c r="R94" s="162">
        <f>'Summer Meals Study Burden Table'!R94</f>
        <v>129.30228840000004</v>
      </c>
    </row>
    <row r="95" spans="1:21" ht="26.45" hidden="1" customHeight="1" x14ac:dyDescent="0.2">
      <c r="A95" s="261">
        <f>'Summer Meals Study Burden Table'!A95</f>
        <v>0</v>
      </c>
      <c r="B95" s="267">
        <f>'Summer Meals Study Burden Table'!B95</f>
        <v>0</v>
      </c>
      <c r="C95" s="151" t="str">
        <f>'Summer Meals Study Burden Table'!C95</f>
        <v>Informational Study Recording For Sponsors</v>
      </c>
      <c r="D95" s="152" t="str">
        <f>'Summer Meals Study Burden Table'!D95</f>
        <v>D8</v>
      </c>
      <c r="E95" s="136">
        <f>'Summer Meals Study Burden Table'!E95</f>
        <v>220.40000000000003</v>
      </c>
      <c r="F95" s="136">
        <f>'Summer Meals Study Burden Table'!F95</f>
        <v>110.20000000000002</v>
      </c>
      <c r="G95" s="202">
        <f>'Summer Meals Study Burden Table'!G95</f>
        <v>1</v>
      </c>
      <c r="H95" s="172">
        <f>'Summer Meals Study Burden Table'!H95</f>
        <v>110.20000000000002</v>
      </c>
      <c r="I95" s="138">
        <f>'Summer Meals Study Burden Table'!I95</f>
        <v>0.16699999999999998</v>
      </c>
      <c r="J95" s="138">
        <f>'Summer Meals Study Burden Table'!J95</f>
        <v>18.403400000000001</v>
      </c>
      <c r="K95" s="173">
        <f>'Summer Meals Study Burden Table'!K95</f>
        <v>110.20000000000002</v>
      </c>
      <c r="L95" s="202">
        <f>'Summer Meals Study Burden Table'!L95</f>
        <v>1</v>
      </c>
      <c r="M95" s="173">
        <f>'Summer Meals Study Burden Table'!M95</f>
        <v>110.20000000000002</v>
      </c>
      <c r="N95" s="159">
        <f>'Summer Meals Study Burden Table'!N95</f>
        <v>1.67E-2</v>
      </c>
      <c r="O95" s="133">
        <f>'Summer Meals Study Burden Table'!O95</f>
        <v>1.8403400000000003</v>
      </c>
      <c r="P95" s="171">
        <f>'Summer Meals Study Burden Table'!P95</f>
        <v>20.243740000000003</v>
      </c>
      <c r="Q95" s="137">
        <f>'Summer Meals Study Burden Table'!Q95</f>
        <v>35.130000000000003</v>
      </c>
      <c r="R95" s="162">
        <f>'Summer Meals Study Burden Table'!R95</f>
        <v>711.16258620000019</v>
      </c>
    </row>
    <row r="96" spans="1:21" ht="39.6" hidden="1" customHeight="1" x14ac:dyDescent="0.2">
      <c r="A96" s="261">
        <f>'Summer Meals Study Burden Table'!A96</f>
        <v>0</v>
      </c>
      <c r="B96" s="267">
        <f>'Summer Meals Study Burden Table'!B96</f>
        <v>0</v>
      </c>
      <c r="C96" s="151" t="str">
        <f>'Summer Meals Study Burden Table'!C96</f>
        <v xml:space="preserve">Reminder Email with Link to Informational Study Recording for Sponsors </v>
      </c>
      <c r="D96" s="152" t="str">
        <f>'Summer Meals Study Burden Table'!D96</f>
        <v>D9</v>
      </c>
      <c r="E96" s="136">
        <f>'Summer Meals Study Burden Table'!E96</f>
        <v>110.20000000000002</v>
      </c>
      <c r="F96" s="136">
        <f>'Summer Meals Study Burden Table'!F96</f>
        <v>66.12</v>
      </c>
      <c r="G96" s="202">
        <f>'Summer Meals Study Burden Table'!G96</f>
        <v>1</v>
      </c>
      <c r="H96" s="172">
        <f>'Summer Meals Study Burden Table'!H96</f>
        <v>66.12</v>
      </c>
      <c r="I96" s="138">
        <f>'Summer Meals Study Burden Table'!I96</f>
        <v>1.67E-2</v>
      </c>
      <c r="J96" s="138">
        <f>'Summer Meals Study Burden Table'!J96</f>
        <v>1.104204</v>
      </c>
      <c r="K96" s="173">
        <f>'Summer Meals Study Burden Table'!K96</f>
        <v>44.080000000000013</v>
      </c>
      <c r="L96" s="202">
        <f>'Summer Meals Study Burden Table'!L96</f>
        <v>1</v>
      </c>
      <c r="M96" s="173">
        <f>'Summer Meals Study Burden Table'!M96</f>
        <v>44.080000000000013</v>
      </c>
      <c r="N96" s="159">
        <f>'Summer Meals Study Burden Table'!N96</f>
        <v>1.67E-2</v>
      </c>
      <c r="O96" s="133">
        <f>'Summer Meals Study Burden Table'!O96</f>
        <v>0.73613600000000023</v>
      </c>
      <c r="P96" s="171">
        <f>'Summer Meals Study Burden Table'!P96</f>
        <v>1.8403400000000003</v>
      </c>
      <c r="Q96" s="137">
        <f>'Summer Meals Study Burden Table'!Q96</f>
        <v>35.130000000000003</v>
      </c>
      <c r="R96" s="162">
        <f>'Summer Meals Study Burden Table'!R96</f>
        <v>64.651144200000019</v>
      </c>
    </row>
    <row r="97" spans="1:18" ht="39.6" hidden="1" customHeight="1" x14ac:dyDescent="0.2">
      <c r="A97" s="261">
        <f>'Summer Meals Study Burden Table'!A97</f>
        <v>0</v>
      </c>
      <c r="B97" s="267">
        <f>'Summer Meals Study Burden Table'!B97</f>
        <v>0</v>
      </c>
      <c r="C97" s="151" t="str">
        <f>'Summer Meals Study Burden Table'!C97</f>
        <v>Telephone Script to Complete Informational Study Recording for Sponsors</v>
      </c>
      <c r="D97" s="152" t="str">
        <f>'Summer Meals Study Burden Table'!D97</f>
        <v>D10</v>
      </c>
      <c r="E97" s="136">
        <f>'Summer Meals Study Burden Table'!E97</f>
        <v>44.080000000000013</v>
      </c>
      <c r="F97" s="136">
        <f>'Summer Meals Study Burden Table'!F97</f>
        <v>22.040000000000006</v>
      </c>
      <c r="G97" s="202">
        <f>'Summer Meals Study Burden Table'!G97</f>
        <v>1</v>
      </c>
      <c r="H97" s="172">
        <f>'Summer Meals Study Burden Table'!H97</f>
        <v>22.040000000000006</v>
      </c>
      <c r="I97" s="138">
        <f>'Summer Meals Study Burden Table'!I97</f>
        <v>0.16700000000000001</v>
      </c>
      <c r="J97" s="138">
        <f>'Summer Meals Study Burden Table'!J97</f>
        <v>3.6806800000000011</v>
      </c>
      <c r="K97" s="173">
        <f>'Summer Meals Study Burden Table'!K97</f>
        <v>22.040000000000006</v>
      </c>
      <c r="L97" s="202">
        <f>'Summer Meals Study Burden Table'!L97</f>
        <v>1</v>
      </c>
      <c r="M97" s="173">
        <f>'Summer Meals Study Burden Table'!M97</f>
        <v>22.040000000000006</v>
      </c>
      <c r="N97" s="159">
        <f>'Summer Meals Study Burden Table'!N97</f>
        <v>1.67E-2</v>
      </c>
      <c r="O97" s="133">
        <f>'Summer Meals Study Burden Table'!O97</f>
        <v>0.36806800000000012</v>
      </c>
      <c r="P97" s="171">
        <f>'Summer Meals Study Burden Table'!P97</f>
        <v>4.0487480000000016</v>
      </c>
      <c r="Q97" s="137">
        <f>'Summer Meals Study Burden Table'!Q97</f>
        <v>35.130000000000003</v>
      </c>
      <c r="R97" s="162">
        <f>'Summer Meals Study Burden Table'!R97</f>
        <v>142.23251724000008</v>
      </c>
    </row>
    <row r="98" spans="1:18" ht="26.45" hidden="1" customHeight="1" x14ac:dyDescent="0.2">
      <c r="A98" s="261">
        <f>'Summer Meals Study Burden Table'!A98</f>
        <v>0</v>
      </c>
      <c r="B98" s="267">
        <f>'Summer Meals Study Burden Table'!B98</f>
        <v>0</v>
      </c>
      <c r="C98" s="151" t="str">
        <f>'Summer Meals Study Burden Table'!C98</f>
        <v>Email with Link to Sponsor or Site Supervisor Survey</v>
      </c>
      <c r="D98" s="152" t="str">
        <f>'Summer Meals Study Burden Table'!D98</f>
        <v>D11</v>
      </c>
      <c r="E98" s="136">
        <f>'Summer Meals Study Burden Table'!E98</f>
        <v>220.40000000000003</v>
      </c>
      <c r="F98" s="136">
        <f>'Summer Meals Study Burden Table'!F98</f>
        <v>110.20000000000002</v>
      </c>
      <c r="G98" s="202">
        <f>'Summer Meals Study Burden Table'!G98</f>
        <v>1</v>
      </c>
      <c r="H98" s="172">
        <f>'Summer Meals Study Burden Table'!H98</f>
        <v>110.20000000000002</v>
      </c>
      <c r="I98" s="138">
        <f>'Summer Meals Study Burden Table'!I98</f>
        <v>1.67E-2</v>
      </c>
      <c r="J98" s="138">
        <f>'Summer Meals Study Burden Table'!J98</f>
        <v>1.8403400000000003</v>
      </c>
      <c r="K98" s="173">
        <f>'Summer Meals Study Burden Table'!K98</f>
        <v>110.20000000000002</v>
      </c>
      <c r="L98" s="202">
        <f>'Summer Meals Study Burden Table'!L98</f>
        <v>1</v>
      </c>
      <c r="M98" s="173">
        <f>'Summer Meals Study Burden Table'!M98</f>
        <v>110.20000000000002</v>
      </c>
      <c r="N98" s="159">
        <f>'Summer Meals Study Burden Table'!N98</f>
        <v>1.67E-2</v>
      </c>
      <c r="O98" s="133">
        <f>'Summer Meals Study Burden Table'!O98</f>
        <v>1.8403400000000003</v>
      </c>
      <c r="P98" s="171">
        <f>'Summer Meals Study Burden Table'!P98</f>
        <v>3.6806800000000006</v>
      </c>
      <c r="Q98" s="137">
        <f>'Summer Meals Study Burden Table'!Q98</f>
        <v>35.130000000000003</v>
      </c>
      <c r="R98" s="162">
        <f>'Summer Meals Study Burden Table'!R98</f>
        <v>129.30228840000004</v>
      </c>
    </row>
    <row r="99" spans="1:18" ht="26.45" hidden="1" customHeight="1" x14ac:dyDescent="0.2">
      <c r="A99" s="261">
        <f>'Summer Meals Study Burden Table'!A99</f>
        <v>0</v>
      </c>
      <c r="B99" s="267">
        <f>'Summer Meals Study Burden Table'!B99</f>
        <v>0</v>
      </c>
      <c r="C99" s="151" t="str">
        <f>'Summer Meals Study Burden Table'!C99</f>
        <v>Reminder Email with Link to Sponsor or Site Supervisor Survey</v>
      </c>
      <c r="D99" s="152" t="str">
        <f>'Summer Meals Study Burden Table'!D99</f>
        <v>D12</v>
      </c>
      <c r="E99" s="136">
        <f>'Summer Meals Study Burden Table'!E99</f>
        <v>110.20000000000002</v>
      </c>
      <c r="F99" s="136">
        <f>'Summer Meals Study Burden Table'!F99</f>
        <v>88.160000000000025</v>
      </c>
      <c r="G99" s="202">
        <f>'Summer Meals Study Burden Table'!G99</f>
        <v>1</v>
      </c>
      <c r="H99" s="172">
        <f>'Summer Meals Study Burden Table'!H99</f>
        <v>88.160000000000025</v>
      </c>
      <c r="I99" s="138">
        <f>'Summer Meals Study Burden Table'!I99</f>
        <v>1.67E-2</v>
      </c>
      <c r="J99" s="138">
        <f>'Summer Meals Study Burden Table'!J99</f>
        <v>1.4722720000000005</v>
      </c>
      <c r="K99" s="173">
        <f>'Summer Meals Study Burden Table'!K99</f>
        <v>22.039999999999992</v>
      </c>
      <c r="L99" s="202">
        <f>'Summer Meals Study Burden Table'!L99</f>
        <v>1</v>
      </c>
      <c r="M99" s="173">
        <f>'Summer Meals Study Burden Table'!M99</f>
        <v>22.039999999999992</v>
      </c>
      <c r="N99" s="159">
        <f>'Summer Meals Study Burden Table'!N99</f>
        <v>1.67E-2</v>
      </c>
      <c r="O99" s="133">
        <f>'Summer Meals Study Burden Table'!O99</f>
        <v>0.36806799999999984</v>
      </c>
      <c r="P99" s="171">
        <f>'Summer Meals Study Burden Table'!P99</f>
        <v>1.8403400000000003</v>
      </c>
      <c r="Q99" s="137">
        <f>'Summer Meals Study Burden Table'!Q99</f>
        <v>35.130000000000003</v>
      </c>
      <c r="R99" s="162">
        <f>'Summer Meals Study Burden Table'!R99</f>
        <v>64.651144200000019</v>
      </c>
    </row>
    <row r="100" spans="1:18" ht="13.15" hidden="1" customHeight="1" x14ac:dyDescent="0.2">
      <c r="A100" s="261">
        <f>'Summer Meals Study Burden Table'!A100</f>
        <v>0</v>
      </c>
      <c r="B100" s="267">
        <f>'Summer Meals Study Burden Table'!B100</f>
        <v>0</v>
      </c>
      <c r="C100" s="151" t="str">
        <f>'Summer Meals Study Burden Table'!C100</f>
        <v>Sponsor Survey</v>
      </c>
      <c r="D100" s="152" t="str">
        <f>'Summer Meals Study Burden Table'!D100</f>
        <v>D13</v>
      </c>
      <c r="E100" s="136">
        <f>'Summer Meals Study Burden Table'!E100</f>
        <v>220.40000000000003</v>
      </c>
      <c r="F100" s="136">
        <f>'Summer Meals Study Burden Table'!F100</f>
        <v>192.40000000000003</v>
      </c>
      <c r="G100" s="202">
        <f>'Summer Meals Study Burden Table'!G100</f>
        <v>1</v>
      </c>
      <c r="H100" s="172">
        <f>'Summer Meals Study Burden Table'!H100</f>
        <v>192.40000000000003</v>
      </c>
      <c r="I100" s="138">
        <f>'Summer Meals Study Burden Table'!I100</f>
        <v>0.33400000000000002</v>
      </c>
      <c r="J100" s="138">
        <f>'Summer Meals Study Burden Table'!J100</f>
        <v>64.261600000000016</v>
      </c>
      <c r="K100" s="173">
        <f>'Summer Meals Study Burden Table'!K100</f>
        <v>28</v>
      </c>
      <c r="L100" s="202">
        <f>'Summer Meals Study Burden Table'!L100</f>
        <v>1</v>
      </c>
      <c r="M100" s="173">
        <f>'Summer Meals Study Burden Table'!M100</f>
        <v>28</v>
      </c>
      <c r="N100" s="159">
        <f>'Summer Meals Study Burden Table'!N100</f>
        <v>1.67E-2</v>
      </c>
      <c r="O100" s="133">
        <f>'Summer Meals Study Burden Table'!O100</f>
        <v>0.46760000000000002</v>
      </c>
      <c r="P100" s="171">
        <f>'Summer Meals Study Burden Table'!P100</f>
        <v>64.72920000000002</v>
      </c>
      <c r="Q100" s="137">
        <f>'Summer Meals Study Burden Table'!Q100</f>
        <v>35.130000000000003</v>
      </c>
      <c r="R100" s="162">
        <f>'Summer Meals Study Burden Table'!R100</f>
        <v>2273.9367960000009</v>
      </c>
    </row>
    <row r="101" spans="1:18" ht="26.45" hidden="1" customHeight="1" x14ac:dyDescent="0.2">
      <c r="A101" s="261">
        <f>'Summer Meals Study Burden Table'!A101</f>
        <v>0</v>
      </c>
      <c r="B101" s="267">
        <f>'Summer Meals Study Burden Table'!B101</f>
        <v>0</v>
      </c>
      <c r="C101" s="151" t="str">
        <f>'Summer Meals Study Burden Table'!C101</f>
        <v>Telephone Script to Complete Sponsor or Site Supervisor Survey</v>
      </c>
      <c r="D101" s="152" t="str">
        <f>'Summer Meals Study Burden Table'!D101</f>
        <v>D14</v>
      </c>
      <c r="E101" s="136">
        <f>'Summer Meals Study Burden Table'!E101</f>
        <v>44.080000000000013</v>
      </c>
      <c r="F101" s="136">
        <f>'Summer Meals Study Burden Table'!F101</f>
        <v>22.040000000000006</v>
      </c>
      <c r="G101" s="202">
        <f>'Summer Meals Study Burden Table'!G101</f>
        <v>1</v>
      </c>
      <c r="H101" s="172">
        <f>'Summer Meals Study Burden Table'!H101</f>
        <v>22.040000000000006</v>
      </c>
      <c r="I101" s="138">
        <f>'Summer Meals Study Burden Table'!I101</f>
        <v>5.0099999999999999E-2</v>
      </c>
      <c r="J101" s="138">
        <f>'Summer Meals Study Burden Table'!J101</f>
        <v>1.1042040000000002</v>
      </c>
      <c r="K101" s="173">
        <f>'Summer Meals Study Burden Table'!K101</f>
        <v>22.040000000000006</v>
      </c>
      <c r="L101" s="202">
        <f>'Summer Meals Study Burden Table'!L101</f>
        <v>1</v>
      </c>
      <c r="M101" s="173">
        <f>'Summer Meals Study Burden Table'!M101</f>
        <v>22.040000000000006</v>
      </c>
      <c r="N101" s="159">
        <f>'Summer Meals Study Burden Table'!N101</f>
        <v>0</v>
      </c>
      <c r="O101" s="133">
        <f>'Summer Meals Study Burden Table'!O101</f>
        <v>0</v>
      </c>
      <c r="P101" s="171">
        <f>'Summer Meals Study Burden Table'!P101</f>
        <v>1.1042040000000002</v>
      </c>
      <c r="Q101" s="137">
        <f>'Summer Meals Study Burden Table'!Q101</f>
        <v>35.130000000000003</v>
      </c>
      <c r="R101" s="162">
        <f>'Summer Meals Study Burden Table'!R101</f>
        <v>38.790686520000008</v>
      </c>
    </row>
    <row r="102" spans="1:18" ht="39.6" hidden="1" customHeight="1" x14ac:dyDescent="0.2">
      <c r="A102" s="261">
        <f>'Summer Meals Study Burden Table'!A102</f>
        <v>0</v>
      </c>
      <c r="B102" s="267">
        <f>'Summer Meals Study Burden Table'!B102</f>
        <v>0</v>
      </c>
      <c r="C102" s="151" t="str">
        <f>'Summer Meals Study Burden Table'!C102</f>
        <v>Email Invitation for Key Informant Interview (Current Sponsors and Sites)</v>
      </c>
      <c r="D102" s="152" t="str">
        <f>'Summer Meals Study Burden Table'!D102</f>
        <v>D15</v>
      </c>
      <c r="E102" s="136">
        <f>'Summer Meals Study Burden Table'!E102</f>
        <v>11.764705882352942</v>
      </c>
      <c r="F102" s="136">
        <f>'Summer Meals Study Burden Table'!F102</f>
        <v>5.882352941176471</v>
      </c>
      <c r="G102" s="202">
        <f>'Summer Meals Study Burden Table'!G102</f>
        <v>1</v>
      </c>
      <c r="H102" s="172">
        <f>'Summer Meals Study Burden Table'!H102</f>
        <v>5.882352941176471</v>
      </c>
      <c r="I102" s="138">
        <f>'Summer Meals Study Burden Table'!I102</f>
        <v>5.0099999999999999E-2</v>
      </c>
      <c r="J102" s="138">
        <f>'Summer Meals Study Burden Table'!J102</f>
        <v>0.29470588235294121</v>
      </c>
      <c r="K102" s="173">
        <f>'Summer Meals Study Burden Table'!K102</f>
        <v>5.882352941176471</v>
      </c>
      <c r="L102" s="202">
        <f>'Summer Meals Study Burden Table'!L102</f>
        <v>1</v>
      </c>
      <c r="M102" s="173">
        <f>'Summer Meals Study Burden Table'!M102</f>
        <v>5.882352941176471</v>
      </c>
      <c r="N102" s="159">
        <f>'Summer Meals Study Burden Table'!N102</f>
        <v>1.67E-2</v>
      </c>
      <c r="O102" s="133">
        <f>'Summer Meals Study Burden Table'!O102</f>
        <v>9.823529411764706E-2</v>
      </c>
      <c r="P102" s="171">
        <f>'Summer Meals Study Burden Table'!P102</f>
        <v>0.39294117647058824</v>
      </c>
      <c r="Q102" s="137">
        <f>'Summer Meals Study Burden Table'!Q102</f>
        <v>35.130000000000003</v>
      </c>
      <c r="R102" s="162">
        <f>'Summer Meals Study Burden Table'!R102</f>
        <v>13.804023529411765</v>
      </c>
    </row>
    <row r="103" spans="1:18" ht="39.6" hidden="1" customHeight="1" x14ac:dyDescent="0.2">
      <c r="A103" s="261">
        <f>'Summer Meals Study Burden Table'!A103</f>
        <v>0</v>
      </c>
      <c r="B103" s="267">
        <f>'Summer Meals Study Burden Table'!B103</f>
        <v>0</v>
      </c>
      <c r="C103" s="151" t="str">
        <f>'Summer Meals Study Burden Table'!C103</f>
        <v>Reminder Email Invitation for Key Informant Interview (Current Sponsors and Sites)</v>
      </c>
      <c r="D103" s="152" t="str">
        <f>'Summer Meals Study Burden Table'!D103</f>
        <v>D16</v>
      </c>
      <c r="E103" s="136">
        <f>'Summer Meals Study Burden Table'!E103</f>
        <v>5.882352941176471</v>
      </c>
      <c r="F103" s="136">
        <f>'Summer Meals Study Burden Table'!F103</f>
        <v>4.7058823529411766</v>
      </c>
      <c r="G103" s="202">
        <f>'Summer Meals Study Burden Table'!G103</f>
        <v>1</v>
      </c>
      <c r="H103" s="172">
        <f>'Summer Meals Study Burden Table'!H103</f>
        <v>4.7058823529411766</v>
      </c>
      <c r="I103" s="138">
        <f>'Summer Meals Study Burden Table'!I103</f>
        <v>5.0099999999999999E-2</v>
      </c>
      <c r="J103" s="138">
        <f>'Summer Meals Study Burden Table'!J103</f>
        <v>0.23576470588235293</v>
      </c>
      <c r="K103" s="173">
        <f>'Summer Meals Study Burden Table'!K103</f>
        <v>1.1764705882352944</v>
      </c>
      <c r="L103" s="202">
        <f>'Summer Meals Study Burden Table'!L103</f>
        <v>1</v>
      </c>
      <c r="M103" s="173">
        <f>'Summer Meals Study Burden Table'!M103</f>
        <v>1.1764705882352944</v>
      </c>
      <c r="N103" s="159">
        <f>'Summer Meals Study Burden Table'!N103</f>
        <v>1.67E-2</v>
      </c>
      <c r="O103" s="133">
        <f>'Summer Meals Study Burden Table'!O103</f>
        <v>1.9647058823529417E-2</v>
      </c>
      <c r="P103" s="171">
        <f>'Summer Meals Study Burden Table'!P103</f>
        <v>0.25541176470588234</v>
      </c>
      <c r="Q103" s="137">
        <f>'Summer Meals Study Burden Table'!Q103</f>
        <v>35.130000000000003</v>
      </c>
      <c r="R103" s="162">
        <f>'Summer Meals Study Burden Table'!R103</f>
        <v>8.9726152941176469</v>
      </c>
    </row>
    <row r="104" spans="1:18" ht="39.6" hidden="1" customHeight="1" x14ac:dyDescent="0.2">
      <c r="A104" s="261">
        <f>'Summer Meals Study Burden Table'!A104</f>
        <v>0</v>
      </c>
      <c r="B104" s="267">
        <f>'Summer Meals Study Burden Table'!B104</f>
        <v>0</v>
      </c>
      <c r="C104" s="151" t="str">
        <f>'Summer Meals Study Burden Table'!C104</f>
        <v>Email with Confirmation of Key Informant Interview (Current Sponsors and Sites)</v>
      </c>
      <c r="D104" s="152" t="str">
        <f>'Summer Meals Study Burden Table'!D104</f>
        <v>D17</v>
      </c>
      <c r="E104" s="136">
        <f>'Summer Meals Study Burden Table'!E104</f>
        <v>9.4117647058823533</v>
      </c>
      <c r="F104" s="136">
        <f>'Summer Meals Study Burden Table'!F104</f>
        <v>8</v>
      </c>
      <c r="G104" s="202">
        <f>'Summer Meals Study Burden Table'!G104</f>
        <v>1</v>
      </c>
      <c r="H104" s="172">
        <f>'Summer Meals Study Burden Table'!H104</f>
        <v>8</v>
      </c>
      <c r="I104" s="138">
        <f>'Summer Meals Study Burden Table'!I104</f>
        <v>1.67E-2</v>
      </c>
      <c r="J104" s="138">
        <f>'Summer Meals Study Burden Table'!J104</f>
        <v>0.1336</v>
      </c>
      <c r="K104" s="173">
        <f>'Summer Meals Study Burden Table'!K104</f>
        <v>1.4117647058823533</v>
      </c>
      <c r="L104" s="202">
        <f>'Summer Meals Study Burden Table'!L104</f>
        <v>1</v>
      </c>
      <c r="M104" s="173">
        <f>'Summer Meals Study Burden Table'!M104</f>
        <v>1.4117647058823533</v>
      </c>
      <c r="N104" s="159">
        <f>'Summer Meals Study Burden Table'!N104</f>
        <v>1.67E-2</v>
      </c>
      <c r="O104" s="133">
        <f>'Summer Meals Study Burden Table'!O104</f>
        <v>2.3576470588235299E-2</v>
      </c>
      <c r="P104" s="171">
        <f>'Summer Meals Study Burden Table'!P104</f>
        <v>0.15717647058823531</v>
      </c>
      <c r="Q104" s="137">
        <f>'Summer Meals Study Burden Table'!Q104</f>
        <v>35.130000000000003</v>
      </c>
      <c r="R104" s="162">
        <f>'Summer Meals Study Burden Table'!R104</f>
        <v>5.5216094117647065</v>
      </c>
    </row>
    <row r="105" spans="1:18" ht="26.45" hidden="1" customHeight="1" x14ac:dyDescent="0.2">
      <c r="A105" s="261">
        <f>'Summer Meals Study Burden Table'!A105</f>
        <v>0</v>
      </c>
      <c r="B105" s="267">
        <f>'Summer Meals Study Burden Table'!B105</f>
        <v>0</v>
      </c>
      <c r="C105" s="151" t="str">
        <f>'Summer Meals Study Burden Table'!C105</f>
        <v>Sponsor Key Informant Interview Discussion Guide**</v>
      </c>
      <c r="D105" s="152" t="str">
        <f>'Summer Meals Study Burden Table'!D105</f>
        <v>D21</v>
      </c>
      <c r="E105" s="136">
        <f>'Summer Meals Study Burden Table'!E105</f>
        <v>16</v>
      </c>
      <c r="F105" s="136">
        <f>'Summer Meals Study Burden Table'!F105</f>
        <v>16</v>
      </c>
      <c r="G105" s="202">
        <f>'Summer Meals Study Burden Table'!G105</f>
        <v>1</v>
      </c>
      <c r="H105" s="172">
        <f>'Summer Meals Study Burden Table'!H105</f>
        <v>16</v>
      </c>
      <c r="I105" s="138">
        <f>'Summer Meals Study Burden Table'!I105</f>
        <v>1</v>
      </c>
      <c r="J105" s="138">
        <f>'Summer Meals Study Burden Table'!J105</f>
        <v>16</v>
      </c>
      <c r="K105" s="173">
        <f>'Summer Meals Study Burden Table'!K105</f>
        <v>0</v>
      </c>
      <c r="L105" s="202">
        <f>'Summer Meals Study Burden Table'!L105</f>
        <v>1</v>
      </c>
      <c r="M105" s="173">
        <f>'Summer Meals Study Burden Table'!M105</f>
        <v>0</v>
      </c>
      <c r="N105" s="159">
        <f>'Summer Meals Study Burden Table'!N105</f>
        <v>1.67E-2</v>
      </c>
      <c r="O105" s="133">
        <f>'Summer Meals Study Burden Table'!O105</f>
        <v>0</v>
      </c>
      <c r="P105" s="171">
        <f>'Summer Meals Study Burden Table'!P105</f>
        <v>16</v>
      </c>
      <c r="Q105" s="137">
        <f>'Summer Meals Study Burden Table'!Q105</f>
        <v>35.130000000000003</v>
      </c>
      <c r="R105" s="162">
        <f>'Summer Meals Study Burden Table'!R105</f>
        <v>562.08000000000004</v>
      </c>
    </row>
    <row r="106" spans="1:18" ht="26.45" hidden="1" customHeight="1" x14ac:dyDescent="0.2">
      <c r="A106" s="261">
        <f>'Summer Meals Study Burden Table'!A106</f>
        <v>0</v>
      </c>
      <c r="B106" s="267">
        <f>'Summer Meals Study Burden Table'!B106</f>
        <v>0</v>
      </c>
      <c r="C106" s="151" t="str">
        <f>'Summer Meals Study Burden Table'!C106</f>
        <v xml:space="preserve">Study Thank you Email (Current Sponsors and Sites) </v>
      </c>
      <c r="D106" s="152" t="str">
        <f>'Summer Meals Study Burden Table'!D106</f>
        <v>D23</v>
      </c>
      <c r="E106" s="136">
        <f>'Summer Meals Study Burden Table'!E106</f>
        <v>192.40000000000003</v>
      </c>
      <c r="F106" s="136">
        <f>'Summer Meals Study Burden Table'!F106</f>
        <v>192.40000000000003</v>
      </c>
      <c r="G106" s="202">
        <f>'Summer Meals Study Burden Table'!G106</f>
        <v>1</v>
      </c>
      <c r="H106" s="172">
        <f>'Summer Meals Study Burden Table'!H106</f>
        <v>192.40000000000003</v>
      </c>
      <c r="I106" s="138">
        <f>'Summer Meals Study Burden Table'!I106</f>
        <v>1.67E-2</v>
      </c>
      <c r="J106" s="138">
        <f>'Summer Meals Study Burden Table'!J106</f>
        <v>3.2130800000000006</v>
      </c>
      <c r="K106" s="173">
        <f>'Summer Meals Study Burden Table'!K106</f>
        <v>0</v>
      </c>
      <c r="L106" s="202">
        <f>'Summer Meals Study Burden Table'!L106</f>
        <v>1</v>
      </c>
      <c r="M106" s="173">
        <f>'Summer Meals Study Burden Table'!M106</f>
        <v>0</v>
      </c>
      <c r="N106" s="159">
        <f>'Summer Meals Study Burden Table'!N106</f>
        <v>1.67E-2</v>
      </c>
      <c r="O106" s="133">
        <f>'Summer Meals Study Burden Table'!O106</f>
        <v>0</v>
      </c>
      <c r="P106" s="171">
        <f>'Summer Meals Study Burden Table'!P106</f>
        <v>3.2130800000000006</v>
      </c>
      <c r="Q106" s="137">
        <f>'Summer Meals Study Burden Table'!Q106</f>
        <v>35.130000000000003</v>
      </c>
      <c r="R106" s="162">
        <f>'Summer Meals Study Burden Table'!R106</f>
        <v>112.87550040000004</v>
      </c>
    </row>
    <row r="107" spans="1:18" ht="13.15" hidden="1" customHeight="1" x14ac:dyDescent="0.2">
      <c r="A107" s="261">
        <f>'Summer Meals Study Burden Table'!A107</f>
        <v>0</v>
      </c>
      <c r="B107" s="267">
        <f>'Summer Meals Study Burden Table'!B107</f>
        <v>0</v>
      </c>
      <c r="C107" s="151" t="str">
        <f>'Summer Meals Study Burden Table'!C107</f>
        <v>Study Brochure</v>
      </c>
      <c r="D107" s="152" t="str">
        <f>'Summer Meals Study Burden Table'!D107</f>
        <v>D25</v>
      </c>
      <c r="E107" s="136">
        <f>'Summer Meals Study Burden Table'!E107</f>
        <v>220.40000000000003</v>
      </c>
      <c r="F107" s="136">
        <f>'Summer Meals Study Burden Table'!F107</f>
        <v>220.40000000000003</v>
      </c>
      <c r="G107" s="202">
        <f>'Summer Meals Study Burden Table'!G107</f>
        <v>1</v>
      </c>
      <c r="H107" s="172">
        <f>'Summer Meals Study Burden Table'!H107</f>
        <v>220.40000000000003</v>
      </c>
      <c r="I107" s="138">
        <f>'Summer Meals Study Burden Table'!I107</f>
        <v>5.0099999999999999E-2</v>
      </c>
      <c r="J107" s="138">
        <f>'Summer Meals Study Burden Table'!J107</f>
        <v>11.042040000000002</v>
      </c>
      <c r="K107" s="173">
        <f>'Summer Meals Study Burden Table'!K107</f>
        <v>0</v>
      </c>
      <c r="L107" s="202">
        <f>'Summer Meals Study Burden Table'!L107</f>
        <v>1</v>
      </c>
      <c r="M107" s="173">
        <f>'Summer Meals Study Burden Table'!M107</f>
        <v>0</v>
      </c>
      <c r="N107" s="159">
        <f>'Summer Meals Study Burden Table'!N107</f>
        <v>1.67E-2</v>
      </c>
      <c r="O107" s="133">
        <f>'Summer Meals Study Burden Table'!O107</f>
        <v>0</v>
      </c>
      <c r="P107" s="171">
        <f>'Summer Meals Study Burden Table'!P107</f>
        <v>11.042040000000002</v>
      </c>
      <c r="Q107" s="137">
        <f>'Summer Meals Study Burden Table'!Q107</f>
        <v>35.130000000000003</v>
      </c>
      <c r="R107" s="162">
        <f>'Summer Meals Study Burden Table'!R107</f>
        <v>387.90686520000008</v>
      </c>
    </row>
    <row r="108" spans="1:18" ht="13.15" hidden="1" customHeight="1" x14ac:dyDescent="0.2">
      <c r="A108" s="261">
        <f>'Summer Meals Study Burden Table'!A108</f>
        <v>0</v>
      </c>
      <c r="B108" s="267">
        <f>'Summer Meals Study Burden Table'!B108</f>
        <v>0</v>
      </c>
      <c r="C108" s="151" t="str">
        <f>'Summer Meals Study Burden Table'!C108</f>
        <v>Menu Planning Survey***</v>
      </c>
      <c r="D108" s="152" t="str">
        <f>'Summer Meals Study Burden Table'!D108</f>
        <v>F1</v>
      </c>
      <c r="E108" s="136">
        <f>'Summer Meals Study Burden Table'!E108</f>
        <v>146.93333333333337</v>
      </c>
      <c r="F108" s="136">
        <f>'Summer Meals Study Burden Table'!F108</f>
        <v>128.26666666666668</v>
      </c>
      <c r="G108" s="202">
        <f>'Summer Meals Study Burden Table'!G108</f>
        <v>1.9</v>
      </c>
      <c r="H108" s="172">
        <f>'Summer Meals Study Burden Table'!H108</f>
        <v>243.70666666666668</v>
      </c>
      <c r="I108" s="138">
        <f>'Summer Meals Study Burden Table'!I108</f>
        <v>0.33399999999999996</v>
      </c>
      <c r="J108" s="138">
        <f>'Summer Meals Study Burden Table'!J108</f>
        <v>81.398026666666667</v>
      </c>
      <c r="K108" s="173">
        <f>'Summer Meals Study Burden Table'!K108</f>
        <v>18.666666666666686</v>
      </c>
      <c r="L108" s="202">
        <f>'Summer Meals Study Burden Table'!L108</f>
        <v>1.9</v>
      </c>
      <c r="M108" s="173">
        <f>'Summer Meals Study Burden Table'!M108</f>
        <v>35.466666666666704</v>
      </c>
      <c r="N108" s="159">
        <f>'Summer Meals Study Burden Table'!N108</f>
        <v>1.67E-2</v>
      </c>
      <c r="O108" s="133">
        <f>'Summer Meals Study Burden Table'!O108</f>
        <v>0.59229333333333389</v>
      </c>
      <c r="P108" s="171">
        <f>'Summer Meals Study Burden Table'!P108</f>
        <v>81.990319999999997</v>
      </c>
      <c r="Q108" s="137">
        <f>'Summer Meals Study Burden Table'!Q108</f>
        <v>35.130000000000003</v>
      </c>
      <c r="R108" s="162">
        <f>'Summer Meals Study Burden Table'!R108</f>
        <v>2880.3199416000002</v>
      </c>
    </row>
    <row r="109" spans="1:18" ht="26.45" hidden="1" customHeight="1" x14ac:dyDescent="0.2">
      <c r="A109" s="261">
        <f>'Summer Meals Study Burden Table'!A109</f>
        <v>0</v>
      </c>
      <c r="B109" s="267">
        <f>'Summer Meals Study Burden Table'!B109</f>
        <v>0</v>
      </c>
      <c r="C109" s="151" t="str">
        <f>'Summer Meals Study Burden Table'!C109</f>
        <v xml:space="preserve">Email with Link to Menu Planning Survey and Request for Site Menus*** </v>
      </c>
      <c r="D109" s="152" t="str">
        <f>'Summer Meals Study Burden Table'!D109</f>
        <v>F2</v>
      </c>
      <c r="E109" s="136">
        <f>'Summer Meals Study Burden Table'!E109</f>
        <v>220.40000000000003</v>
      </c>
      <c r="F109" s="136">
        <f>'Summer Meals Study Burden Table'!F109</f>
        <v>110.20000000000002</v>
      </c>
      <c r="G109" s="202">
        <f>'Summer Meals Study Burden Table'!G109</f>
        <v>1.9</v>
      </c>
      <c r="H109" s="172">
        <f>'Summer Meals Study Burden Table'!H109</f>
        <v>209.38000000000002</v>
      </c>
      <c r="I109" s="138">
        <f>'Summer Meals Study Burden Table'!I109</f>
        <v>8.3500000000000005E-2</v>
      </c>
      <c r="J109" s="138">
        <f>'Summer Meals Study Burden Table'!J109</f>
        <v>17.483230000000002</v>
      </c>
      <c r="K109" s="173">
        <f>'Summer Meals Study Burden Table'!K109</f>
        <v>110.20000000000002</v>
      </c>
      <c r="L109" s="202">
        <f>'Summer Meals Study Burden Table'!L109</f>
        <v>1.9</v>
      </c>
      <c r="M109" s="173">
        <f>'Summer Meals Study Burden Table'!M109</f>
        <v>209.38000000000002</v>
      </c>
      <c r="N109" s="159">
        <f>'Summer Meals Study Burden Table'!N109</f>
        <v>1.67E-2</v>
      </c>
      <c r="O109" s="133">
        <f>'Summer Meals Study Burden Table'!O109</f>
        <v>3.4966460000000001</v>
      </c>
      <c r="P109" s="171">
        <f>'Summer Meals Study Burden Table'!P109</f>
        <v>20.979876000000004</v>
      </c>
      <c r="Q109" s="137">
        <f>'Summer Meals Study Burden Table'!Q109</f>
        <v>35.130000000000003</v>
      </c>
      <c r="R109" s="162">
        <f>'Summer Meals Study Burden Table'!R109</f>
        <v>737.02304388000016</v>
      </c>
    </row>
    <row r="110" spans="1:18" ht="13.15" hidden="1" customHeight="1" x14ac:dyDescent="0.2">
      <c r="A110" s="261">
        <f>'Summer Meals Study Burden Table'!A110</f>
        <v>0</v>
      </c>
      <c r="B110" s="267">
        <f>'Summer Meals Study Burden Table'!B110</f>
        <v>0</v>
      </c>
      <c r="C110" s="151" t="str">
        <f>'Summer Meals Study Burden Table'!C110</f>
        <v>Submit Site Menus***</v>
      </c>
      <c r="D110" s="152">
        <f>'Summer Meals Study Burden Table'!D110</f>
        <v>0</v>
      </c>
      <c r="E110" s="136">
        <f>'Summer Meals Study Burden Table'!E110</f>
        <v>146.93333333333337</v>
      </c>
      <c r="F110" s="136">
        <f>'Summer Meals Study Burden Table'!F110</f>
        <v>128.26666666666668</v>
      </c>
      <c r="G110" s="202">
        <f>'Summer Meals Study Burden Table'!G110</f>
        <v>3.8</v>
      </c>
      <c r="H110" s="172">
        <f>'Summer Meals Study Burden Table'!H110</f>
        <v>487.41333333333336</v>
      </c>
      <c r="I110" s="138">
        <f>'Summer Meals Study Burden Table'!I110</f>
        <v>1</v>
      </c>
      <c r="J110" s="138">
        <f>'Summer Meals Study Burden Table'!J110</f>
        <v>487.41333333333336</v>
      </c>
      <c r="K110" s="173">
        <f>'Summer Meals Study Burden Table'!K110</f>
        <v>18.666666666666686</v>
      </c>
      <c r="L110" s="202">
        <f>'Summer Meals Study Burden Table'!L110</f>
        <v>3.8</v>
      </c>
      <c r="M110" s="173">
        <f>'Summer Meals Study Burden Table'!M110</f>
        <v>70.933333333333408</v>
      </c>
      <c r="N110" s="159">
        <f>'Summer Meals Study Burden Table'!N110</f>
        <v>1.67E-2</v>
      </c>
      <c r="O110" s="133">
        <f>'Summer Meals Study Burden Table'!O110</f>
        <v>1.1845866666666678</v>
      </c>
      <c r="P110" s="171">
        <f>'Summer Meals Study Burden Table'!P110</f>
        <v>488.59792000000004</v>
      </c>
      <c r="Q110" s="137">
        <f>'Summer Meals Study Burden Table'!Q110</f>
        <v>35.130000000000003</v>
      </c>
      <c r="R110" s="162">
        <f>'Summer Meals Study Burden Table'!R110</f>
        <v>17164.444929600002</v>
      </c>
    </row>
    <row r="111" spans="1:18" ht="39.6" hidden="1" customHeight="1" x14ac:dyDescent="0.2">
      <c r="A111" s="261">
        <f>'Summer Meals Study Burden Table'!A111</f>
        <v>0</v>
      </c>
      <c r="B111" s="267">
        <f>'Summer Meals Study Burden Table'!B111</f>
        <v>0</v>
      </c>
      <c r="C111" s="151" t="str">
        <f>'Summer Meals Study Burden Table'!C111</f>
        <v xml:space="preserve">Reminder Email to Complete Menu Planning Survey and Submit First Week of Site Menus*** </v>
      </c>
      <c r="D111" s="152" t="str">
        <f>'Summer Meals Study Burden Table'!D111</f>
        <v>F3</v>
      </c>
      <c r="E111" s="136">
        <f>'Summer Meals Study Burden Table'!E111</f>
        <v>110.20000000000002</v>
      </c>
      <c r="F111" s="136">
        <f>'Summer Meals Study Burden Table'!F111</f>
        <v>88.160000000000025</v>
      </c>
      <c r="G111" s="202">
        <f>'Summer Meals Study Burden Table'!G111</f>
        <v>1.9</v>
      </c>
      <c r="H111" s="172">
        <f>'Summer Meals Study Burden Table'!H111</f>
        <v>167.50400000000005</v>
      </c>
      <c r="I111" s="138">
        <f>'Summer Meals Study Burden Table'!I111</f>
        <v>5.0099999999999999E-2</v>
      </c>
      <c r="J111" s="138">
        <f>'Summer Meals Study Burden Table'!J111</f>
        <v>8.3919504000000025</v>
      </c>
      <c r="K111" s="173">
        <f>'Summer Meals Study Burden Table'!K111</f>
        <v>22.039999999999992</v>
      </c>
      <c r="L111" s="202">
        <f>'Summer Meals Study Burden Table'!L111</f>
        <v>1.9</v>
      </c>
      <c r="M111" s="173">
        <f>'Summer Meals Study Burden Table'!M111</f>
        <v>41.875999999999983</v>
      </c>
      <c r="N111" s="159">
        <f>'Summer Meals Study Burden Table'!N111</f>
        <v>1.67E-2</v>
      </c>
      <c r="O111" s="133">
        <f>'Summer Meals Study Burden Table'!O111</f>
        <v>0.69932919999999965</v>
      </c>
      <c r="P111" s="171">
        <f>'Summer Meals Study Burden Table'!P111</f>
        <v>9.0912796000000018</v>
      </c>
      <c r="Q111" s="137">
        <f>'Summer Meals Study Burden Table'!Q111</f>
        <v>35.130000000000003</v>
      </c>
      <c r="R111" s="162">
        <f>'Summer Meals Study Burden Table'!R111</f>
        <v>319.37665234800011</v>
      </c>
    </row>
    <row r="112" spans="1:18" ht="39.6" hidden="1" customHeight="1" x14ac:dyDescent="0.2">
      <c r="A112" s="261">
        <f>'Summer Meals Study Burden Table'!A112</f>
        <v>0</v>
      </c>
      <c r="B112" s="267">
        <f>'Summer Meals Study Burden Table'!B112</f>
        <v>0</v>
      </c>
      <c r="C112" s="151" t="str">
        <f>'Summer Meals Study Burden Table'!C112</f>
        <v>Telephone Script to Complete Menu Planning Survey and Submit First Week of Site Menus***</v>
      </c>
      <c r="D112" s="152" t="str">
        <f>'Summer Meals Study Burden Table'!D112</f>
        <v>F4</v>
      </c>
      <c r="E112" s="136">
        <f>'Summer Meals Study Burden Table'!E112</f>
        <v>44.080000000000013</v>
      </c>
      <c r="F112" s="136">
        <f>'Summer Meals Study Burden Table'!F112</f>
        <v>22.040000000000006</v>
      </c>
      <c r="G112" s="202">
        <f>'Summer Meals Study Burden Table'!G112</f>
        <v>1.9</v>
      </c>
      <c r="H112" s="172">
        <f>'Summer Meals Study Burden Table'!H112</f>
        <v>41.876000000000012</v>
      </c>
      <c r="I112" s="138">
        <f>'Summer Meals Study Burden Table'!I112</f>
        <v>8.3500000000000005E-2</v>
      </c>
      <c r="J112" s="138">
        <f>'Summer Meals Study Burden Table'!J112</f>
        <v>3.496646000000001</v>
      </c>
      <c r="K112" s="173">
        <f>'Summer Meals Study Burden Table'!K112</f>
        <v>22.040000000000006</v>
      </c>
      <c r="L112" s="202">
        <f>'Summer Meals Study Burden Table'!L112</f>
        <v>1.9</v>
      </c>
      <c r="M112" s="173">
        <f>'Summer Meals Study Burden Table'!M112</f>
        <v>41.876000000000012</v>
      </c>
      <c r="N112" s="159">
        <f>'Summer Meals Study Burden Table'!N112</f>
        <v>1.67E-2</v>
      </c>
      <c r="O112" s="133">
        <f>'Summer Meals Study Burden Table'!O112</f>
        <v>0.69932920000000021</v>
      </c>
      <c r="P112" s="171">
        <f>'Summer Meals Study Burden Table'!P112</f>
        <v>4.1959752000000012</v>
      </c>
      <c r="Q112" s="137">
        <f>'Summer Meals Study Burden Table'!Q112</f>
        <v>35.130000000000003</v>
      </c>
      <c r="R112" s="162">
        <f>'Summer Meals Study Burden Table'!R112</f>
        <v>147.40460877600006</v>
      </c>
    </row>
    <row r="113" spans="1:23" ht="26.45" hidden="1" customHeight="1" x14ac:dyDescent="0.2">
      <c r="A113" s="261">
        <f>'Summer Meals Study Burden Table'!A113</f>
        <v>0</v>
      </c>
      <c r="B113" s="267">
        <f>'Summer Meals Study Burden Table'!B113</f>
        <v>0</v>
      </c>
      <c r="C113" s="151" t="str">
        <f>'Summer Meals Study Burden Table'!C113</f>
        <v>Email with Reminder of Upcoming Second Week of Site Menus***</v>
      </c>
      <c r="D113" s="152" t="str">
        <f>'Summer Meals Study Burden Table'!D113</f>
        <v>F5</v>
      </c>
      <c r="E113" s="136">
        <f>'Summer Meals Study Burden Table'!E113</f>
        <v>220.40000000000003</v>
      </c>
      <c r="F113" s="136">
        <f>'Summer Meals Study Burden Table'!F113</f>
        <v>110.20000000000002</v>
      </c>
      <c r="G113" s="202">
        <f>'Summer Meals Study Burden Table'!G113</f>
        <v>1.9</v>
      </c>
      <c r="H113" s="172">
        <f>'Summer Meals Study Burden Table'!H113</f>
        <v>209.38000000000002</v>
      </c>
      <c r="I113" s="138">
        <f>'Summer Meals Study Burden Table'!I113</f>
        <v>8.3500000000000005E-2</v>
      </c>
      <c r="J113" s="138">
        <f>'Summer Meals Study Burden Table'!J113</f>
        <v>17.483230000000002</v>
      </c>
      <c r="K113" s="173">
        <f>'Summer Meals Study Burden Table'!K113</f>
        <v>110.20000000000002</v>
      </c>
      <c r="L113" s="202">
        <f>'Summer Meals Study Burden Table'!L113</f>
        <v>1.9</v>
      </c>
      <c r="M113" s="173">
        <f>'Summer Meals Study Burden Table'!M113</f>
        <v>209.38000000000002</v>
      </c>
      <c r="N113" s="159">
        <f>'Summer Meals Study Burden Table'!N113</f>
        <v>1.67E-2</v>
      </c>
      <c r="O113" s="133">
        <f>'Summer Meals Study Burden Table'!O113</f>
        <v>3.4966460000000001</v>
      </c>
      <c r="P113" s="171">
        <f>'Summer Meals Study Burden Table'!P113</f>
        <v>20.979876000000004</v>
      </c>
      <c r="Q113" s="137">
        <f>'Summer Meals Study Burden Table'!Q113</f>
        <v>35.130000000000003</v>
      </c>
      <c r="R113" s="162">
        <f>'Summer Meals Study Burden Table'!R113</f>
        <v>737.02304388000016</v>
      </c>
    </row>
    <row r="114" spans="1:23" ht="26.45" hidden="1" customHeight="1" x14ac:dyDescent="0.2">
      <c r="A114" s="261">
        <f>'Summer Meals Study Burden Table'!A114</f>
        <v>0</v>
      </c>
      <c r="B114" s="267">
        <f>'Summer Meals Study Burden Table'!B114</f>
        <v>0</v>
      </c>
      <c r="C114" s="151" t="str">
        <f>'Summer Meals Study Burden Table'!C114</f>
        <v>Reminder Email to Submit Second Week of Site Menus***</v>
      </c>
      <c r="D114" s="152" t="str">
        <f>'Summer Meals Study Burden Table'!D114</f>
        <v>F6</v>
      </c>
      <c r="E114" s="136">
        <f>'Summer Meals Study Burden Table'!E114</f>
        <v>110.20000000000002</v>
      </c>
      <c r="F114" s="136">
        <f>'Summer Meals Study Burden Table'!F114</f>
        <v>88.160000000000025</v>
      </c>
      <c r="G114" s="202">
        <f>'Summer Meals Study Burden Table'!G114</f>
        <v>1.9</v>
      </c>
      <c r="H114" s="172">
        <f>'Summer Meals Study Burden Table'!H114</f>
        <v>167.50400000000005</v>
      </c>
      <c r="I114" s="138">
        <f>'Summer Meals Study Burden Table'!I114</f>
        <v>5.0099999999999999E-2</v>
      </c>
      <c r="J114" s="138">
        <f>'Summer Meals Study Burden Table'!J114</f>
        <v>8.3919504000000025</v>
      </c>
      <c r="K114" s="173">
        <f>'Summer Meals Study Burden Table'!K114</f>
        <v>22.039999999999992</v>
      </c>
      <c r="L114" s="202">
        <f>'Summer Meals Study Burden Table'!L114</f>
        <v>1.9</v>
      </c>
      <c r="M114" s="173">
        <f>'Summer Meals Study Burden Table'!M114</f>
        <v>41.875999999999983</v>
      </c>
      <c r="N114" s="159">
        <f>'Summer Meals Study Burden Table'!N114</f>
        <v>1.67E-2</v>
      </c>
      <c r="O114" s="133">
        <f>'Summer Meals Study Burden Table'!O114</f>
        <v>0.69932919999999965</v>
      </c>
      <c r="P114" s="171">
        <f>'Summer Meals Study Burden Table'!P114</f>
        <v>9.0912796000000018</v>
      </c>
      <c r="Q114" s="137">
        <f>'Summer Meals Study Burden Table'!Q114</f>
        <v>35.130000000000003</v>
      </c>
      <c r="R114" s="162">
        <f>'Summer Meals Study Burden Table'!R114</f>
        <v>319.37665234800011</v>
      </c>
    </row>
    <row r="115" spans="1:23" ht="26.45" hidden="1" customHeight="1" x14ac:dyDescent="0.2">
      <c r="A115" s="261">
        <f>'Summer Meals Study Burden Table'!A115</f>
        <v>0</v>
      </c>
      <c r="B115" s="267">
        <f>'Summer Meals Study Burden Table'!B115</f>
        <v>0</v>
      </c>
      <c r="C115" s="151" t="str">
        <f>'Summer Meals Study Burden Table'!C115</f>
        <v>Telephone Script to Complete Second Week of Site Menus***</v>
      </c>
      <c r="D115" s="152" t="str">
        <f>'Summer Meals Study Burden Table'!D115</f>
        <v>F7</v>
      </c>
      <c r="E115" s="136">
        <f>'Summer Meals Study Burden Table'!E115</f>
        <v>44.080000000000013</v>
      </c>
      <c r="F115" s="136">
        <f>'Summer Meals Study Burden Table'!F115</f>
        <v>22.040000000000006</v>
      </c>
      <c r="G115" s="202">
        <f>'Summer Meals Study Burden Table'!G115</f>
        <v>1.9</v>
      </c>
      <c r="H115" s="172">
        <f>'Summer Meals Study Burden Table'!H115</f>
        <v>41.876000000000012</v>
      </c>
      <c r="I115" s="138">
        <f>'Summer Meals Study Burden Table'!I115</f>
        <v>8.3500000000000005E-2</v>
      </c>
      <c r="J115" s="138">
        <f>'Summer Meals Study Burden Table'!J115</f>
        <v>3.496646000000001</v>
      </c>
      <c r="K115" s="173">
        <f>'Summer Meals Study Burden Table'!K115</f>
        <v>22.040000000000006</v>
      </c>
      <c r="L115" s="202">
        <f>'Summer Meals Study Burden Table'!L115</f>
        <v>1.9</v>
      </c>
      <c r="M115" s="173">
        <f>'Summer Meals Study Burden Table'!M115</f>
        <v>41.876000000000012</v>
      </c>
      <c r="N115" s="159">
        <f>'Summer Meals Study Burden Table'!N115</f>
        <v>1.67E-2</v>
      </c>
      <c r="O115" s="133">
        <f>'Summer Meals Study Burden Table'!O115</f>
        <v>0.69932920000000021</v>
      </c>
      <c r="P115" s="171">
        <f>'Summer Meals Study Burden Table'!P115</f>
        <v>4.1959752000000012</v>
      </c>
      <c r="Q115" s="137">
        <f>'Summer Meals Study Burden Table'!Q115</f>
        <v>35.130000000000003</v>
      </c>
      <c r="R115" s="162">
        <f>'Summer Meals Study Burden Table'!R115</f>
        <v>147.40460877600006</v>
      </c>
    </row>
    <row r="116" spans="1:23" ht="26.45" hidden="1" customHeight="1" x14ac:dyDescent="0.2">
      <c r="A116" s="261">
        <f>'Summer Meals Study Burden Table'!A116</f>
        <v>0</v>
      </c>
      <c r="B116" s="267">
        <f>'Summer Meals Study Burden Table'!B116</f>
        <v>0</v>
      </c>
      <c r="C116" s="151" t="str">
        <f>'Summer Meals Study Burden Table'!C116</f>
        <v>Email to Submit the Site Menu Follow-Up Report***</v>
      </c>
      <c r="D116" s="152" t="str">
        <f>'Summer Meals Study Burden Table'!D116</f>
        <v>F8</v>
      </c>
      <c r="E116" s="136">
        <f>'Summer Meals Study Burden Table'!E116</f>
        <v>220.40000000000003</v>
      </c>
      <c r="F116" s="136">
        <f>'Summer Meals Study Burden Table'!F116</f>
        <v>110.20000000000002</v>
      </c>
      <c r="G116" s="202">
        <f>'Summer Meals Study Burden Table'!G116</f>
        <v>3.8</v>
      </c>
      <c r="H116" s="172">
        <f>'Summer Meals Study Burden Table'!H116</f>
        <v>418.76000000000005</v>
      </c>
      <c r="I116" s="138">
        <f>'Summer Meals Study Burden Table'!I116</f>
        <v>8.3500000000000005E-2</v>
      </c>
      <c r="J116" s="138">
        <f>'Summer Meals Study Burden Table'!J116</f>
        <v>34.966460000000005</v>
      </c>
      <c r="K116" s="173">
        <f>'Summer Meals Study Burden Table'!K116</f>
        <v>110.20000000000002</v>
      </c>
      <c r="L116" s="202">
        <f>'Summer Meals Study Burden Table'!L116</f>
        <v>3.8</v>
      </c>
      <c r="M116" s="173">
        <f>'Summer Meals Study Burden Table'!M116</f>
        <v>418.76000000000005</v>
      </c>
      <c r="N116" s="159">
        <f>'Summer Meals Study Burden Table'!N116</f>
        <v>1.67E-2</v>
      </c>
      <c r="O116" s="133">
        <f>'Summer Meals Study Burden Table'!O116</f>
        <v>6.9932920000000003</v>
      </c>
      <c r="P116" s="171">
        <f>'Summer Meals Study Burden Table'!P116</f>
        <v>41.959752000000009</v>
      </c>
      <c r="Q116" s="137">
        <f>'Summer Meals Study Burden Table'!Q116</f>
        <v>35.130000000000003</v>
      </c>
      <c r="R116" s="162">
        <f>'Summer Meals Study Burden Table'!R116</f>
        <v>1474.0460877600003</v>
      </c>
    </row>
    <row r="117" spans="1:23" ht="13.15" hidden="1" customHeight="1" x14ac:dyDescent="0.2">
      <c r="A117" s="261">
        <f>'Summer Meals Study Burden Table'!A117</f>
        <v>0</v>
      </c>
      <c r="B117" s="267">
        <f>'Summer Meals Study Burden Table'!B117</f>
        <v>0</v>
      </c>
      <c r="C117" s="151" t="str">
        <f>'Summer Meals Study Burden Table'!C117</f>
        <v>Site Menu Follow-Up Report***</v>
      </c>
      <c r="D117" s="152" t="str">
        <f>'Summer Meals Study Burden Table'!D117</f>
        <v>F9</v>
      </c>
      <c r="E117" s="136">
        <f>'Summer Meals Study Burden Table'!E117</f>
        <v>220.40000000000003</v>
      </c>
      <c r="F117" s="136">
        <f>'Summer Meals Study Burden Table'!F117</f>
        <v>128.26666666666668</v>
      </c>
      <c r="G117" s="202">
        <f>'Summer Meals Study Burden Table'!G117</f>
        <v>3.8</v>
      </c>
      <c r="H117" s="172">
        <f>'Summer Meals Study Burden Table'!H117</f>
        <v>487.41333333333336</v>
      </c>
      <c r="I117" s="138">
        <f>'Summer Meals Study Burden Table'!I117</f>
        <v>0.5</v>
      </c>
      <c r="J117" s="138">
        <f>'Summer Meals Study Burden Table'!J117</f>
        <v>243.70666666666668</v>
      </c>
      <c r="K117" s="173">
        <f>'Summer Meals Study Burden Table'!K117</f>
        <v>92.133333333333354</v>
      </c>
      <c r="L117" s="202">
        <f>'Summer Meals Study Burden Table'!L117</f>
        <v>3.8</v>
      </c>
      <c r="M117" s="173">
        <f>'Summer Meals Study Burden Table'!M117</f>
        <v>350.10666666666674</v>
      </c>
      <c r="N117" s="159">
        <f>'Summer Meals Study Burden Table'!N117</f>
        <v>1.67E-2</v>
      </c>
      <c r="O117" s="133">
        <f>'Summer Meals Study Burden Table'!O117</f>
        <v>5.8467813333333343</v>
      </c>
      <c r="P117" s="171">
        <f>'Summer Meals Study Burden Table'!P117</f>
        <v>249.553448</v>
      </c>
      <c r="Q117" s="137">
        <f>'Summer Meals Study Burden Table'!Q117</f>
        <v>35.130000000000003</v>
      </c>
      <c r="R117" s="162">
        <f>'Summer Meals Study Burden Table'!R117</f>
        <v>8766.8126282400008</v>
      </c>
    </row>
    <row r="118" spans="1:23" ht="26.45" hidden="1" customHeight="1" x14ac:dyDescent="0.2">
      <c r="A118" s="261">
        <f>'Summer Meals Study Burden Table'!A118</f>
        <v>0</v>
      </c>
      <c r="B118" s="267">
        <f>'Summer Meals Study Burden Table'!B118</f>
        <v>0</v>
      </c>
      <c r="C118" s="151" t="str">
        <f>'Summer Meals Study Burden Table'!C118</f>
        <v>Reminder Email to Submit the Site Menu Follow-Up Repor***</v>
      </c>
      <c r="D118" s="152" t="str">
        <f>'Summer Meals Study Burden Table'!D118</f>
        <v>F10</v>
      </c>
      <c r="E118" s="136">
        <f>'Summer Meals Study Burden Table'!E118</f>
        <v>110.20000000000002</v>
      </c>
      <c r="F118" s="136">
        <f>'Summer Meals Study Burden Table'!F118</f>
        <v>88.160000000000025</v>
      </c>
      <c r="G118" s="202">
        <f>'Summer Meals Study Burden Table'!G118</f>
        <v>3.8</v>
      </c>
      <c r="H118" s="172">
        <f>'Summer Meals Study Burden Table'!H118</f>
        <v>335.0080000000001</v>
      </c>
      <c r="I118" s="138">
        <f>'Summer Meals Study Burden Table'!I118</f>
        <v>1.67E-2</v>
      </c>
      <c r="J118" s="138">
        <f>'Summer Meals Study Burden Table'!J118</f>
        <v>5.5946336000000016</v>
      </c>
      <c r="K118" s="173">
        <f>'Summer Meals Study Burden Table'!K118</f>
        <v>22.039999999999992</v>
      </c>
      <c r="L118" s="202">
        <f>'Summer Meals Study Burden Table'!L118</f>
        <v>3.8</v>
      </c>
      <c r="M118" s="173">
        <f>'Summer Meals Study Burden Table'!M118</f>
        <v>83.751999999999967</v>
      </c>
      <c r="N118" s="159">
        <f>'Summer Meals Study Burden Table'!N118</f>
        <v>1.67E-2</v>
      </c>
      <c r="O118" s="133">
        <f>'Summer Meals Study Burden Table'!O118</f>
        <v>1.3986583999999993</v>
      </c>
      <c r="P118" s="171">
        <f>'Summer Meals Study Burden Table'!P118</f>
        <v>6.9932920000000012</v>
      </c>
      <c r="Q118" s="137">
        <f>'Summer Meals Study Burden Table'!Q118</f>
        <v>35.130000000000003</v>
      </c>
      <c r="R118" s="162">
        <f>'Summer Meals Study Burden Table'!R118</f>
        <v>245.67434796000006</v>
      </c>
    </row>
    <row r="119" spans="1:23" ht="26.45" hidden="1" customHeight="1" x14ac:dyDescent="0.2">
      <c r="A119" s="261">
        <f>'Summer Meals Study Burden Table'!A119</f>
        <v>0</v>
      </c>
      <c r="B119" s="267">
        <f>'Summer Meals Study Burden Table'!B119</f>
        <v>0</v>
      </c>
      <c r="C119" s="151" t="str">
        <f>'Summer Meals Study Burden Table'!C119</f>
        <v>Telephone Call to Complete Site Menu Follow-Up Report** *</v>
      </c>
      <c r="D119" s="152" t="str">
        <f>'Summer Meals Study Burden Table'!D119</f>
        <v>F11</v>
      </c>
      <c r="E119" s="136">
        <f>'Summer Meals Study Burden Table'!E119</f>
        <v>44.080000000000013</v>
      </c>
      <c r="F119" s="136">
        <f>'Summer Meals Study Burden Table'!F119</f>
        <v>22.040000000000006</v>
      </c>
      <c r="G119" s="202">
        <f>'Summer Meals Study Burden Table'!G119</f>
        <v>3.8</v>
      </c>
      <c r="H119" s="172">
        <f>'Summer Meals Study Burden Table'!H119</f>
        <v>83.752000000000024</v>
      </c>
      <c r="I119" s="138">
        <f>'Summer Meals Study Burden Table'!I119</f>
        <v>8.3500000000000005E-2</v>
      </c>
      <c r="J119" s="138">
        <f>'Summer Meals Study Burden Table'!J119</f>
        <v>6.9932920000000021</v>
      </c>
      <c r="K119" s="173">
        <f>'Summer Meals Study Burden Table'!K119</f>
        <v>22.040000000000006</v>
      </c>
      <c r="L119" s="202">
        <f>'Summer Meals Study Burden Table'!L119</f>
        <v>3.8</v>
      </c>
      <c r="M119" s="173">
        <f>'Summer Meals Study Burden Table'!M119</f>
        <v>83.752000000000024</v>
      </c>
      <c r="N119" s="159">
        <f>'Summer Meals Study Burden Table'!N119</f>
        <v>1.67E-2</v>
      </c>
      <c r="O119" s="133">
        <f>'Summer Meals Study Burden Table'!O119</f>
        <v>1.3986584000000004</v>
      </c>
      <c r="P119" s="171">
        <f>'Summer Meals Study Burden Table'!P119</f>
        <v>8.3919504000000025</v>
      </c>
      <c r="Q119" s="137">
        <f>'Summer Meals Study Burden Table'!Q119</f>
        <v>35.130000000000003</v>
      </c>
      <c r="R119" s="162">
        <f>'Summer Meals Study Burden Table'!R119</f>
        <v>294.80921755200012</v>
      </c>
    </row>
    <row r="120" spans="1:23" x14ac:dyDescent="0.2">
      <c r="A120" s="261">
        <f>'Summer Meals Study Burden Table'!A120</f>
        <v>0</v>
      </c>
      <c r="B120" s="265" t="s">
        <v>252</v>
      </c>
      <c r="C120" s="265">
        <v>0</v>
      </c>
      <c r="D120" s="265">
        <v>0</v>
      </c>
      <c r="E120" s="136">
        <f>'Summer Meals Study Burden Table'!E120</f>
        <v>287.2</v>
      </c>
      <c r="F120" s="136">
        <f>'Summer Meals Study Burden Table'!F120</f>
        <v>232</v>
      </c>
      <c r="G120" s="202">
        <f>'Summer Meals Study Burden Table'!G120</f>
        <v>22.146213657876949</v>
      </c>
      <c r="H120" s="172">
        <f>'Summer Meals Study Burden Table'!H120</f>
        <v>5137.921568627452</v>
      </c>
      <c r="I120" s="138">
        <f>'Summer Meals Study Burden Table'!I120</f>
        <v>0.22393622796431001</v>
      </c>
      <c r="J120" s="138">
        <f>'Summer Meals Study Burden Table'!J120</f>
        <v>1150.5667756549024</v>
      </c>
      <c r="K120" s="173">
        <f>'Summer Meals Study Burden Table'!K120</f>
        <v>55.199999999999989</v>
      </c>
      <c r="L120" s="202">
        <f>'Summer Meals Study Burden Table'!L120</f>
        <v>40.70552998010799</v>
      </c>
      <c r="M120" s="173">
        <f>'Summer Meals Study Burden Table'!M120</f>
        <v>2246.9452549019607</v>
      </c>
      <c r="N120" s="159">
        <f>'Summer Meals Study Burden Table'!N120</f>
        <v>1.6536191825681109E-2</v>
      </c>
      <c r="O120" s="133">
        <f>'Summer Meals Study Burden Table'!O120</f>
        <v>37.155917756862756</v>
      </c>
      <c r="P120" s="171">
        <f>'Summer Meals Study Burden Table'!P120</f>
        <v>1187.722693411765</v>
      </c>
      <c r="Q120" s="137">
        <f>'Summer Meals Study Burden Table'!Q120</f>
        <v>0</v>
      </c>
      <c r="R120" s="162">
        <f>'Summer Meals Study Burden Table'!R120</f>
        <v>41724.698219555299</v>
      </c>
      <c r="W120" s="170"/>
    </row>
    <row r="121" spans="1:23" ht="26.45" hidden="1" customHeight="1" x14ac:dyDescent="0.2">
      <c r="A121" s="261">
        <f>'Summer Meals Study Burden Table'!A121</f>
        <v>0</v>
      </c>
      <c r="B121" s="267" t="s">
        <v>232</v>
      </c>
      <c r="C121" s="151" t="s">
        <v>141</v>
      </c>
      <c r="D121" s="152" t="s">
        <v>55</v>
      </c>
      <c r="E121" s="136">
        <f>'Summer Meals Study Burden Table'!E121</f>
        <v>18</v>
      </c>
      <c r="F121" s="136">
        <f>'Summer Meals Study Burden Table'!F121</f>
        <v>9</v>
      </c>
      <c r="G121" s="202">
        <f>'Summer Meals Study Burden Table'!G121</f>
        <v>1</v>
      </c>
      <c r="H121" s="172">
        <f>'Summer Meals Study Burden Table'!H121</f>
        <v>9</v>
      </c>
      <c r="I121" s="138">
        <f>'Summer Meals Study Burden Table'!I121</f>
        <v>5.0099999999999999E-2</v>
      </c>
      <c r="J121" s="138">
        <f>'Summer Meals Study Burden Table'!J121</f>
        <v>0.45089999999999997</v>
      </c>
      <c r="K121" s="173">
        <f>'Summer Meals Study Burden Table'!K121</f>
        <v>9</v>
      </c>
      <c r="L121" s="202">
        <f>'Summer Meals Study Burden Table'!L121</f>
        <v>1</v>
      </c>
      <c r="M121" s="173">
        <f>'Summer Meals Study Burden Table'!M121</f>
        <v>9</v>
      </c>
      <c r="N121" s="159">
        <f>'Summer Meals Study Burden Table'!N121</f>
        <v>1.67E-2</v>
      </c>
      <c r="O121" s="133">
        <f>'Summer Meals Study Burden Table'!O121</f>
        <v>0.15029999999999999</v>
      </c>
      <c r="P121" s="171">
        <f>'Summer Meals Study Burden Table'!P121</f>
        <v>0.60119999999999996</v>
      </c>
      <c r="Q121" s="137">
        <f>'Summer Meals Study Burden Table'!Q121</f>
        <v>35.130000000000003</v>
      </c>
      <c r="R121" s="162">
        <f>'Summer Meals Study Burden Table'!R121</f>
        <v>21.120156000000001</v>
      </c>
    </row>
    <row r="122" spans="1:23" ht="39.6" hidden="1" customHeight="1" x14ac:dyDescent="0.2">
      <c r="A122" s="261">
        <f>'Summer Meals Study Burden Table'!A122</f>
        <v>0</v>
      </c>
      <c r="B122" s="267">
        <v>0</v>
      </c>
      <c r="C122" s="151" t="s">
        <v>142</v>
      </c>
      <c r="D122" s="152" t="s">
        <v>56</v>
      </c>
      <c r="E122" s="136">
        <f>'Summer Meals Study Burden Table'!E122</f>
        <v>9</v>
      </c>
      <c r="F122" s="136">
        <f>'Summer Meals Study Burden Table'!F122</f>
        <v>7.2</v>
      </c>
      <c r="G122" s="202">
        <f>'Summer Meals Study Burden Table'!G122</f>
        <v>1</v>
      </c>
      <c r="H122" s="172">
        <f>'Summer Meals Study Burden Table'!H122</f>
        <v>7.2</v>
      </c>
      <c r="I122" s="138">
        <f>'Summer Meals Study Burden Table'!I122</f>
        <v>5.0099999999999999E-2</v>
      </c>
      <c r="J122" s="138">
        <f>'Summer Meals Study Burden Table'!J122</f>
        <v>0.36071999999999999</v>
      </c>
      <c r="K122" s="173">
        <f>'Summer Meals Study Burden Table'!K122</f>
        <v>1.7999999999999998</v>
      </c>
      <c r="L122" s="202">
        <f>'Summer Meals Study Burden Table'!L122</f>
        <v>1</v>
      </c>
      <c r="M122" s="173">
        <f>'Summer Meals Study Burden Table'!M122</f>
        <v>1.7999999999999998</v>
      </c>
      <c r="N122" s="159">
        <f>'Summer Meals Study Burden Table'!N122</f>
        <v>1.67E-2</v>
      </c>
      <c r="O122" s="133">
        <f>'Summer Meals Study Burden Table'!O122</f>
        <v>3.0059999999999996E-2</v>
      </c>
      <c r="P122" s="171">
        <f>'Summer Meals Study Burden Table'!P122</f>
        <v>0.39077999999999996</v>
      </c>
      <c r="Q122" s="137">
        <f>'Summer Meals Study Burden Table'!Q122</f>
        <v>35.130000000000003</v>
      </c>
      <c r="R122" s="162">
        <f>'Summer Meals Study Burden Table'!R122</f>
        <v>13.7281014</v>
      </c>
    </row>
    <row r="123" spans="1:23" ht="39.6" hidden="1" customHeight="1" x14ac:dyDescent="0.2">
      <c r="A123" s="261">
        <f>'Summer Meals Study Burden Table'!A123</f>
        <v>0</v>
      </c>
      <c r="B123" s="267">
        <v>0</v>
      </c>
      <c r="C123" s="151" t="s">
        <v>143</v>
      </c>
      <c r="D123" s="152" t="s">
        <v>57</v>
      </c>
      <c r="E123" s="136">
        <f>'Summer Meals Study Burden Table'!E123</f>
        <v>7.0588235294117645</v>
      </c>
      <c r="F123" s="136">
        <f>'Summer Meals Study Burden Table'!F123</f>
        <v>7.0588235294117645</v>
      </c>
      <c r="G123" s="202">
        <f>'Summer Meals Study Burden Table'!G123</f>
        <v>1</v>
      </c>
      <c r="H123" s="172">
        <f>'Summer Meals Study Burden Table'!H123</f>
        <v>7.0588235294117645</v>
      </c>
      <c r="I123" s="138">
        <f>'Summer Meals Study Burden Table'!I123</f>
        <v>1.67E-2</v>
      </c>
      <c r="J123" s="138">
        <f>'Summer Meals Study Burden Table'!J123</f>
        <v>0.11788235294117647</v>
      </c>
      <c r="K123" s="173">
        <f>'Summer Meals Study Burden Table'!K123</f>
        <v>0</v>
      </c>
      <c r="L123" s="202">
        <f>'Summer Meals Study Burden Table'!L123</f>
        <v>1</v>
      </c>
      <c r="M123" s="173">
        <f>'Summer Meals Study Burden Table'!M123</f>
        <v>0</v>
      </c>
      <c r="N123" s="159">
        <f>'Summer Meals Study Burden Table'!N123</f>
        <v>1.67E-2</v>
      </c>
      <c r="O123" s="133">
        <f>'Summer Meals Study Burden Table'!O123</f>
        <v>0</v>
      </c>
      <c r="P123" s="171">
        <f>'Summer Meals Study Burden Table'!P123</f>
        <v>0.11788235294117647</v>
      </c>
      <c r="Q123" s="137">
        <f>'Summer Meals Study Burden Table'!Q123</f>
        <v>35.130000000000003</v>
      </c>
      <c r="R123" s="162">
        <f>'Summer Meals Study Burden Table'!R123</f>
        <v>4.1412070588235297</v>
      </c>
    </row>
    <row r="124" spans="1:23" ht="26.45" hidden="1" customHeight="1" x14ac:dyDescent="0.2">
      <c r="A124" s="261">
        <f>'Summer Meals Study Burden Table'!A124</f>
        <v>0</v>
      </c>
      <c r="B124" s="267">
        <v>0</v>
      </c>
      <c r="C124" s="151" t="s">
        <v>50</v>
      </c>
      <c r="D124" s="152" t="s">
        <v>59</v>
      </c>
      <c r="E124" s="136">
        <f>'Summer Meals Study Burden Table'!E124</f>
        <v>6</v>
      </c>
      <c r="F124" s="136">
        <f>'Summer Meals Study Burden Table'!F124</f>
        <v>6</v>
      </c>
      <c r="G124" s="202">
        <f>'Summer Meals Study Burden Table'!G124</f>
        <v>1</v>
      </c>
      <c r="H124" s="172">
        <f>'Summer Meals Study Burden Table'!H124</f>
        <v>6</v>
      </c>
      <c r="I124" s="138">
        <f>'Summer Meals Study Burden Table'!I124</f>
        <v>0.5</v>
      </c>
      <c r="J124" s="138">
        <f>'Summer Meals Study Burden Table'!J124</f>
        <v>3</v>
      </c>
      <c r="K124" s="173">
        <f>'Summer Meals Study Burden Table'!K124</f>
        <v>0</v>
      </c>
      <c r="L124" s="202">
        <f>'Summer Meals Study Burden Table'!L124</f>
        <v>1</v>
      </c>
      <c r="M124" s="173">
        <f>'Summer Meals Study Burden Table'!M124</f>
        <v>0</v>
      </c>
      <c r="N124" s="159">
        <f>'Summer Meals Study Burden Table'!N124</f>
        <v>1.67E-2</v>
      </c>
      <c r="O124" s="133">
        <f>'Summer Meals Study Burden Table'!O124</f>
        <v>0</v>
      </c>
      <c r="P124" s="171">
        <f>'Summer Meals Study Burden Table'!P124</f>
        <v>3</v>
      </c>
      <c r="Q124" s="137">
        <f>'Summer Meals Study Burden Table'!Q124</f>
        <v>35.130000000000003</v>
      </c>
      <c r="R124" s="162">
        <f>'Summer Meals Study Burden Table'!R124</f>
        <v>105.39000000000001</v>
      </c>
    </row>
    <row r="125" spans="1:23" ht="26.45" hidden="1" customHeight="1" x14ac:dyDescent="0.2">
      <c r="A125" s="261">
        <f>'Summer Meals Study Burden Table'!A125</f>
        <v>0</v>
      </c>
      <c r="B125" s="267">
        <v>0</v>
      </c>
      <c r="C125" s="151" t="s">
        <v>145</v>
      </c>
      <c r="D125" s="152" t="s">
        <v>61</v>
      </c>
      <c r="E125" s="136">
        <f>'Summer Meals Study Burden Table'!E125</f>
        <v>6</v>
      </c>
      <c r="F125" s="136">
        <f>'Summer Meals Study Burden Table'!F125</f>
        <v>6</v>
      </c>
      <c r="G125" s="202">
        <f>'Summer Meals Study Burden Table'!G125</f>
        <v>1</v>
      </c>
      <c r="H125" s="172">
        <f>'Summer Meals Study Burden Table'!H125</f>
        <v>6</v>
      </c>
      <c r="I125" s="138">
        <f>'Summer Meals Study Burden Table'!I125</f>
        <v>1.67E-2</v>
      </c>
      <c r="J125" s="138">
        <f>'Summer Meals Study Burden Table'!J125</f>
        <v>0.1002</v>
      </c>
      <c r="K125" s="173">
        <f>'Summer Meals Study Burden Table'!K125</f>
        <v>0</v>
      </c>
      <c r="L125" s="202">
        <f>'Summer Meals Study Burden Table'!L125</f>
        <v>1</v>
      </c>
      <c r="M125" s="173">
        <f>'Summer Meals Study Burden Table'!M125</f>
        <v>0</v>
      </c>
      <c r="N125" s="159">
        <f>'Summer Meals Study Burden Table'!N125</f>
        <v>1.67E-2</v>
      </c>
      <c r="O125" s="133">
        <f>'Summer Meals Study Burden Table'!O125</f>
        <v>0</v>
      </c>
      <c r="P125" s="171">
        <f>'Summer Meals Study Burden Table'!P125</f>
        <v>0.1002</v>
      </c>
      <c r="Q125" s="137">
        <f>'Summer Meals Study Burden Table'!Q125</f>
        <v>35.130000000000003</v>
      </c>
      <c r="R125" s="162">
        <f>'Summer Meals Study Burden Table'!R125</f>
        <v>3.5200260000000001</v>
      </c>
    </row>
    <row r="126" spans="1:23" ht="13.15" hidden="1" customHeight="1" x14ac:dyDescent="0.2">
      <c r="A126" s="261">
        <f>'Summer Meals Study Burden Table'!A126</f>
        <v>0</v>
      </c>
      <c r="B126" s="267">
        <v>0</v>
      </c>
      <c r="C126" s="151" t="s">
        <v>146</v>
      </c>
      <c r="D126" s="152" t="s">
        <v>62</v>
      </c>
      <c r="E126" s="136">
        <f>'Summer Meals Study Burden Table'!E126</f>
        <v>18</v>
      </c>
      <c r="F126" s="136">
        <f>'Summer Meals Study Burden Table'!F126</f>
        <v>14.4</v>
      </c>
      <c r="G126" s="202">
        <f>'Summer Meals Study Burden Table'!G126</f>
        <v>1</v>
      </c>
      <c r="H126" s="172">
        <f>'Summer Meals Study Burden Table'!H126</f>
        <v>14.4</v>
      </c>
      <c r="I126" s="138">
        <f>'Summer Meals Study Burden Table'!I126</f>
        <v>5.0099999999999999E-2</v>
      </c>
      <c r="J126" s="138">
        <f>'Summer Meals Study Burden Table'!J126</f>
        <v>0.72143999999999997</v>
      </c>
      <c r="K126" s="173">
        <f>'Summer Meals Study Burden Table'!K126</f>
        <v>3.5999999999999996</v>
      </c>
      <c r="L126" s="202">
        <f>'Summer Meals Study Burden Table'!L126</f>
        <v>1</v>
      </c>
      <c r="M126" s="173">
        <f>'Summer Meals Study Burden Table'!M126</f>
        <v>3.5999999999999996</v>
      </c>
      <c r="N126" s="159">
        <f>'Summer Meals Study Burden Table'!N126</f>
        <v>1.67E-2</v>
      </c>
      <c r="O126" s="133">
        <f>'Summer Meals Study Burden Table'!O126</f>
        <v>6.0119999999999993E-2</v>
      </c>
      <c r="P126" s="171">
        <f>'Summer Meals Study Burden Table'!P126</f>
        <v>0.78155999999999992</v>
      </c>
      <c r="Q126" s="137">
        <f>'Summer Meals Study Burden Table'!Q126</f>
        <v>35.130000000000003</v>
      </c>
      <c r="R126" s="162">
        <f>'Summer Meals Study Burden Table'!R126</f>
        <v>27.4562028</v>
      </c>
    </row>
    <row r="127" spans="1:23" x14ac:dyDescent="0.2">
      <c r="A127" s="261">
        <f>'Summer Meals Study Burden Table'!A127</f>
        <v>0</v>
      </c>
      <c r="B127" s="265" t="s">
        <v>253</v>
      </c>
      <c r="C127" s="265">
        <v>0</v>
      </c>
      <c r="D127" s="265">
        <v>0</v>
      </c>
      <c r="E127" s="136">
        <f>'Summer Meals Study Burden Table'!E127</f>
        <v>18</v>
      </c>
      <c r="F127" s="136">
        <f>'Summer Meals Study Burden Table'!F127</f>
        <v>9</v>
      </c>
      <c r="G127" s="202">
        <f>'Summer Meals Study Burden Table'!G127</f>
        <v>5.5176470588235293</v>
      </c>
      <c r="H127" s="172">
        <f>'Summer Meals Study Burden Table'!H127</f>
        <v>49.658823529411762</v>
      </c>
      <c r="I127" s="138">
        <f>'Summer Meals Study Burden Table'!I127</f>
        <v>9.5675692963752668E-2</v>
      </c>
      <c r="J127" s="138">
        <f>'Summer Meals Study Burden Table'!J127</f>
        <v>4.7511423529411765</v>
      </c>
      <c r="K127" s="173">
        <f>'Summer Meals Study Burden Table'!K127</f>
        <v>9</v>
      </c>
      <c r="L127" s="202">
        <f>'Summer Meals Study Burden Table'!L127</f>
        <v>1.6</v>
      </c>
      <c r="M127" s="173">
        <f>'Summer Meals Study Burden Table'!M127</f>
        <v>14.4</v>
      </c>
      <c r="N127" s="159">
        <f>'Summer Meals Study Burden Table'!N127</f>
        <v>1.6699999999999996E-2</v>
      </c>
      <c r="O127" s="133">
        <f>'Summer Meals Study Burden Table'!O127</f>
        <v>0.24047999999999997</v>
      </c>
      <c r="P127" s="171">
        <f>'Summer Meals Study Burden Table'!P127</f>
        <v>4.9916223529411763</v>
      </c>
      <c r="Q127" s="137">
        <f>'Summer Meals Study Burden Table'!Q127</f>
        <v>0</v>
      </c>
      <c r="R127" s="162">
        <f>'Summer Meals Study Burden Table'!R127</f>
        <v>175.35569325882355</v>
      </c>
    </row>
    <row r="128" spans="1:23" ht="26.45" hidden="1" customHeight="1" x14ac:dyDescent="0.2">
      <c r="A128" s="261">
        <f>'Summer Meals Study Burden Table'!A128</f>
        <v>0</v>
      </c>
      <c r="B128" s="267" t="s">
        <v>233</v>
      </c>
      <c r="C128" s="151" t="s">
        <v>135</v>
      </c>
      <c r="D128" s="153" t="s">
        <v>69</v>
      </c>
      <c r="E128" s="136">
        <f>'Summer Meals Study Burden Table'!E128</f>
        <v>428.8</v>
      </c>
      <c r="F128" s="136">
        <f>'Summer Meals Study Burden Table'!F128</f>
        <v>428.8</v>
      </c>
      <c r="G128" s="202">
        <f>'Summer Meals Study Burden Table'!G128</f>
        <v>1</v>
      </c>
      <c r="H128" s="172">
        <f>'Summer Meals Study Burden Table'!H128</f>
        <v>428.8</v>
      </c>
      <c r="I128" s="138">
        <f>'Summer Meals Study Burden Table'!I128</f>
        <v>9.5675692963752668E-2</v>
      </c>
      <c r="J128" s="138">
        <f>'Summer Meals Study Burden Table'!J128</f>
        <v>41.025737142857146</v>
      </c>
      <c r="K128" s="173">
        <f>'Summer Meals Study Burden Table'!K128</f>
        <v>0</v>
      </c>
      <c r="L128" s="202">
        <f>'Summer Meals Study Burden Table'!L128</f>
        <v>1</v>
      </c>
      <c r="M128" s="173">
        <f>'Summer Meals Study Burden Table'!M128</f>
        <v>0</v>
      </c>
      <c r="N128" s="159">
        <f>'Summer Meals Study Burden Table'!N128</f>
        <v>1.67E-2</v>
      </c>
      <c r="O128" s="133">
        <f>'Summer Meals Study Burden Table'!O128</f>
        <v>0</v>
      </c>
      <c r="P128" s="171">
        <f>'Summer Meals Study Burden Table'!P128</f>
        <v>41.025737142857146</v>
      </c>
      <c r="Q128" s="137">
        <f>'Summer Meals Study Burden Table'!Q128</f>
        <v>26.3</v>
      </c>
      <c r="R128" s="162">
        <f>'Summer Meals Study Burden Table'!R128</f>
        <v>1078.976886857143</v>
      </c>
    </row>
    <row r="129" spans="1:18" ht="26.45" hidden="1" customHeight="1" x14ac:dyDescent="0.2">
      <c r="A129" s="261">
        <f>'Summer Meals Study Burden Table'!A129</f>
        <v>0</v>
      </c>
      <c r="B129" s="267">
        <v>0</v>
      </c>
      <c r="C129" s="150" t="s">
        <v>159</v>
      </c>
      <c r="D129" s="153" t="s">
        <v>121</v>
      </c>
      <c r="E129" s="136">
        <f>'Summer Meals Study Burden Table'!E129</f>
        <v>428.8</v>
      </c>
      <c r="F129" s="136">
        <f>'Summer Meals Study Burden Table'!F129</f>
        <v>214.4</v>
      </c>
      <c r="G129" s="202">
        <f>'Summer Meals Study Burden Table'!G129</f>
        <v>1</v>
      </c>
      <c r="H129" s="172">
        <f>'Summer Meals Study Burden Table'!H129</f>
        <v>214.4</v>
      </c>
      <c r="I129" s="138">
        <f>'Summer Meals Study Burden Table'!I129</f>
        <v>1.67E-2</v>
      </c>
      <c r="J129" s="138">
        <f>'Summer Meals Study Burden Table'!J129</f>
        <v>3.5804800000000001</v>
      </c>
      <c r="K129" s="173">
        <f>'Summer Meals Study Burden Table'!K129</f>
        <v>214.4</v>
      </c>
      <c r="L129" s="202">
        <f>'Summer Meals Study Burden Table'!L129</f>
        <v>1</v>
      </c>
      <c r="M129" s="173">
        <f>'Summer Meals Study Burden Table'!M129</f>
        <v>214.4</v>
      </c>
      <c r="N129" s="159">
        <f>'Summer Meals Study Burden Table'!N129</f>
        <v>1.67E-2</v>
      </c>
      <c r="O129" s="133">
        <f>'Summer Meals Study Burden Table'!O129</f>
        <v>3.5804800000000001</v>
      </c>
      <c r="P129" s="171">
        <f>'Summer Meals Study Burden Table'!P129</f>
        <v>7.1609600000000002</v>
      </c>
      <c r="Q129" s="137">
        <f>'Summer Meals Study Burden Table'!Q129</f>
        <v>26.3</v>
      </c>
      <c r="R129" s="162">
        <f>'Summer Meals Study Burden Table'!R129</f>
        <v>188.333248</v>
      </c>
    </row>
    <row r="130" spans="1:18" ht="26.45" hidden="1" customHeight="1" x14ac:dyDescent="0.2">
      <c r="A130" s="261">
        <f>'Summer Meals Study Burden Table'!A130</f>
        <v>0</v>
      </c>
      <c r="B130" s="267">
        <v>0</v>
      </c>
      <c r="C130" s="150" t="s">
        <v>181</v>
      </c>
      <c r="D130" s="153" t="s">
        <v>122</v>
      </c>
      <c r="E130" s="136">
        <f>'Summer Meals Study Burden Table'!E130</f>
        <v>428.8</v>
      </c>
      <c r="F130" s="136">
        <f>'Summer Meals Study Burden Table'!F130</f>
        <v>343.04</v>
      </c>
      <c r="G130" s="202">
        <f>'Summer Meals Study Burden Table'!G130</f>
        <v>1</v>
      </c>
      <c r="H130" s="172">
        <f>'Summer Meals Study Burden Table'!H130</f>
        <v>343.04</v>
      </c>
      <c r="I130" s="138">
        <f>'Summer Meals Study Burden Table'!I130</f>
        <v>0.16699999999999998</v>
      </c>
      <c r="J130" s="138">
        <f>'Summer Meals Study Burden Table'!J130</f>
        <v>57.287679999999995</v>
      </c>
      <c r="K130" s="173">
        <f>'Summer Meals Study Burden Table'!K130</f>
        <v>85.759999999999991</v>
      </c>
      <c r="L130" s="202">
        <f>'Summer Meals Study Burden Table'!L130</f>
        <v>1</v>
      </c>
      <c r="M130" s="173">
        <f>'Summer Meals Study Burden Table'!M130</f>
        <v>85.759999999999991</v>
      </c>
      <c r="N130" s="159">
        <f>'Summer Meals Study Burden Table'!N130</f>
        <v>1.67E-2</v>
      </c>
      <c r="O130" s="133">
        <f>'Summer Meals Study Burden Table'!O130</f>
        <v>1.4321919999999999</v>
      </c>
      <c r="P130" s="171">
        <f>'Summer Meals Study Burden Table'!P130</f>
        <v>58.719871999999995</v>
      </c>
      <c r="Q130" s="137">
        <f>'Summer Meals Study Burden Table'!Q130</f>
        <v>26.3</v>
      </c>
      <c r="R130" s="162">
        <f>'Summer Meals Study Burden Table'!R130</f>
        <v>1544.3326336</v>
      </c>
    </row>
    <row r="131" spans="1:18" ht="39.6" hidden="1" customHeight="1" x14ac:dyDescent="0.2">
      <c r="A131" s="261">
        <f>'Summer Meals Study Burden Table'!A131</f>
        <v>0</v>
      </c>
      <c r="B131" s="267">
        <v>0</v>
      </c>
      <c r="C131" s="150" t="s">
        <v>160</v>
      </c>
      <c r="D131" s="153" t="s">
        <v>123</v>
      </c>
      <c r="E131" s="136">
        <f>'Summer Meals Study Burden Table'!E131</f>
        <v>214.4</v>
      </c>
      <c r="F131" s="136">
        <f>'Summer Meals Study Burden Table'!F131</f>
        <v>171.52</v>
      </c>
      <c r="G131" s="202">
        <f>'Summer Meals Study Burden Table'!G131</f>
        <v>1</v>
      </c>
      <c r="H131" s="172">
        <f>'Summer Meals Study Burden Table'!H131</f>
        <v>171.52</v>
      </c>
      <c r="I131" s="138">
        <f>'Summer Meals Study Burden Table'!I131</f>
        <v>1.67E-2</v>
      </c>
      <c r="J131" s="138">
        <f>'Summer Meals Study Burden Table'!J131</f>
        <v>2.8643840000000003</v>
      </c>
      <c r="K131" s="173">
        <f>'Summer Meals Study Burden Table'!K131</f>
        <v>42.879999999999995</v>
      </c>
      <c r="L131" s="202">
        <f>'Summer Meals Study Burden Table'!L131</f>
        <v>1</v>
      </c>
      <c r="M131" s="173">
        <f>'Summer Meals Study Burden Table'!M131</f>
        <v>42.879999999999995</v>
      </c>
      <c r="N131" s="159">
        <f>'Summer Meals Study Burden Table'!N131</f>
        <v>1.67E-2</v>
      </c>
      <c r="O131" s="133">
        <f>'Summer Meals Study Burden Table'!O131</f>
        <v>0.71609599999999995</v>
      </c>
      <c r="P131" s="171">
        <f>'Summer Meals Study Burden Table'!P131</f>
        <v>3.5804800000000001</v>
      </c>
      <c r="Q131" s="137">
        <f>'Summer Meals Study Burden Table'!Q131</f>
        <v>26.3</v>
      </c>
      <c r="R131" s="162">
        <f>'Summer Meals Study Burden Table'!R131</f>
        <v>94.166623999999999</v>
      </c>
    </row>
    <row r="132" spans="1:18" ht="39.6" hidden="1" customHeight="1" x14ac:dyDescent="0.2">
      <c r="A132" s="261">
        <f>'Summer Meals Study Burden Table'!A132</f>
        <v>0</v>
      </c>
      <c r="B132" s="267">
        <v>0</v>
      </c>
      <c r="C132" s="151" t="s">
        <v>174</v>
      </c>
      <c r="D132" s="153" t="s">
        <v>124</v>
      </c>
      <c r="E132" s="136">
        <f>'Summer Meals Study Burden Table'!E132</f>
        <v>85.76</v>
      </c>
      <c r="F132" s="136">
        <f>'Summer Meals Study Burden Table'!F132</f>
        <v>42.88</v>
      </c>
      <c r="G132" s="202">
        <f>'Summer Meals Study Burden Table'!G132</f>
        <v>1</v>
      </c>
      <c r="H132" s="172">
        <f>'Summer Meals Study Burden Table'!H132</f>
        <v>42.88</v>
      </c>
      <c r="I132" s="138">
        <f>'Summer Meals Study Burden Table'!I132</f>
        <v>0.16700000000000001</v>
      </c>
      <c r="J132" s="138">
        <f>'Summer Meals Study Burden Table'!J132</f>
        <v>7.1609600000000011</v>
      </c>
      <c r="K132" s="173">
        <f>'Summer Meals Study Burden Table'!K132</f>
        <v>42.88</v>
      </c>
      <c r="L132" s="202">
        <f>'Summer Meals Study Burden Table'!L132</f>
        <v>1</v>
      </c>
      <c r="M132" s="173">
        <f>'Summer Meals Study Burden Table'!M132</f>
        <v>42.88</v>
      </c>
      <c r="N132" s="159">
        <f>'Summer Meals Study Burden Table'!N132</f>
        <v>1.67E-2</v>
      </c>
      <c r="O132" s="133">
        <f>'Summer Meals Study Burden Table'!O132</f>
        <v>0.71609600000000007</v>
      </c>
      <c r="P132" s="171">
        <f>'Summer Meals Study Burden Table'!P132</f>
        <v>7.8770560000000014</v>
      </c>
      <c r="Q132" s="137">
        <f>'Summer Meals Study Burden Table'!Q132</f>
        <v>26.3</v>
      </c>
      <c r="R132" s="162">
        <f>'Summer Meals Study Burden Table'!R132</f>
        <v>207.16657280000004</v>
      </c>
    </row>
    <row r="133" spans="1:18" ht="26.45" hidden="1" customHeight="1" x14ac:dyDescent="0.2">
      <c r="A133" s="261">
        <f>'Summer Meals Study Burden Table'!A133</f>
        <v>0</v>
      </c>
      <c r="B133" s="267">
        <v>0</v>
      </c>
      <c r="C133" s="151" t="s">
        <v>161</v>
      </c>
      <c r="D133" s="153" t="s">
        <v>125</v>
      </c>
      <c r="E133" s="136">
        <f>'Summer Meals Study Burden Table'!E133</f>
        <v>72</v>
      </c>
      <c r="F133" s="136">
        <f>'Summer Meals Study Burden Table'!F133</f>
        <v>36</v>
      </c>
      <c r="G133" s="202">
        <f>'Summer Meals Study Burden Table'!G133</f>
        <v>1</v>
      </c>
      <c r="H133" s="172">
        <f>'Summer Meals Study Burden Table'!H133</f>
        <v>36</v>
      </c>
      <c r="I133" s="138">
        <f>'Summer Meals Study Burden Table'!I133</f>
        <v>5.0099999999999999E-2</v>
      </c>
      <c r="J133" s="138">
        <f>'Summer Meals Study Burden Table'!J133</f>
        <v>1.8035999999999999</v>
      </c>
      <c r="K133" s="173">
        <f>'Summer Meals Study Burden Table'!K133</f>
        <v>36</v>
      </c>
      <c r="L133" s="202">
        <f>'Summer Meals Study Burden Table'!L133</f>
        <v>1</v>
      </c>
      <c r="M133" s="173">
        <f>'Summer Meals Study Burden Table'!M133</f>
        <v>36</v>
      </c>
      <c r="N133" s="159">
        <f>'Summer Meals Study Burden Table'!N133</f>
        <v>1.67E-2</v>
      </c>
      <c r="O133" s="133">
        <f>'Summer Meals Study Burden Table'!O133</f>
        <v>0.60119999999999996</v>
      </c>
      <c r="P133" s="171">
        <f>'Summer Meals Study Burden Table'!P133</f>
        <v>2.4047999999999998</v>
      </c>
      <c r="Q133" s="137">
        <f>'Summer Meals Study Burden Table'!Q133</f>
        <v>26.3</v>
      </c>
      <c r="R133" s="162">
        <f>'Summer Meals Study Burden Table'!R133</f>
        <v>63.24624</v>
      </c>
    </row>
    <row r="134" spans="1:18" ht="26.45" hidden="1" customHeight="1" x14ac:dyDescent="0.2">
      <c r="A134" s="261">
        <f>'Summer Meals Study Burden Table'!A134</f>
        <v>0</v>
      </c>
      <c r="B134" s="267">
        <v>0</v>
      </c>
      <c r="C134" s="151" t="s">
        <v>120</v>
      </c>
      <c r="D134" s="153" t="s">
        <v>126</v>
      </c>
      <c r="E134" s="136">
        <f>'Summer Meals Study Burden Table'!E134</f>
        <v>36</v>
      </c>
      <c r="F134" s="136">
        <f>'Summer Meals Study Burden Table'!F134</f>
        <v>28.8</v>
      </c>
      <c r="G134" s="202">
        <f>'Summer Meals Study Burden Table'!G134</f>
        <v>1</v>
      </c>
      <c r="H134" s="172">
        <f>'Summer Meals Study Burden Table'!H134</f>
        <v>28.8</v>
      </c>
      <c r="I134" s="138">
        <f>'Summer Meals Study Burden Table'!I134</f>
        <v>1.67E-2</v>
      </c>
      <c r="J134" s="138">
        <f>'Summer Meals Study Burden Table'!J134</f>
        <v>0.48096</v>
      </c>
      <c r="K134" s="173">
        <f>'Summer Meals Study Burden Table'!K134</f>
        <v>7.1999999999999993</v>
      </c>
      <c r="L134" s="202">
        <f>'Summer Meals Study Burden Table'!L134</f>
        <v>1</v>
      </c>
      <c r="M134" s="173">
        <f>'Summer Meals Study Burden Table'!M134</f>
        <v>7.1999999999999993</v>
      </c>
      <c r="N134" s="159">
        <f>'Summer Meals Study Burden Table'!N134</f>
        <v>1.67E-2</v>
      </c>
      <c r="O134" s="133">
        <f>'Summer Meals Study Burden Table'!O134</f>
        <v>0.12023999999999999</v>
      </c>
      <c r="P134" s="171">
        <f>'Summer Meals Study Burden Table'!P134</f>
        <v>0.60119999999999996</v>
      </c>
      <c r="Q134" s="137">
        <f>'Summer Meals Study Burden Table'!Q134</f>
        <v>26.3</v>
      </c>
      <c r="R134" s="162">
        <f>'Summer Meals Study Burden Table'!R134</f>
        <v>15.81156</v>
      </c>
    </row>
    <row r="135" spans="1:18" ht="26.45" hidden="1" customHeight="1" x14ac:dyDescent="0.2">
      <c r="A135" s="261">
        <f>'Summer Meals Study Burden Table'!A135</f>
        <v>0</v>
      </c>
      <c r="B135" s="267">
        <v>0</v>
      </c>
      <c r="C135" s="151" t="s">
        <v>162</v>
      </c>
      <c r="D135" s="153" t="s">
        <v>127</v>
      </c>
      <c r="E135" s="136">
        <f>'Summer Meals Study Burden Table'!E135</f>
        <v>14.4</v>
      </c>
      <c r="F135" s="136">
        <f>'Summer Meals Study Burden Table'!F135</f>
        <v>7.2</v>
      </c>
      <c r="G135" s="202">
        <f>'Summer Meals Study Burden Table'!G135</f>
        <v>1</v>
      </c>
      <c r="H135" s="172">
        <f>'Summer Meals Study Burden Table'!H135</f>
        <v>7.2</v>
      </c>
      <c r="I135" s="138">
        <f>'Summer Meals Study Burden Table'!I135</f>
        <v>5.0099999999999999E-2</v>
      </c>
      <c r="J135" s="138">
        <f>'Summer Meals Study Burden Table'!J135</f>
        <v>0.36071999999999999</v>
      </c>
      <c r="K135" s="173">
        <f>'Summer Meals Study Burden Table'!K135</f>
        <v>7.2</v>
      </c>
      <c r="L135" s="202">
        <f>'Summer Meals Study Burden Table'!L135</f>
        <v>1</v>
      </c>
      <c r="M135" s="173">
        <f>'Summer Meals Study Burden Table'!M135</f>
        <v>7.2</v>
      </c>
      <c r="N135" s="159">
        <f>'Summer Meals Study Burden Table'!N135</f>
        <v>1.67E-2</v>
      </c>
      <c r="O135" s="133">
        <f>'Summer Meals Study Burden Table'!O135</f>
        <v>0.12024</v>
      </c>
      <c r="P135" s="171">
        <f>'Summer Meals Study Burden Table'!P135</f>
        <v>0.48096</v>
      </c>
      <c r="Q135" s="137">
        <f>'Summer Meals Study Burden Table'!Q135</f>
        <v>26.3</v>
      </c>
      <c r="R135" s="162">
        <f>'Summer Meals Study Burden Table'!R135</f>
        <v>12.649248</v>
      </c>
    </row>
    <row r="136" spans="1:18" ht="13.15" hidden="1" customHeight="1" x14ac:dyDescent="0.2">
      <c r="A136" s="261">
        <f>'Summer Meals Study Burden Table'!A136</f>
        <v>0</v>
      </c>
      <c r="B136" s="267">
        <v>0</v>
      </c>
      <c r="C136" s="151" t="s">
        <v>128</v>
      </c>
      <c r="D136" s="153">
        <v>0</v>
      </c>
      <c r="E136" s="136">
        <f>'Summer Meals Study Burden Table'!E136</f>
        <v>72</v>
      </c>
      <c r="F136" s="136">
        <f>'Summer Meals Study Burden Table'!F136</f>
        <v>72</v>
      </c>
      <c r="G136" s="202">
        <f>'Summer Meals Study Burden Table'!G136</f>
        <v>1</v>
      </c>
      <c r="H136" s="172">
        <f>'Summer Meals Study Burden Table'!H136</f>
        <v>72</v>
      </c>
      <c r="I136" s="138">
        <f>'Summer Meals Study Burden Table'!I136</f>
        <v>0.25</v>
      </c>
      <c r="J136" s="138">
        <f>'Summer Meals Study Burden Table'!J136</f>
        <v>18</v>
      </c>
      <c r="K136" s="173">
        <f>'Summer Meals Study Burden Table'!K136</f>
        <v>0</v>
      </c>
      <c r="L136" s="202">
        <f>'Summer Meals Study Burden Table'!L136</f>
        <v>1</v>
      </c>
      <c r="M136" s="173">
        <f>'Summer Meals Study Burden Table'!M136</f>
        <v>0</v>
      </c>
      <c r="N136" s="159">
        <f>'Summer Meals Study Burden Table'!N136</f>
        <v>1.67E-2</v>
      </c>
      <c r="O136" s="133">
        <f>'Summer Meals Study Burden Table'!O136</f>
        <v>0</v>
      </c>
      <c r="P136" s="171">
        <f>'Summer Meals Study Burden Table'!P136</f>
        <v>18</v>
      </c>
      <c r="Q136" s="137">
        <f>'Summer Meals Study Burden Table'!Q136</f>
        <v>26.3</v>
      </c>
      <c r="R136" s="162">
        <f>'Summer Meals Study Burden Table'!R136</f>
        <v>473.40000000000003</v>
      </c>
    </row>
    <row r="137" spans="1:18" ht="26.45" hidden="1" customHeight="1" x14ac:dyDescent="0.2">
      <c r="A137" s="261">
        <f>'Summer Meals Study Burden Table'!A137</f>
        <v>0</v>
      </c>
      <c r="B137" s="267">
        <v>0</v>
      </c>
      <c r="C137" s="151" t="s">
        <v>250</v>
      </c>
      <c r="D137" s="152" t="s">
        <v>251</v>
      </c>
      <c r="E137" s="136">
        <f>'Summer Meals Study Burden Table'!E137</f>
        <v>343.04</v>
      </c>
      <c r="F137" s="136">
        <f>'Summer Meals Study Burden Table'!F137</f>
        <v>343.04</v>
      </c>
      <c r="G137" s="202">
        <f>'Summer Meals Study Burden Table'!G137</f>
        <v>1</v>
      </c>
      <c r="H137" s="172">
        <f>'Summer Meals Study Burden Table'!H137</f>
        <v>343.04</v>
      </c>
      <c r="I137" s="138">
        <f>'Summer Meals Study Burden Table'!I137</f>
        <v>5.0099999999999999E-2</v>
      </c>
      <c r="J137" s="138">
        <f>'Summer Meals Study Burden Table'!J137</f>
        <v>17.186304</v>
      </c>
      <c r="K137" s="173">
        <f>'Summer Meals Study Burden Table'!K137</f>
        <v>0</v>
      </c>
      <c r="L137" s="202">
        <f>'Summer Meals Study Burden Table'!L137</f>
        <v>1</v>
      </c>
      <c r="M137" s="173">
        <f>'Summer Meals Study Burden Table'!M137</f>
        <v>0</v>
      </c>
      <c r="N137" s="159">
        <f>'Summer Meals Study Burden Table'!N137</f>
        <v>5.0099999999999999E-2</v>
      </c>
      <c r="O137" s="133">
        <f>'Summer Meals Study Burden Table'!O137</f>
        <v>0</v>
      </c>
      <c r="P137" s="171">
        <f>'Summer Meals Study Burden Table'!P137</f>
        <v>17.186304</v>
      </c>
      <c r="Q137" s="137">
        <f>'Summer Meals Study Burden Table'!Q137</f>
        <v>26.3</v>
      </c>
      <c r="R137" s="162">
        <f>'Summer Meals Study Burden Table'!R137</f>
        <v>451.99979519999999</v>
      </c>
    </row>
    <row r="138" spans="1:18" ht="26.45" hidden="1" customHeight="1" x14ac:dyDescent="0.2">
      <c r="A138" s="261">
        <f>'Summer Meals Study Burden Table'!A138</f>
        <v>0</v>
      </c>
      <c r="B138" s="267">
        <v>0</v>
      </c>
      <c r="C138" s="151" t="s">
        <v>32</v>
      </c>
      <c r="D138" s="153" t="s">
        <v>38</v>
      </c>
      <c r="E138" s="136">
        <f>'Summer Meals Study Burden Table'!E138</f>
        <v>428.8</v>
      </c>
      <c r="F138" s="136">
        <f>'Summer Meals Study Burden Table'!F138</f>
        <v>214.4</v>
      </c>
      <c r="G138" s="202">
        <f>'Summer Meals Study Burden Table'!G138</f>
        <v>1</v>
      </c>
      <c r="H138" s="172">
        <f>'Summer Meals Study Burden Table'!H138</f>
        <v>214.4</v>
      </c>
      <c r="I138" s="138">
        <f>'Summer Meals Study Burden Table'!I138</f>
        <v>0.16700000000000001</v>
      </c>
      <c r="J138" s="138">
        <f>'Summer Meals Study Burden Table'!J138</f>
        <v>35.8048</v>
      </c>
      <c r="K138" s="173">
        <f>'Summer Meals Study Burden Table'!K138</f>
        <v>214.4</v>
      </c>
      <c r="L138" s="202">
        <f>'Summer Meals Study Burden Table'!L138</f>
        <v>1</v>
      </c>
      <c r="M138" s="173">
        <f>'Summer Meals Study Burden Table'!M138</f>
        <v>214.4</v>
      </c>
      <c r="N138" s="159">
        <f>'Summer Meals Study Burden Table'!N138</f>
        <v>1.67E-2</v>
      </c>
      <c r="O138" s="133">
        <f>'Summer Meals Study Burden Table'!O138</f>
        <v>3.5804800000000001</v>
      </c>
      <c r="P138" s="171">
        <f>'Summer Meals Study Burden Table'!P138</f>
        <v>39.385280000000002</v>
      </c>
      <c r="Q138" s="137">
        <f>'Summer Meals Study Burden Table'!Q138</f>
        <v>26.3</v>
      </c>
      <c r="R138" s="162">
        <f>'Summer Meals Study Burden Table'!R138</f>
        <v>1035.832864</v>
      </c>
    </row>
    <row r="139" spans="1:18" ht="26.45" hidden="1" customHeight="1" x14ac:dyDescent="0.2">
      <c r="A139" s="261">
        <f>'Summer Meals Study Burden Table'!A139</f>
        <v>0</v>
      </c>
      <c r="B139" s="267">
        <v>0</v>
      </c>
      <c r="C139" s="151" t="s">
        <v>41</v>
      </c>
      <c r="D139" s="153" t="s">
        <v>39</v>
      </c>
      <c r="E139" s="136">
        <f>'Summer Meals Study Burden Table'!E139</f>
        <v>214.4</v>
      </c>
      <c r="F139" s="136">
        <f>'Summer Meals Study Burden Table'!F139</f>
        <v>171.52</v>
      </c>
      <c r="G139" s="202">
        <f>'Summer Meals Study Burden Table'!G139</f>
        <v>1</v>
      </c>
      <c r="H139" s="172">
        <f>'Summer Meals Study Burden Table'!H139</f>
        <v>171.52</v>
      </c>
      <c r="I139" s="138">
        <f>'Summer Meals Study Burden Table'!I139</f>
        <v>1.67E-2</v>
      </c>
      <c r="J139" s="138">
        <f>'Summer Meals Study Burden Table'!J139</f>
        <v>2.8643840000000003</v>
      </c>
      <c r="K139" s="173">
        <f>'Summer Meals Study Burden Table'!K139</f>
        <v>42.879999999999995</v>
      </c>
      <c r="L139" s="202">
        <f>'Summer Meals Study Burden Table'!L139</f>
        <v>1</v>
      </c>
      <c r="M139" s="173">
        <f>'Summer Meals Study Burden Table'!M139</f>
        <v>42.879999999999995</v>
      </c>
      <c r="N139" s="159">
        <f>'Summer Meals Study Burden Table'!N139</f>
        <v>1.67E-2</v>
      </c>
      <c r="O139" s="133">
        <f>'Summer Meals Study Burden Table'!O139</f>
        <v>0.71609599999999995</v>
      </c>
      <c r="P139" s="171">
        <f>'Summer Meals Study Burden Table'!P139</f>
        <v>3.5804800000000001</v>
      </c>
      <c r="Q139" s="137">
        <f>'Summer Meals Study Burden Table'!Q139</f>
        <v>26.3</v>
      </c>
      <c r="R139" s="162">
        <f>'Summer Meals Study Burden Table'!R139</f>
        <v>94.166623999999999</v>
      </c>
    </row>
    <row r="140" spans="1:18" ht="13.15" hidden="1" customHeight="1" x14ac:dyDescent="0.2">
      <c r="A140" s="261">
        <f>'Summer Meals Study Burden Table'!A140</f>
        <v>0</v>
      </c>
      <c r="B140" s="267">
        <v>0</v>
      </c>
      <c r="C140" s="151" t="s">
        <v>175</v>
      </c>
      <c r="D140" s="153" t="s">
        <v>182</v>
      </c>
      <c r="E140" s="136">
        <f>'Summer Meals Study Burden Table'!E140</f>
        <v>428.8</v>
      </c>
      <c r="F140" s="136">
        <f>'Summer Meals Study Burden Table'!F140</f>
        <v>300</v>
      </c>
      <c r="G140" s="202">
        <f>'Summer Meals Study Burden Table'!G140</f>
        <v>1</v>
      </c>
      <c r="H140" s="172">
        <f>'Summer Meals Study Burden Table'!H140</f>
        <v>300</v>
      </c>
      <c r="I140" s="138">
        <f>'Summer Meals Study Burden Table'!I140</f>
        <v>0.33400000000000002</v>
      </c>
      <c r="J140" s="138">
        <f>'Summer Meals Study Burden Table'!J140</f>
        <v>100.2</v>
      </c>
      <c r="K140" s="173">
        <f>'Summer Meals Study Burden Table'!K140</f>
        <v>128.80000000000001</v>
      </c>
      <c r="L140" s="202">
        <f>'Summer Meals Study Burden Table'!L140</f>
        <v>1</v>
      </c>
      <c r="M140" s="173">
        <f>'Summer Meals Study Burden Table'!M140</f>
        <v>128.80000000000001</v>
      </c>
      <c r="N140" s="159">
        <f>'Summer Meals Study Burden Table'!N140</f>
        <v>1.67E-2</v>
      </c>
      <c r="O140" s="133">
        <f>'Summer Meals Study Burden Table'!O140</f>
        <v>2.15096</v>
      </c>
      <c r="P140" s="171">
        <f>'Summer Meals Study Burden Table'!P140</f>
        <v>102.35096</v>
      </c>
      <c r="Q140" s="137">
        <f>'Summer Meals Study Burden Table'!Q140</f>
        <v>26.3</v>
      </c>
      <c r="R140" s="162">
        <f>'Summer Meals Study Burden Table'!R140</f>
        <v>2691.8302480000002</v>
      </c>
    </row>
    <row r="141" spans="1:18" ht="26.45" hidden="1" customHeight="1" x14ac:dyDescent="0.2">
      <c r="A141" s="261">
        <f>'Summer Meals Study Burden Table'!A141</f>
        <v>0</v>
      </c>
      <c r="B141" s="267">
        <v>0</v>
      </c>
      <c r="C141" s="151" t="s">
        <v>139</v>
      </c>
      <c r="D141" s="153" t="s">
        <v>51</v>
      </c>
      <c r="E141" s="136">
        <f>'Summer Meals Study Burden Table'!E141</f>
        <v>85.76</v>
      </c>
      <c r="F141" s="136">
        <f>'Summer Meals Study Burden Table'!F141</f>
        <v>42.88</v>
      </c>
      <c r="G141" s="202">
        <f>'Summer Meals Study Burden Table'!G141</f>
        <v>1</v>
      </c>
      <c r="H141" s="172">
        <f>'Summer Meals Study Burden Table'!H141</f>
        <v>42.88</v>
      </c>
      <c r="I141" s="138">
        <f>'Summer Meals Study Burden Table'!I141</f>
        <v>8.3500000000000005E-2</v>
      </c>
      <c r="J141" s="138">
        <f>'Summer Meals Study Burden Table'!J141</f>
        <v>3.5804800000000006</v>
      </c>
      <c r="K141" s="173">
        <f>'Summer Meals Study Burden Table'!K141</f>
        <v>42.88</v>
      </c>
      <c r="L141" s="202">
        <f>'Summer Meals Study Burden Table'!L141</f>
        <v>1</v>
      </c>
      <c r="M141" s="173">
        <f>'Summer Meals Study Burden Table'!M141</f>
        <v>42.88</v>
      </c>
      <c r="N141" s="159">
        <f>'Summer Meals Study Burden Table'!N141</f>
        <v>1.67E-2</v>
      </c>
      <c r="O141" s="133">
        <f>'Summer Meals Study Burden Table'!O141</f>
        <v>0.71609600000000007</v>
      </c>
      <c r="P141" s="171">
        <f>'Summer Meals Study Burden Table'!P141</f>
        <v>4.2965760000000008</v>
      </c>
      <c r="Q141" s="137">
        <f>'Summer Meals Study Burden Table'!Q141</f>
        <v>26.3</v>
      </c>
      <c r="R141" s="162">
        <f>'Summer Meals Study Burden Table'!R141</f>
        <v>112.99994880000003</v>
      </c>
    </row>
    <row r="142" spans="1:18" ht="39.6" hidden="1" customHeight="1" x14ac:dyDescent="0.2">
      <c r="A142" s="261">
        <f>'Summer Meals Study Burden Table'!A142</f>
        <v>0</v>
      </c>
      <c r="B142" s="267">
        <v>0</v>
      </c>
      <c r="C142" s="151" t="s">
        <v>48</v>
      </c>
      <c r="D142" s="153" t="s">
        <v>52</v>
      </c>
      <c r="E142" s="136">
        <f>'Summer Meals Study Burden Table'!E142</f>
        <v>11.764705882352942</v>
      </c>
      <c r="F142" s="136">
        <f>'Summer Meals Study Burden Table'!F142</f>
        <v>5.882352941176471</v>
      </c>
      <c r="G142" s="202">
        <f>'Summer Meals Study Burden Table'!G142</f>
        <v>1</v>
      </c>
      <c r="H142" s="172">
        <f>'Summer Meals Study Burden Table'!H142</f>
        <v>5.882352941176471</v>
      </c>
      <c r="I142" s="138">
        <f>'Summer Meals Study Burden Table'!I142</f>
        <v>5.0099999999999999E-2</v>
      </c>
      <c r="J142" s="138">
        <f>'Summer Meals Study Burden Table'!J142</f>
        <v>0.29470588235294121</v>
      </c>
      <c r="K142" s="173">
        <f>'Summer Meals Study Burden Table'!K142</f>
        <v>5.882352941176471</v>
      </c>
      <c r="L142" s="202">
        <f>'Summer Meals Study Burden Table'!L142</f>
        <v>1</v>
      </c>
      <c r="M142" s="173">
        <f>'Summer Meals Study Burden Table'!M142</f>
        <v>5.882352941176471</v>
      </c>
      <c r="N142" s="159">
        <f>'Summer Meals Study Burden Table'!N142</f>
        <v>1.67E-2</v>
      </c>
      <c r="O142" s="133">
        <f>'Summer Meals Study Burden Table'!O142</f>
        <v>9.823529411764706E-2</v>
      </c>
      <c r="P142" s="171">
        <f>'Summer Meals Study Burden Table'!P142</f>
        <v>0.39294117647058824</v>
      </c>
      <c r="Q142" s="137">
        <f>'Summer Meals Study Burden Table'!Q142</f>
        <v>26.3</v>
      </c>
      <c r="R142" s="162">
        <f>'Summer Meals Study Burden Table'!R142</f>
        <v>10.334352941176471</v>
      </c>
    </row>
    <row r="143" spans="1:18" ht="39.6" hidden="1" customHeight="1" x14ac:dyDescent="0.2">
      <c r="A143" s="261">
        <f>'Summer Meals Study Burden Table'!A143</f>
        <v>0</v>
      </c>
      <c r="B143" s="267">
        <v>0</v>
      </c>
      <c r="C143" s="151" t="s">
        <v>49</v>
      </c>
      <c r="D143" s="153" t="s">
        <v>53</v>
      </c>
      <c r="E143" s="136">
        <f>'Summer Meals Study Burden Table'!E143</f>
        <v>5.882352941176471</v>
      </c>
      <c r="F143" s="136">
        <f>'Summer Meals Study Burden Table'!F143</f>
        <v>4.7058823529411766</v>
      </c>
      <c r="G143" s="202">
        <f>'Summer Meals Study Burden Table'!G143</f>
        <v>1</v>
      </c>
      <c r="H143" s="172">
        <f>'Summer Meals Study Burden Table'!H143</f>
        <v>4.7058823529411766</v>
      </c>
      <c r="I143" s="138">
        <f>'Summer Meals Study Burden Table'!I143</f>
        <v>5.0099999999999999E-2</v>
      </c>
      <c r="J143" s="138">
        <f>'Summer Meals Study Burden Table'!J143</f>
        <v>0.23576470588235293</v>
      </c>
      <c r="K143" s="173">
        <f>'Summer Meals Study Burden Table'!K143</f>
        <v>1.1764705882352944</v>
      </c>
      <c r="L143" s="202">
        <f>'Summer Meals Study Burden Table'!L143</f>
        <v>1</v>
      </c>
      <c r="M143" s="173">
        <f>'Summer Meals Study Burden Table'!M143</f>
        <v>1.1764705882352944</v>
      </c>
      <c r="N143" s="159">
        <f>'Summer Meals Study Burden Table'!N143</f>
        <v>1.67E-2</v>
      </c>
      <c r="O143" s="133">
        <f>'Summer Meals Study Burden Table'!O143</f>
        <v>1.9647058823529417E-2</v>
      </c>
      <c r="P143" s="171">
        <f>'Summer Meals Study Burden Table'!P143</f>
        <v>0.25541176470588234</v>
      </c>
      <c r="Q143" s="137">
        <f>'Summer Meals Study Burden Table'!Q143</f>
        <v>26.3</v>
      </c>
      <c r="R143" s="162">
        <f>'Summer Meals Study Burden Table'!R143</f>
        <v>6.7173294117647053</v>
      </c>
    </row>
    <row r="144" spans="1:18" ht="39.6" hidden="1" customHeight="1" x14ac:dyDescent="0.2">
      <c r="A144" s="261">
        <f>'Summer Meals Study Burden Table'!A144</f>
        <v>0</v>
      </c>
      <c r="B144" s="267">
        <v>0</v>
      </c>
      <c r="C144" s="151" t="s">
        <v>140</v>
      </c>
      <c r="D144" s="153" t="s">
        <v>54</v>
      </c>
      <c r="E144" s="136">
        <f>'Summer Meals Study Burden Table'!E144</f>
        <v>9.4117647058823533</v>
      </c>
      <c r="F144" s="136">
        <f>'Summer Meals Study Burden Table'!F144</f>
        <v>8</v>
      </c>
      <c r="G144" s="202">
        <f>'Summer Meals Study Burden Table'!G144</f>
        <v>1</v>
      </c>
      <c r="H144" s="172">
        <f>'Summer Meals Study Burden Table'!H144</f>
        <v>8</v>
      </c>
      <c r="I144" s="138">
        <f>'Summer Meals Study Burden Table'!I144</f>
        <v>1.67E-2</v>
      </c>
      <c r="J144" s="138">
        <f>'Summer Meals Study Burden Table'!J144</f>
        <v>0.1336</v>
      </c>
      <c r="K144" s="173">
        <f>'Summer Meals Study Burden Table'!K144</f>
        <v>1.4117647058823533</v>
      </c>
      <c r="L144" s="202">
        <f>'Summer Meals Study Burden Table'!L144</f>
        <v>1</v>
      </c>
      <c r="M144" s="173">
        <f>'Summer Meals Study Burden Table'!M144</f>
        <v>1.4117647058823533</v>
      </c>
      <c r="N144" s="159">
        <f>'Summer Meals Study Burden Table'!N144</f>
        <v>1.67E-2</v>
      </c>
      <c r="O144" s="133">
        <f>'Summer Meals Study Burden Table'!O144</f>
        <v>2.3576470588235299E-2</v>
      </c>
      <c r="P144" s="171">
        <f>'Summer Meals Study Burden Table'!P144</f>
        <v>0.15717647058823531</v>
      </c>
      <c r="Q144" s="137">
        <f>'Summer Meals Study Burden Table'!Q144</f>
        <v>26.3</v>
      </c>
      <c r="R144" s="162">
        <f>'Summer Meals Study Burden Table'!R144</f>
        <v>4.1337411764705889</v>
      </c>
    </row>
    <row r="145" spans="1:21" ht="26.45" hidden="1" customHeight="1" x14ac:dyDescent="0.2">
      <c r="A145" s="261">
        <f>'Summer Meals Study Burden Table'!A145</f>
        <v>0</v>
      </c>
      <c r="B145" s="267">
        <v>0</v>
      </c>
      <c r="C145" s="150" t="s">
        <v>189</v>
      </c>
      <c r="D145" s="153" t="s">
        <v>226</v>
      </c>
      <c r="E145" s="136">
        <f>'Summer Meals Study Burden Table'!E145</f>
        <v>16</v>
      </c>
      <c r="F145" s="136">
        <f>'Summer Meals Study Burden Table'!F145</f>
        <v>16</v>
      </c>
      <c r="G145" s="202">
        <f>'Summer Meals Study Burden Table'!G145</f>
        <v>1</v>
      </c>
      <c r="H145" s="172">
        <f>'Summer Meals Study Burden Table'!H145</f>
        <v>16</v>
      </c>
      <c r="I145" s="138">
        <f>'Summer Meals Study Burden Table'!I145</f>
        <v>1</v>
      </c>
      <c r="J145" s="138">
        <f>'Summer Meals Study Burden Table'!J145</f>
        <v>16</v>
      </c>
      <c r="K145" s="173">
        <f>'Summer Meals Study Burden Table'!K145</f>
        <v>0</v>
      </c>
      <c r="L145" s="202">
        <f>'Summer Meals Study Burden Table'!L145</f>
        <v>1</v>
      </c>
      <c r="M145" s="173">
        <f>'Summer Meals Study Burden Table'!M145</f>
        <v>0</v>
      </c>
      <c r="N145" s="159">
        <f>'Summer Meals Study Burden Table'!N145</f>
        <v>1.67E-2</v>
      </c>
      <c r="O145" s="133">
        <f>'Summer Meals Study Burden Table'!O145</f>
        <v>0</v>
      </c>
      <c r="P145" s="171">
        <f>'Summer Meals Study Burden Table'!P145</f>
        <v>16</v>
      </c>
      <c r="Q145" s="137">
        <f>'Summer Meals Study Burden Table'!Q145</f>
        <v>26.3</v>
      </c>
      <c r="R145" s="162">
        <f>'Summer Meals Study Burden Table'!R145</f>
        <v>420.8</v>
      </c>
    </row>
    <row r="146" spans="1:21" ht="26.45" hidden="1" customHeight="1" x14ac:dyDescent="0.2">
      <c r="A146" s="261">
        <f>'Summer Meals Study Burden Table'!A146</f>
        <v>0</v>
      </c>
      <c r="B146" s="267">
        <v>0</v>
      </c>
      <c r="C146" s="151" t="s">
        <v>237</v>
      </c>
      <c r="D146" s="153" t="s">
        <v>60</v>
      </c>
      <c r="E146" s="136">
        <f>'Summer Meals Study Burden Table'!E146</f>
        <v>300</v>
      </c>
      <c r="F146" s="136">
        <f>'Summer Meals Study Burden Table'!F146</f>
        <v>300</v>
      </c>
      <c r="G146" s="202">
        <f>'Summer Meals Study Burden Table'!G146</f>
        <v>1</v>
      </c>
      <c r="H146" s="172">
        <f>'Summer Meals Study Burden Table'!H146</f>
        <v>300</v>
      </c>
      <c r="I146" s="138">
        <f>'Summer Meals Study Burden Table'!I146</f>
        <v>1.67E-2</v>
      </c>
      <c r="J146" s="138">
        <f>'Summer Meals Study Burden Table'!J146</f>
        <v>5.01</v>
      </c>
      <c r="K146" s="173">
        <f>'Summer Meals Study Burden Table'!K146</f>
        <v>0</v>
      </c>
      <c r="L146" s="202">
        <f>'Summer Meals Study Burden Table'!L146</f>
        <v>1</v>
      </c>
      <c r="M146" s="173">
        <f>'Summer Meals Study Burden Table'!M146</f>
        <v>0</v>
      </c>
      <c r="N146" s="159">
        <f>'Summer Meals Study Burden Table'!N146</f>
        <v>1.67E-2</v>
      </c>
      <c r="O146" s="133">
        <f>'Summer Meals Study Burden Table'!O146</f>
        <v>0</v>
      </c>
      <c r="P146" s="171">
        <f>'Summer Meals Study Burden Table'!P146</f>
        <v>5.01</v>
      </c>
      <c r="Q146" s="137">
        <f>'Summer Meals Study Burden Table'!Q146</f>
        <v>26.3</v>
      </c>
      <c r="R146" s="162">
        <f>'Summer Meals Study Burden Table'!R146</f>
        <v>131.76300000000001</v>
      </c>
    </row>
    <row r="147" spans="1:21" ht="13.15" hidden="1" customHeight="1" x14ac:dyDescent="0.2">
      <c r="A147" s="261">
        <f>'Summer Meals Study Burden Table'!A147</f>
        <v>0</v>
      </c>
      <c r="B147" s="267">
        <v>0</v>
      </c>
      <c r="C147" s="151" t="s">
        <v>146</v>
      </c>
      <c r="D147" s="153" t="s">
        <v>62</v>
      </c>
      <c r="E147" s="136">
        <f>'Summer Meals Study Burden Table'!E147</f>
        <v>11.764705882352942</v>
      </c>
      <c r="F147" s="136">
        <f>'Summer Meals Study Burden Table'!F147</f>
        <v>11.764705882352942</v>
      </c>
      <c r="G147" s="202">
        <f>'Summer Meals Study Burden Table'!G147</f>
        <v>1</v>
      </c>
      <c r="H147" s="172">
        <f>'Summer Meals Study Burden Table'!H147</f>
        <v>11.764705882352942</v>
      </c>
      <c r="I147" s="138">
        <f>'Summer Meals Study Burden Table'!I147</f>
        <v>5.0099999999999999E-2</v>
      </c>
      <c r="J147" s="138">
        <f>'Summer Meals Study Burden Table'!J147</f>
        <v>0.58941176470588241</v>
      </c>
      <c r="K147" s="173">
        <f>'Summer Meals Study Burden Table'!K147</f>
        <v>0</v>
      </c>
      <c r="L147" s="202">
        <f>'Summer Meals Study Burden Table'!L147</f>
        <v>1</v>
      </c>
      <c r="M147" s="173">
        <f>'Summer Meals Study Burden Table'!M147</f>
        <v>0</v>
      </c>
      <c r="N147" s="159">
        <f>'Summer Meals Study Burden Table'!N147</f>
        <v>1.67E-2</v>
      </c>
      <c r="O147" s="133">
        <f>'Summer Meals Study Burden Table'!O147</f>
        <v>0</v>
      </c>
      <c r="P147" s="171">
        <f>'Summer Meals Study Burden Table'!P147</f>
        <v>0.58941176470588241</v>
      </c>
      <c r="Q147" s="137">
        <f>'Summer Meals Study Burden Table'!Q147</f>
        <v>26.3</v>
      </c>
      <c r="R147" s="162">
        <f>'Summer Meals Study Burden Table'!R147</f>
        <v>15.501529411764707</v>
      </c>
    </row>
    <row r="148" spans="1:21" ht="13.15" hidden="1" customHeight="1" x14ac:dyDescent="0.2">
      <c r="A148" s="261">
        <f>'Summer Meals Study Burden Table'!A148</f>
        <v>0</v>
      </c>
      <c r="B148" s="267">
        <v>0</v>
      </c>
      <c r="C148" s="151" t="s">
        <v>33</v>
      </c>
      <c r="D148" s="153" t="s">
        <v>147</v>
      </c>
      <c r="E148" s="136">
        <f>'Summer Meals Study Burden Table'!E148</f>
        <v>142.93333333333334</v>
      </c>
      <c r="F148" s="136">
        <f>'Summer Meals Study Burden Table'!F148</f>
        <v>100</v>
      </c>
      <c r="G148" s="202">
        <f>'Summer Meals Study Burden Table'!G148</f>
        <v>1</v>
      </c>
      <c r="H148" s="172">
        <f>'Summer Meals Study Burden Table'!H148</f>
        <v>100</v>
      </c>
      <c r="I148" s="138">
        <f>'Summer Meals Study Burden Table'!I148</f>
        <v>0.33399999999999996</v>
      </c>
      <c r="J148" s="138">
        <f>'Summer Meals Study Burden Table'!J148</f>
        <v>33.4</v>
      </c>
      <c r="K148" s="173">
        <f>'Summer Meals Study Burden Table'!K148</f>
        <v>42.933333333333337</v>
      </c>
      <c r="L148" s="202">
        <f>'Summer Meals Study Burden Table'!L148</f>
        <v>1</v>
      </c>
      <c r="M148" s="173">
        <f>'Summer Meals Study Burden Table'!M148</f>
        <v>42.933333333333337</v>
      </c>
      <c r="N148" s="159">
        <f>'Summer Meals Study Burden Table'!N148</f>
        <v>1.67E-2</v>
      </c>
      <c r="O148" s="133">
        <f>'Summer Meals Study Burden Table'!O148</f>
        <v>0.71698666666666666</v>
      </c>
      <c r="P148" s="171">
        <f>'Summer Meals Study Burden Table'!P148</f>
        <v>34.116986666666662</v>
      </c>
      <c r="Q148" s="137">
        <f>'Summer Meals Study Burden Table'!Q148</f>
        <v>26.3</v>
      </c>
      <c r="R148" s="162">
        <f>'Summer Meals Study Burden Table'!R148</f>
        <v>897.27674933333321</v>
      </c>
    </row>
    <row r="149" spans="1:21" ht="26.45" hidden="1" customHeight="1" x14ac:dyDescent="0.2">
      <c r="A149" s="261">
        <f>'Summer Meals Study Burden Table'!A149</f>
        <v>0</v>
      </c>
      <c r="B149" s="267">
        <v>0</v>
      </c>
      <c r="C149" s="151" t="s">
        <v>43</v>
      </c>
      <c r="D149" s="153" t="s">
        <v>148</v>
      </c>
      <c r="E149" s="136">
        <f>'Summer Meals Study Burden Table'!E149</f>
        <v>142.93333333333334</v>
      </c>
      <c r="F149" s="136">
        <f>'Summer Meals Study Burden Table'!F149</f>
        <v>71.466666666666669</v>
      </c>
      <c r="G149" s="202">
        <f>'Summer Meals Study Burden Table'!G149</f>
        <v>1</v>
      </c>
      <c r="H149" s="172">
        <f>'Summer Meals Study Burden Table'!H149</f>
        <v>71.466666666666669</v>
      </c>
      <c r="I149" s="138">
        <f>'Summer Meals Study Burden Table'!I149</f>
        <v>8.3500000000000005E-2</v>
      </c>
      <c r="J149" s="138">
        <f>'Summer Meals Study Burden Table'!J149</f>
        <v>5.9674666666666676</v>
      </c>
      <c r="K149" s="173">
        <f>'Summer Meals Study Burden Table'!K149</f>
        <v>71.466666666666669</v>
      </c>
      <c r="L149" s="202">
        <f>'Summer Meals Study Burden Table'!L149</f>
        <v>1</v>
      </c>
      <c r="M149" s="173">
        <f>'Summer Meals Study Burden Table'!M149</f>
        <v>71.466666666666669</v>
      </c>
      <c r="N149" s="159">
        <f>'Summer Meals Study Burden Table'!N149</f>
        <v>1.67E-2</v>
      </c>
      <c r="O149" s="133">
        <f>'Summer Meals Study Burden Table'!O149</f>
        <v>1.1934933333333333</v>
      </c>
      <c r="P149" s="171">
        <f>'Summer Meals Study Burden Table'!P149</f>
        <v>7.1609600000000011</v>
      </c>
      <c r="Q149" s="137">
        <f>'Summer Meals Study Burden Table'!Q149</f>
        <v>26.3</v>
      </c>
      <c r="R149" s="162">
        <f>'Summer Meals Study Burden Table'!R149</f>
        <v>188.33324800000003</v>
      </c>
    </row>
    <row r="150" spans="1:21" ht="13.15" hidden="1" customHeight="1" x14ac:dyDescent="0.2">
      <c r="A150" s="261">
        <f>'Summer Meals Study Burden Table'!A150</f>
        <v>0</v>
      </c>
      <c r="B150" s="267">
        <v>0</v>
      </c>
      <c r="C150" s="151" t="s">
        <v>227</v>
      </c>
      <c r="D150" s="153">
        <v>0</v>
      </c>
      <c r="E150" s="136">
        <f>'Summer Meals Study Burden Table'!E150</f>
        <v>142.93333333333334</v>
      </c>
      <c r="F150" s="136">
        <f>'Summer Meals Study Burden Table'!F150</f>
        <v>100</v>
      </c>
      <c r="G150" s="202">
        <f>'Summer Meals Study Burden Table'!G150</f>
        <v>2</v>
      </c>
      <c r="H150" s="172">
        <f>'Summer Meals Study Burden Table'!H150</f>
        <v>200</v>
      </c>
      <c r="I150" s="138">
        <f>'Summer Meals Study Burden Table'!I150</f>
        <v>0.33399999999999996</v>
      </c>
      <c r="J150" s="138">
        <f>'Summer Meals Study Burden Table'!J150</f>
        <v>66.8</v>
      </c>
      <c r="K150" s="173">
        <f>'Summer Meals Study Burden Table'!K150</f>
        <v>42.933333333333337</v>
      </c>
      <c r="L150" s="202">
        <f>'Summer Meals Study Burden Table'!L150</f>
        <v>2</v>
      </c>
      <c r="M150" s="173">
        <f>'Summer Meals Study Burden Table'!M150</f>
        <v>85.866666666666674</v>
      </c>
      <c r="N150" s="159">
        <f>'Summer Meals Study Burden Table'!N150</f>
        <v>1.67E-2</v>
      </c>
      <c r="O150" s="133">
        <f>'Summer Meals Study Burden Table'!O150</f>
        <v>1.4339733333333333</v>
      </c>
      <c r="P150" s="171">
        <f>'Summer Meals Study Burden Table'!P150</f>
        <v>68.233973333333324</v>
      </c>
      <c r="Q150" s="137">
        <f>'Summer Meals Study Burden Table'!Q150</f>
        <v>26.3</v>
      </c>
      <c r="R150" s="162">
        <f>'Summer Meals Study Burden Table'!R150</f>
        <v>1794.5534986666664</v>
      </c>
    </row>
    <row r="151" spans="1:21" ht="39.6" hidden="1" customHeight="1" x14ac:dyDescent="0.2">
      <c r="A151" s="261">
        <f>'Summer Meals Study Burden Table'!A151</f>
        <v>0</v>
      </c>
      <c r="B151" s="267">
        <v>0</v>
      </c>
      <c r="C151" s="151" t="s">
        <v>44</v>
      </c>
      <c r="D151" s="152" t="s">
        <v>149</v>
      </c>
      <c r="E151" s="136">
        <f>'Summer Meals Study Burden Table'!E151</f>
        <v>71.466666666666669</v>
      </c>
      <c r="F151" s="136">
        <f>'Summer Meals Study Burden Table'!F151</f>
        <v>57.173333333333339</v>
      </c>
      <c r="G151" s="202">
        <f>'Summer Meals Study Burden Table'!G151</f>
        <v>1</v>
      </c>
      <c r="H151" s="172">
        <f>'Summer Meals Study Burden Table'!H151</f>
        <v>57.173333333333339</v>
      </c>
      <c r="I151" s="138">
        <f>'Summer Meals Study Burden Table'!I151</f>
        <v>5.0099999999999999E-2</v>
      </c>
      <c r="J151" s="138">
        <f>'Summer Meals Study Burden Table'!J151</f>
        <v>2.8643840000000003</v>
      </c>
      <c r="K151" s="173">
        <f>'Summer Meals Study Burden Table'!K151</f>
        <v>14.293333333333329</v>
      </c>
      <c r="L151" s="202">
        <f>'Summer Meals Study Burden Table'!L151</f>
        <v>1</v>
      </c>
      <c r="M151" s="173">
        <f>'Summer Meals Study Burden Table'!M151</f>
        <v>14.293333333333329</v>
      </c>
      <c r="N151" s="159">
        <f>'Summer Meals Study Burden Table'!N151</f>
        <v>1.67E-2</v>
      </c>
      <c r="O151" s="133">
        <f>'Summer Meals Study Burden Table'!O151</f>
        <v>0.23869866666666659</v>
      </c>
      <c r="P151" s="171">
        <f>'Summer Meals Study Burden Table'!P151</f>
        <v>3.1030826666666669</v>
      </c>
      <c r="Q151" s="137">
        <f>'Summer Meals Study Burden Table'!Q151</f>
        <v>26.3</v>
      </c>
      <c r="R151" s="162">
        <f>'Summer Meals Study Burden Table'!R151</f>
        <v>81.611074133333346</v>
      </c>
    </row>
    <row r="152" spans="1:21" ht="39.6" hidden="1" customHeight="1" x14ac:dyDescent="0.2">
      <c r="A152" s="261">
        <f>'Summer Meals Study Burden Table'!A152</f>
        <v>0</v>
      </c>
      <c r="B152" s="267">
        <v>0</v>
      </c>
      <c r="C152" s="151" t="s">
        <v>150</v>
      </c>
      <c r="D152" s="152" t="s">
        <v>151</v>
      </c>
      <c r="E152" s="136">
        <f>'Summer Meals Study Burden Table'!E152</f>
        <v>28.58666666666667</v>
      </c>
      <c r="F152" s="136">
        <f>'Summer Meals Study Burden Table'!F152</f>
        <v>14.293333333333335</v>
      </c>
      <c r="G152" s="202">
        <f>'Summer Meals Study Burden Table'!G152</f>
        <v>1</v>
      </c>
      <c r="H152" s="172">
        <f>'Summer Meals Study Burden Table'!H152</f>
        <v>14.293333333333335</v>
      </c>
      <c r="I152" s="138">
        <f>'Summer Meals Study Burden Table'!I152</f>
        <v>8.3500000000000005E-2</v>
      </c>
      <c r="J152" s="138">
        <f>'Summer Meals Study Burden Table'!J152</f>
        <v>1.1934933333333335</v>
      </c>
      <c r="K152" s="173">
        <f>'Summer Meals Study Burden Table'!K152</f>
        <v>14.293333333333335</v>
      </c>
      <c r="L152" s="202">
        <f>'Summer Meals Study Burden Table'!L152</f>
        <v>1</v>
      </c>
      <c r="M152" s="173">
        <f>'Summer Meals Study Burden Table'!M152</f>
        <v>14.293333333333335</v>
      </c>
      <c r="N152" s="159">
        <f>'Summer Meals Study Burden Table'!N152</f>
        <v>1.67E-2</v>
      </c>
      <c r="O152" s="133">
        <f>'Summer Meals Study Burden Table'!O152</f>
        <v>0.2386986666666667</v>
      </c>
      <c r="P152" s="171">
        <f>'Summer Meals Study Burden Table'!P152</f>
        <v>1.4321920000000001</v>
      </c>
      <c r="Q152" s="137">
        <f>'Summer Meals Study Burden Table'!Q152</f>
        <v>26.3</v>
      </c>
      <c r="R152" s="162">
        <f>'Summer Meals Study Burden Table'!R152</f>
        <v>37.666649600000007</v>
      </c>
    </row>
    <row r="153" spans="1:21" ht="26.45" hidden="1" customHeight="1" x14ac:dyDescent="0.2">
      <c r="A153" s="261">
        <f>'Summer Meals Study Burden Table'!A153</f>
        <v>0</v>
      </c>
      <c r="B153" s="267">
        <v>0</v>
      </c>
      <c r="C153" s="151" t="s">
        <v>178</v>
      </c>
      <c r="D153" s="152" t="s">
        <v>152</v>
      </c>
      <c r="E153" s="136">
        <f>'Summer Meals Study Burden Table'!E153</f>
        <v>142.93333333333334</v>
      </c>
      <c r="F153" s="136">
        <f>'Summer Meals Study Burden Table'!F153</f>
        <v>71.466666666666669</v>
      </c>
      <c r="G153" s="202">
        <f>'Summer Meals Study Burden Table'!G153</f>
        <v>1</v>
      </c>
      <c r="H153" s="172">
        <f>'Summer Meals Study Burden Table'!H153</f>
        <v>71.466666666666669</v>
      </c>
      <c r="I153" s="138">
        <f>'Summer Meals Study Burden Table'!I153</f>
        <v>8.3500000000000005E-2</v>
      </c>
      <c r="J153" s="138">
        <f>'Summer Meals Study Burden Table'!J153</f>
        <v>5.9674666666666676</v>
      </c>
      <c r="K153" s="173">
        <f>'Summer Meals Study Burden Table'!K153</f>
        <v>71.466666666666669</v>
      </c>
      <c r="L153" s="202">
        <f>'Summer Meals Study Burden Table'!L153</f>
        <v>1</v>
      </c>
      <c r="M153" s="173">
        <f>'Summer Meals Study Burden Table'!M153</f>
        <v>71.466666666666669</v>
      </c>
      <c r="N153" s="159">
        <f>'Summer Meals Study Burden Table'!N153</f>
        <v>1.67E-2</v>
      </c>
      <c r="O153" s="133">
        <f>'Summer Meals Study Burden Table'!O153</f>
        <v>1.1934933333333333</v>
      </c>
      <c r="P153" s="171">
        <f>'Summer Meals Study Burden Table'!P153</f>
        <v>7.1609600000000011</v>
      </c>
      <c r="Q153" s="137">
        <f>'Summer Meals Study Burden Table'!Q153</f>
        <v>26.3</v>
      </c>
      <c r="R153" s="162">
        <f>'Summer Meals Study Burden Table'!R153</f>
        <v>188.33324800000003</v>
      </c>
    </row>
    <row r="154" spans="1:21" ht="26.45" hidden="1" customHeight="1" x14ac:dyDescent="0.2">
      <c r="A154" s="261">
        <f>'Summer Meals Study Burden Table'!A154</f>
        <v>0</v>
      </c>
      <c r="B154" s="267">
        <v>0</v>
      </c>
      <c r="C154" s="151" t="s">
        <v>45</v>
      </c>
      <c r="D154" s="152" t="s">
        <v>153</v>
      </c>
      <c r="E154" s="136">
        <f>'Summer Meals Study Burden Table'!E154</f>
        <v>71.466666666666669</v>
      </c>
      <c r="F154" s="136">
        <f>'Summer Meals Study Burden Table'!F154</f>
        <v>57.173333333333339</v>
      </c>
      <c r="G154" s="202">
        <f>'Summer Meals Study Burden Table'!G154</f>
        <v>1</v>
      </c>
      <c r="H154" s="172">
        <f>'Summer Meals Study Burden Table'!H154</f>
        <v>57.173333333333339</v>
      </c>
      <c r="I154" s="138">
        <f>'Summer Meals Study Burden Table'!I154</f>
        <v>8.3500000000000005E-2</v>
      </c>
      <c r="J154" s="138">
        <f>'Summer Meals Study Burden Table'!J154</f>
        <v>4.7739733333333341</v>
      </c>
      <c r="K154" s="173">
        <f>'Summer Meals Study Burden Table'!K154</f>
        <v>14.293333333333329</v>
      </c>
      <c r="L154" s="202">
        <f>'Summer Meals Study Burden Table'!L154</f>
        <v>1</v>
      </c>
      <c r="M154" s="173">
        <f>'Summer Meals Study Burden Table'!M154</f>
        <v>14.293333333333329</v>
      </c>
      <c r="N154" s="159">
        <f>'Summer Meals Study Burden Table'!N154</f>
        <v>1.67E-2</v>
      </c>
      <c r="O154" s="133">
        <f>'Summer Meals Study Burden Table'!O154</f>
        <v>0.23869866666666659</v>
      </c>
      <c r="P154" s="171">
        <f>'Summer Meals Study Burden Table'!P154</f>
        <v>5.0126720000000002</v>
      </c>
      <c r="Q154" s="137">
        <f>'Summer Meals Study Burden Table'!Q154</f>
        <v>26.3</v>
      </c>
      <c r="R154" s="162">
        <f>'Summer Meals Study Burden Table'!R154</f>
        <v>131.83327360000001</v>
      </c>
    </row>
    <row r="155" spans="1:21" ht="26.45" hidden="1" customHeight="1" x14ac:dyDescent="0.2">
      <c r="A155" s="261">
        <f>'Summer Meals Study Burden Table'!A155</f>
        <v>0</v>
      </c>
      <c r="B155" s="267">
        <v>0</v>
      </c>
      <c r="C155" s="151" t="s">
        <v>154</v>
      </c>
      <c r="D155" s="152" t="s">
        <v>155</v>
      </c>
      <c r="E155" s="136">
        <f>'Summer Meals Study Burden Table'!E155</f>
        <v>28.58666666666667</v>
      </c>
      <c r="F155" s="136">
        <f>'Summer Meals Study Burden Table'!F155</f>
        <v>14.293333333333335</v>
      </c>
      <c r="G155" s="202">
        <f>'Summer Meals Study Burden Table'!G155</f>
        <v>1</v>
      </c>
      <c r="H155" s="172">
        <f>'Summer Meals Study Burden Table'!H155</f>
        <v>14.293333333333335</v>
      </c>
      <c r="I155" s="138">
        <f>'Summer Meals Study Burden Table'!I155</f>
        <v>8.3500000000000005E-2</v>
      </c>
      <c r="J155" s="138">
        <f>'Summer Meals Study Burden Table'!J155</f>
        <v>1.1934933333333335</v>
      </c>
      <c r="K155" s="173">
        <f>'Summer Meals Study Burden Table'!K155</f>
        <v>14.293333333333335</v>
      </c>
      <c r="L155" s="202">
        <f>'Summer Meals Study Burden Table'!L155</f>
        <v>1</v>
      </c>
      <c r="M155" s="173">
        <f>'Summer Meals Study Burden Table'!M155</f>
        <v>14.293333333333335</v>
      </c>
      <c r="N155" s="159">
        <f>'Summer Meals Study Burden Table'!N155</f>
        <v>1.67E-2</v>
      </c>
      <c r="O155" s="133">
        <f>'Summer Meals Study Burden Table'!O155</f>
        <v>0.2386986666666667</v>
      </c>
      <c r="P155" s="171">
        <f>'Summer Meals Study Burden Table'!P155</f>
        <v>1.4321920000000001</v>
      </c>
      <c r="Q155" s="137">
        <f>'Summer Meals Study Burden Table'!Q155</f>
        <v>26.3</v>
      </c>
      <c r="R155" s="162">
        <f>'Summer Meals Study Burden Table'!R155</f>
        <v>37.666649600000007</v>
      </c>
    </row>
    <row r="156" spans="1:21" ht="26.45" hidden="1" customHeight="1" x14ac:dyDescent="0.2">
      <c r="A156" s="261">
        <f>'Summer Meals Study Burden Table'!A156</f>
        <v>0</v>
      </c>
      <c r="B156" s="267">
        <v>0</v>
      </c>
      <c r="C156" s="151" t="s">
        <v>179</v>
      </c>
      <c r="D156" s="152" t="s">
        <v>156</v>
      </c>
      <c r="E156" s="136">
        <f>'Summer Meals Study Burden Table'!E156</f>
        <v>142.93333333333334</v>
      </c>
      <c r="F156" s="136">
        <f>'Summer Meals Study Burden Table'!F156</f>
        <v>71.466666666666669</v>
      </c>
      <c r="G156" s="202">
        <f>'Summer Meals Study Burden Table'!G156</f>
        <v>1</v>
      </c>
      <c r="H156" s="172">
        <f>'Summer Meals Study Burden Table'!H156</f>
        <v>71.466666666666669</v>
      </c>
      <c r="I156" s="138">
        <f>'Summer Meals Study Burden Table'!I156</f>
        <v>8.3500000000000005E-2</v>
      </c>
      <c r="J156" s="138">
        <f>'Summer Meals Study Burden Table'!J156</f>
        <v>5.9674666666666676</v>
      </c>
      <c r="K156" s="173">
        <f>'Summer Meals Study Burden Table'!K156</f>
        <v>71.466666666666669</v>
      </c>
      <c r="L156" s="202">
        <f>'Summer Meals Study Burden Table'!L156</f>
        <v>1</v>
      </c>
      <c r="M156" s="173">
        <f>'Summer Meals Study Burden Table'!M156</f>
        <v>71.466666666666669</v>
      </c>
      <c r="N156" s="159">
        <f>'Summer Meals Study Burden Table'!N156</f>
        <v>1.67E-2</v>
      </c>
      <c r="O156" s="133">
        <f>'Summer Meals Study Burden Table'!O156</f>
        <v>1.1934933333333333</v>
      </c>
      <c r="P156" s="171">
        <f>'Summer Meals Study Burden Table'!P156</f>
        <v>7.1609600000000011</v>
      </c>
      <c r="Q156" s="137">
        <f>'Summer Meals Study Burden Table'!Q156</f>
        <v>26.3</v>
      </c>
      <c r="R156" s="162">
        <f>'Summer Meals Study Burden Table'!R156</f>
        <v>188.33324800000003</v>
      </c>
    </row>
    <row r="157" spans="1:21" ht="13.15" hidden="1" customHeight="1" x14ac:dyDescent="0.2">
      <c r="A157" s="261">
        <f>'Summer Meals Study Burden Table'!A157</f>
        <v>0</v>
      </c>
      <c r="B157" s="267">
        <v>0</v>
      </c>
      <c r="C157" s="151" t="s">
        <v>46</v>
      </c>
      <c r="D157" s="152" t="s">
        <v>157</v>
      </c>
      <c r="E157" s="136">
        <f>'Summer Meals Study Burden Table'!E157</f>
        <v>142.93333333333334</v>
      </c>
      <c r="F157" s="136">
        <f>'Summer Meals Study Burden Table'!F157</f>
        <v>100</v>
      </c>
      <c r="G157" s="202">
        <f>'Summer Meals Study Burden Table'!G157</f>
        <v>1</v>
      </c>
      <c r="H157" s="172">
        <f>'Summer Meals Study Burden Table'!H157</f>
        <v>100</v>
      </c>
      <c r="I157" s="138">
        <f>'Summer Meals Study Burden Table'!I157</f>
        <v>0.5</v>
      </c>
      <c r="J157" s="138">
        <f>'Summer Meals Study Burden Table'!J157</f>
        <v>50</v>
      </c>
      <c r="K157" s="173">
        <f>'Summer Meals Study Burden Table'!K157</f>
        <v>42.933333333333337</v>
      </c>
      <c r="L157" s="202">
        <f>'Summer Meals Study Burden Table'!L157</f>
        <v>1</v>
      </c>
      <c r="M157" s="173">
        <f>'Summer Meals Study Burden Table'!M157</f>
        <v>42.933333333333337</v>
      </c>
      <c r="N157" s="159">
        <f>'Summer Meals Study Burden Table'!N157</f>
        <v>1.67E-2</v>
      </c>
      <c r="O157" s="133">
        <f>'Summer Meals Study Burden Table'!O157</f>
        <v>0.71698666666666666</v>
      </c>
      <c r="P157" s="171">
        <f>'Summer Meals Study Burden Table'!P157</f>
        <v>50.716986666666664</v>
      </c>
      <c r="Q157" s="137">
        <f>'Summer Meals Study Burden Table'!Q157</f>
        <v>26.3</v>
      </c>
      <c r="R157" s="162">
        <f>'Summer Meals Study Burden Table'!R157</f>
        <v>1333.8567493333333</v>
      </c>
    </row>
    <row r="158" spans="1:21" ht="26.45" hidden="1" customHeight="1" x14ac:dyDescent="0.2">
      <c r="A158" s="261">
        <f>'Summer Meals Study Burden Table'!A158</f>
        <v>0</v>
      </c>
      <c r="B158" s="267">
        <v>0</v>
      </c>
      <c r="C158" s="151" t="s">
        <v>34</v>
      </c>
      <c r="D158" s="152" t="s">
        <v>158</v>
      </c>
      <c r="E158" s="136">
        <f>'Summer Meals Study Burden Table'!E158</f>
        <v>71.466666666666669</v>
      </c>
      <c r="F158" s="136">
        <f>'Summer Meals Study Burden Table'!F158</f>
        <v>57.173333333333339</v>
      </c>
      <c r="G158" s="202">
        <f>'Summer Meals Study Burden Table'!G158</f>
        <v>1</v>
      </c>
      <c r="H158" s="172">
        <f>'Summer Meals Study Burden Table'!H158</f>
        <v>57.173333333333339</v>
      </c>
      <c r="I158" s="138">
        <f>'Summer Meals Study Burden Table'!I158</f>
        <v>1.67E-2</v>
      </c>
      <c r="J158" s="138">
        <f>'Summer Meals Study Burden Table'!J158</f>
        <v>0.95479466666666679</v>
      </c>
      <c r="K158" s="173">
        <f>'Summer Meals Study Burden Table'!K158</f>
        <v>14.293333333333329</v>
      </c>
      <c r="L158" s="202">
        <f>'Summer Meals Study Burden Table'!L158</f>
        <v>1</v>
      </c>
      <c r="M158" s="173">
        <f>'Summer Meals Study Burden Table'!M158</f>
        <v>14.293333333333329</v>
      </c>
      <c r="N158" s="159">
        <f>'Summer Meals Study Burden Table'!N158</f>
        <v>1.67E-2</v>
      </c>
      <c r="O158" s="133">
        <f>'Summer Meals Study Burden Table'!O158</f>
        <v>0.23869866666666659</v>
      </c>
      <c r="P158" s="171">
        <f>'Summer Meals Study Burden Table'!P158</f>
        <v>1.1934933333333333</v>
      </c>
      <c r="Q158" s="137">
        <f>'Summer Meals Study Burden Table'!Q158</f>
        <v>26.3</v>
      </c>
      <c r="R158" s="162">
        <f>'Summer Meals Study Burden Table'!R158</f>
        <v>31.388874666666666</v>
      </c>
    </row>
    <row r="159" spans="1:21" ht="26.45" hidden="1" customHeight="1" x14ac:dyDescent="0.2">
      <c r="A159" s="261">
        <f>'Summer Meals Study Burden Table'!A159</f>
        <v>0</v>
      </c>
      <c r="B159" s="267">
        <v>0</v>
      </c>
      <c r="C159" s="151" t="s">
        <v>47</v>
      </c>
      <c r="D159" s="152" t="s">
        <v>180</v>
      </c>
      <c r="E159" s="136">
        <f>'Summer Meals Study Burden Table'!E159</f>
        <v>28.58666666666667</v>
      </c>
      <c r="F159" s="136">
        <f>'Summer Meals Study Burden Table'!F159</f>
        <v>14.293333333333335</v>
      </c>
      <c r="G159" s="202">
        <f>'Summer Meals Study Burden Table'!G159</f>
        <v>1</v>
      </c>
      <c r="H159" s="172">
        <f>'Summer Meals Study Burden Table'!H159</f>
        <v>14.293333333333335</v>
      </c>
      <c r="I159" s="138">
        <f>'Summer Meals Study Burden Table'!I159</f>
        <v>8.3500000000000005E-2</v>
      </c>
      <c r="J159" s="138">
        <f>'Summer Meals Study Burden Table'!J159</f>
        <v>1.1934933333333335</v>
      </c>
      <c r="K159" s="173">
        <f>'Summer Meals Study Burden Table'!K159</f>
        <v>14.293333333333335</v>
      </c>
      <c r="L159" s="202">
        <f>'Summer Meals Study Burden Table'!L159</f>
        <v>1</v>
      </c>
      <c r="M159" s="173">
        <f>'Summer Meals Study Burden Table'!M159</f>
        <v>14.293333333333335</v>
      </c>
      <c r="N159" s="159">
        <f>'Summer Meals Study Burden Table'!N159</f>
        <v>1.67E-2</v>
      </c>
      <c r="O159" s="133">
        <f>'Summer Meals Study Burden Table'!O159</f>
        <v>0.2386986666666667</v>
      </c>
      <c r="P159" s="171">
        <f>'Summer Meals Study Burden Table'!P159</f>
        <v>1.4321920000000001</v>
      </c>
      <c r="Q159" s="137">
        <f>'Summer Meals Study Burden Table'!Q159</f>
        <v>26.3</v>
      </c>
      <c r="R159" s="162">
        <f>'Summer Meals Study Burden Table'!R159</f>
        <v>37.666649600000007</v>
      </c>
    </row>
    <row r="160" spans="1:21" x14ac:dyDescent="0.2">
      <c r="A160" s="261">
        <f>'Summer Meals Study Burden Table'!A160</f>
        <v>0</v>
      </c>
      <c r="B160" s="265" t="s">
        <v>254</v>
      </c>
      <c r="C160" s="265">
        <v>0</v>
      </c>
      <c r="D160" s="265">
        <v>0</v>
      </c>
      <c r="E160" s="136">
        <f>'Summer Meals Study Burden Table'!E160</f>
        <v>428.8</v>
      </c>
      <c r="F160" s="136">
        <f>'Summer Meals Study Burden Table'!F160</f>
        <v>300</v>
      </c>
      <c r="G160" s="202">
        <f>'Summer Meals Study Burden Table'!G160</f>
        <v>11.972109803921571</v>
      </c>
      <c r="H160" s="172">
        <f>'Summer Meals Study Burden Table'!H160</f>
        <v>3591.6329411764714</v>
      </c>
      <c r="I160" s="138">
        <f>'Summer Meals Study Burden Table'!I160</f>
        <v>0.13774793014726661</v>
      </c>
      <c r="J160" s="138">
        <f>'Summer Meals Study Burden Table'!J160</f>
        <v>494.74000349579825</v>
      </c>
      <c r="K160" s="173">
        <f>'Summer Meals Study Burden Table'!K160</f>
        <v>128.80000000000001</v>
      </c>
      <c r="L160" s="202">
        <f>'Summer Meals Study Burden Table'!L160</f>
        <v>10.447545974911701</v>
      </c>
      <c r="M160" s="173">
        <f>'Summer Meals Study Burden Table'!M160</f>
        <v>1345.6439215686273</v>
      </c>
      <c r="N160" s="159">
        <f>'Summer Meals Study Burden Table'!N160</f>
        <v>1.670000000000001E-2</v>
      </c>
      <c r="O160" s="133">
        <f>'Summer Meals Study Burden Table'!O160</f>
        <v>22.472253490196088</v>
      </c>
      <c r="P160" s="171">
        <f>'Summer Meals Study Burden Table'!P160</f>
        <v>517.21225698599437</v>
      </c>
      <c r="Q160" s="137">
        <f>'Summer Meals Study Burden Table'!Q160</f>
        <v>0</v>
      </c>
      <c r="R160" s="162">
        <f>'Summer Meals Study Burden Table'!R160</f>
        <v>13602.682358731658</v>
      </c>
      <c r="U160" s="170"/>
    </row>
    <row r="161" spans="1:18" x14ac:dyDescent="0.2">
      <c r="A161" s="262"/>
      <c r="B161" s="156" t="s">
        <v>255</v>
      </c>
      <c r="C161" s="154"/>
      <c r="D161" s="155"/>
      <c r="E161" s="174">
        <f>'Summer Meals Study Burden Table'!E161</f>
        <v>734</v>
      </c>
      <c r="F161" s="174">
        <f>'Summer Meals Study Burden Table'!F161</f>
        <v>541</v>
      </c>
      <c r="G161" s="201">
        <f>'Summer Meals Study Burden Table'!G161</f>
        <v>16.227751078250158</v>
      </c>
      <c r="H161" s="175">
        <f>'Summer Meals Study Burden Table'!H161</f>
        <v>8779.213333333335</v>
      </c>
      <c r="I161" s="176">
        <f>'Summer Meals Study Burden Table'!I161</f>
        <v>0.18795054395575778</v>
      </c>
      <c r="J161" s="176">
        <f>'Summer Meals Study Burden Table'!J161</f>
        <v>1650.0579215036416</v>
      </c>
      <c r="K161" s="177">
        <f>'Summer Meals Study Burden Table'!K161</f>
        <v>193</v>
      </c>
      <c r="L161" s="201">
        <f>'Summer Meals Study Burden Table'!L161</f>
        <v>18.689063090521181</v>
      </c>
      <c r="M161" s="177">
        <f>'Summer Meals Study Burden Table'!M161</f>
        <v>3606.9891764705881</v>
      </c>
      <c r="N161" s="178">
        <f>'Summer Meals Study Burden Table'!N161</f>
        <v>1.6597956999039258E-2</v>
      </c>
      <c r="O161" s="179">
        <f>'Summer Meals Study Burden Table'!O161</f>
        <v>59.868651247058843</v>
      </c>
      <c r="P161" s="182">
        <f>'Summer Meals Study Burden Table'!P161</f>
        <v>1709.9265727507006</v>
      </c>
      <c r="Q161" s="180">
        <f>'Summer Meals Study Burden Table'!Q161</f>
        <v>0</v>
      </c>
      <c r="R161" s="181">
        <f>'Summer Meals Study Burden Table'!R161</f>
        <v>55502.736271545786</v>
      </c>
    </row>
    <row r="162" spans="1:18" hidden="1" x14ac:dyDescent="0.2">
      <c r="A162" s="271" t="str">
        <f>'Summer Meals Study Burden Table'!A162</f>
        <v>Individuals and Households</v>
      </c>
      <c r="B162" s="267" t="str">
        <f>'Summer Meals Study Burden Table'!B162</f>
        <v>Parents/Caregivers of SFSP/SSO Participants and Nonparticipants (f)</v>
      </c>
      <c r="C162" s="151" t="str">
        <f>'Summer Meals Study Burden Table'!C162</f>
        <v>Household Screener Invitation Letter</v>
      </c>
      <c r="D162" s="152" t="str">
        <f>'Summer Meals Study Burden Table'!D162</f>
        <v>G1</v>
      </c>
      <c r="E162" s="136">
        <f>'Summer Meals Study Burden Table'!E162</f>
        <v>112965</v>
      </c>
      <c r="F162" s="136">
        <f>'Summer Meals Study Burden Table'!F162</f>
        <v>56482.5</v>
      </c>
      <c r="G162" s="202">
        <f>'Summer Meals Study Burden Table'!G162</f>
        <v>1</v>
      </c>
      <c r="H162" s="172">
        <f>'Summer Meals Study Burden Table'!H162</f>
        <v>56482.5</v>
      </c>
      <c r="I162" s="138">
        <f>'Summer Meals Study Burden Table'!I162</f>
        <v>8.3500000000000005E-2</v>
      </c>
      <c r="J162" s="138">
        <f>'Summer Meals Study Burden Table'!J162</f>
        <v>4716.2887500000006</v>
      </c>
      <c r="K162" s="173">
        <f>'Summer Meals Study Burden Table'!K162</f>
        <v>56482.5</v>
      </c>
      <c r="L162" s="202">
        <f>'Summer Meals Study Burden Table'!L162</f>
        <v>1</v>
      </c>
      <c r="M162" s="173">
        <f>'Summer Meals Study Burden Table'!M162</f>
        <v>56482.5</v>
      </c>
      <c r="N162" s="159">
        <f>'Summer Meals Study Burden Table'!N162</f>
        <v>1.67E-2</v>
      </c>
      <c r="O162" s="133">
        <f>'Summer Meals Study Burden Table'!O162</f>
        <v>943.25774999999999</v>
      </c>
      <c r="P162" s="171">
        <f>'Summer Meals Study Burden Table'!P162</f>
        <v>5659.5465000000004</v>
      </c>
      <c r="Q162" s="137">
        <f>'Summer Meals Study Burden Table'!Q162</f>
        <v>7.25</v>
      </c>
      <c r="R162" s="162">
        <f>'Summer Meals Study Burden Table'!R162</f>
        <v>41031.712125000005</v>
      </c>
    </row>
    <row r="163" spans="1:18" hidden="1" x14ac:dyDescent="0.2">
      <c r="A163" s="271">
        <f>'Summer Meals Study Burden Table'!A163</f>
        <v>0</v>
      </c>
      <c r="B163" s="267">
        <f>'Summer Meals Study Burden Table'!B163</f>
        <v>0</v>
      </c>
      <c r="C163" s="151" t="str">
        <f>'Summer Meals Study Burden Table'!C163</f>
        <v>Household Eligibility Screener</v>
      </c>
      <c r="D163" s="152" t="str">
        <f>'Summer Meals Study Burden Table'!D163</f>
        <v>G2</v>
      </c>
      <c r="E163" s="136">
        <f>'Summer Meals Study Burden Table'!E163</f>
        <v>112965</v>
      </c>
      <c r="F163" s="136">
        <f>'Summer Meals Study Burden Table'!F163</f>
        <v>22918</v>
      </c>
      <c r="G163" s="202">
        <f>'Summer Meals Study Burden Table'!G163</f>
        <v>1</v>
      </c>
      <c r="H163" s="172">
        <f>'Summer Meals Study Burden Table'!H163</f>
        <v>22918</v>
      </c>
      <c r="I163" s="138">
        <f>'Summer Meals Study Burden Table'!I163</f>
        <v>8.3500000000000005E-2</v>
      </c>
      <c r="J163" s="138">
        <f>'Summer Meals Study Burden Table'!J163</f>
        <v>1913.653</v>
      </c>
      <c r="K163" s="173">
        <f>'Summer Meals Study Burden Table'!K163</f>
        <v>90047</v>
      </c>
      <c r="L163" s="202">
        <f>'Summer Meals Study Burden Table'!L163</f>
        <v>1</v>
      </c>
      <c r="M163" s="173">
        <f>'Summer Meals Study Burden Table'!M163</f>
        <v>90047</v>
      </c>
      <c r="N163" s="159">
        <f>'Summer Meals Study Burden Table'!N163</f>
        <v>1.67E-2</v>
      </c>
      <c r="O163" s="133">
        <f>'Summer Meals Study Burden Table'!O163</f>
        <v>1503.7848999999999</v>
      </c>
      <c r="P163" s="171">
        <f>'Summer Meals Study Burden Table'!P163</f>
        <v>3417.4378999999999</v>
      </c>
      <c r="Q163" s="137">
        <f>'Summer Meals Study Burden Table'!Q163</f>
        <v>7.25</v>
      </c>
      <c r="R163" s="162">
        <f>'Summer Meals Study Burden Table'!R163</f>
        <v>24776.424774999999</v>
      </c>
    </row>
    <row r="164" spans="1:18" hidden="1" x14ac:dyDescent="0.2">
      <c r="A164" s="271">
        <f>'Summer Meals Study Burden Table'!A164</f>
        <v>0</v>
      </c>
      <c r="B164" s="267">
        <f>'Summer Meals Study Burden Table'!B164</f>
        <v>0</v>
      </c>
      <c r="C164" s="151" t="str">
        <f>'Summer Meals Study Burden Table'!C164</f>
        <v>Invitation Letter for Mailed Surveys</v>
      </c>
      <c r="D164" s="152" t="str">
        <f>'Summer Meals Study Burden Table'!D164</f>
        <v>G3</v>
      </c>
      <c r="E164" s="136">
        <f>'Summer Meals Study Burden Table'!E164</f>
        <v>8756</v>
      </c>
      <c r="F164" s="136">
        <f>'Summer Meals Study Burden Table'!F164</f>
        <v>4378</v>
      </c>
      <c r="G164" s="202">
        <f>'Summer Meals Study Burden Table'!G164</f>
        <v>1</v>
      </c>
      <c r="H164" s="172">
        <f>'Summer Meals Study Burden Table'!H164</f>
        <v>4378</v>
      </c>
      <c r="I164" s="138">
        <f>'Summer Meals Study Burden Table'!I164</f>
        <v>1.67E-2</v>
      </c>
      <c r="J164" s="138">
        <f>'Summer Meals Study Burden Table'!J164</f>
        <v>73.1126</v>
      </c>
      <c r="K164" s="173">
        <f>'Summer Meals Study Burden Table'!K164</f>
        <v>4378</v>
      </c>
      <c r="L164" s="202">
        <f>'Summer Meals Study Burden Table'!L164</f>
        <v>1</v>
      </c>
      <c r="M164" s="173">
        <f>'Summer Meals Study Burden Table'!M164</f>
        <v>4378</v>
      </c>
      <c r="N164" s="159">
        <f>'Summer Meals Study Burden Table'!N164</f>
        <v>1.67E-2</v>
      </c>
      <c r="O164" s="133">
        <f>'Summer Meals Study Burden Table'!O164</f>
        <v>73.1126</v>
      </c>
      <c r="P164" s="171">
        <f>'Summer Meals Study Burden Table'!P164</f>
        <v>146.2252</v>
      </c>
      <c r="Q164" s="137">
        <f>'Summer Meals Study Burden Table'!Q164</f>
        <v>7.25</v>
      </c>
      <c r="R164" s="162">
        <f>'Summer Meals Study Burden Table'!R164</f>
        <v>1060.1327000000001</v>
      </c>
    </row>
    <row r="165" spans="1:18" ht="25.5" hidden="1" x14ac:dyDescent="0.2">
      <c r="A165" s="271">
        <f>'Summer Meals Study Burden Table'!A165</f>
        <v>0</v>
      </c>
      <c r="B165" s="267">
        <f>'Summer Meals Study Burden Table'!B165</f>
        <v>0</v>
      </c>
      <c r="C165" s="151" t="str">
        <f>'Summer Meals Study Burden Table'!C165</f>
        <v>Reminder Postcard to Eligible Caregivers</v>
      </c>
      <c r="D165" s="152" t="str">
        <f>'Summer Meals Study Burden Table'!D165</f>
        <v>G4</v>
      </c>
      <c r="E165" s="136">
        <f>'Summer Meals Study Burden Table'!E165</f>
        <v>8756</v>
      </c>
      <c r="F165" s="136">
        <f>'Summer Meals Study Burden Table'!F165</f>
        <v>7004.8</v>
      </c>
      <c r="G165" s="202">
        <f>'Summer Meals Study Burden Table'!G165</f>
        <v>1</v>
      </c>
      <c r="H165" s="172">
        <f>'Summer Meals Study Burden Table'!H165</f>
        <v>7004.8</v>
      </c>
      <c r="I165" s="138">
        <f>'Summer Meals Study Burden Table'!I165</f>
        <v>1.67E-2</v>
      </c>
      <c r="J165" s="138">
        <f>'Summer Meals Study Burden Table'!J165</f>
        <v>116.98016</v>
      </c>
      <c r="K165" s="173">
        <f>'Summer Meals Study Burden Table'!K165</f>
        <v>1751.1999999999998</v>
      </c>
      <c r="L165" s="202">
        <f>'Summer Meals Study Burden Table'!L165</f>
        <v>1</v>
      </c>
      <c r="M165" s="173">
        <f>'Summer Meals Study Burden Table'!M165</f>
        <v>1751.1999999999998</v>
      </c>
      <c r="N165" s="159">
        <f>'Summer Meals Study Burden Table'!N165</f>
        <v>1.67E-2</v>
      </c>
      <c r="O165" s="133">
        <f>'Summer Meals Study Burden Table'!O165</f>
        <v>29.245039999999996</v>
      </c>
      <c r="P165" s="171">
        <f>'Summer Meals Study Burden Table'!P165</f>
        <v>146.2252</v>
      </c>
      <c r="Q165" s="137">
        <f>'Summer Meals Study Burden Table'!Q165</f>
        <v>7.25</v>
      </c>
      <c r="R165" s="162">
        <f>'Summer Meals Study Burden Table'!R165</f>
        <v>1060.1327000000001</v>
      </c>
    </row>
    <row r="166" spans="1:18" ht="25.5" hidden="1" x14ac:dyDescent="0.2">
      <c r="A166" s="271">
        <f>'Summer Meals Study Burden Table'!A166</f>
        <v>0</v>
      </c>
      <c r="B166" s="267">
        <f>'Summer Meals Study Burden Table'!B166</f>
        <v>0</v>
      </c>
      <c r="C166" s="151" t="str">
        <f>'Summer Meals Study Burden Table'!C166</f>
        <v>Second Reminder Postcard to Eligible Caregivers</v>
      </c>
      <c r="D166" s="152" t="str">
        <f>'Summer Meals Study Burden Table'!D166</f>
        <v>G4</v>
      </c>
      <c r="E166" s="136">
        <f>'Summer Meals Study Burden Table'!E166</f>
        <v>4378</v>
      </c>
      <c r="F166" s="136">
        <f>'Summer Meals Study Burden Table'!F166</f>
        <v>2189</v>
      </c>
      <c r="G166" s="202">
        <f>'Summer Meals Study Burden Table'!G166</f>
        <v>1</v>
      </c>
      <c r="H166" s="172">
        <f>'Summer Meals Study Burden Table'!H166</f>
        <v>2189</v>
      </c>
      <c r="I166" s="138">
        <f>'Summer Meals Study Burden Table'!I166</f>
        <v>1.67E-2</v>
      </c>
      <c r="J166" s="138">
        <f>'Summer Meals Study Burden Table'!J166</f>
        <v>36.5563</v>
      </c>
      <c r="K166" s="173">
        <f>'Summer Meals Study Burden Table'!K166</f>
        <v>2189</v>
      </c>
      <c r="L166" s="202">
        <f>'Summer Meals Study Burden Table'!L166</f>
        <v>1</v>
      </c>
      <c r="M166" s="173">
        <f>'Summer Meals Study Burden Table'!M166</f>
        <v>2189</v>
      </c>
      <c r="N166" s="159">
        <f>'Summer Meals Study Burden Table'!N166</f>
        <v>1.67E-2</v>
      </c>
      <c r="O166" s="133">
        <f>'Summer Meals Study Burden Table'!O166</f>
        <v>36.5563</v>
      </c>
      <c r="P166" s="171">
        <f>'Summer Meals Study Burden Table'!P166</f>
        <v>73.1126</v>
      </c>
      <c r="Q166" s="137">
        <f>'Summer Meals Study Burden Table'!Q166</f>
        <v>7.25</v>
      </c>
      <c r="R166" s="162">
        <f>'Summer Meals Study Burden Table'!R166</f>
        <v>530.06635000000006</v>
      </c>
    </row>
    <row r="167" spans="1:18" ht="25.5" hidden="1" x14ac:dyDescent="0.2">
      <c r="A167" s="271">
        <f>'Summer Meals Study Burden Table'!A167</f>
        <v>0</v>
      </c>
      <c r="B167" s="267">
        <f>'Summer Meals Study Burden Table'!B167</f>
        <v>0</v>
      </c>
      <c r="C167" s="151" t="str">
        <f>'Summer Meals Study Burden Table'!C167</f>
        <v>Reminder letter with Paper Survey to Eligible Caregivers (web responders)</v>
      </c>
      <c r="D167" s="152" t="str">
        <f>'Summer Meals Study Burden Table'!D167</f>
        <v>G3</v>
      </c>
      <c r="E167" s="136">
        <f>'Summer Meals Study Burden Table'!E167</f>
        <v>1751.2</v>
      </c>
      <c r="F167" s="136">
        <f>'Summer Meals Study Burden Table'!F167</f>
        <v>875.6</v>
      </c>
      <c r="G167" s="202">
        <f>'Summer Meals Study Burden Table'!G167</f>
        <v>1</v>
      </c>
      <c r="H167" s="172">
        <f>'Summer Meals Study Burden Table'!H167</f>
        <v>875.6</v>
      </c>
      <c r="I167" s="138">
        <f>'Summer Meals Study Burden Table'!I167</f>
        <v>1.67E-2</v>
      </c>
      <c r="J167" s="138">
        <f>'Summer Meals Study Burden Table'!J167</f>
        <v>14.62252</v>
      </c>
      <c r="K167" s="173">
        <f>'Summer Meals Study Burden Table'!K167</f>
        <v>875.6</v>
      </c>
      <c r="L167" s="202">
        <f>'Summer Meals Study Burden Table'!L167</f>
        <v>1</v>
      </c>
      <c r="M167" s="173">
        <f>'Summer Meals Study Burden Table'!M167</f>
        <v>875.6</v>
      </c>
      <c r="N167" s="159">
        <f>'Summer Meals Study Burden Table'!N167</f>
        <v>1.67E-2</v>
      </c>
      <c r="O167" s="133">
        <f>'Summer Meals Study Burden Table'!O167</f>
        <v>14.62252</v>
      </c>
      <c r="P167" s="171">
        <f>'Summer Meals Study Burden Table'!P167</f>
        <v>29.245039999999999</v>
      </c>
      <c r="Q167" s="137">
        <f>'Summer Meals Study Burden Table'!Q167</f>
        <v>7.25</v>
      </c>
      <c r="R167" s="162">
        <f>'Summer Meals Study Burden Table'!R167</f>
        <v>212.02653999999998</v>
      </c>
    </row>
    <row r="168" spans="1:18" ht="25.5" hidden="1" x14ac:dyDescent="0.2">
      <c r="A168" s="271">
        <f>'Summer Meals Study Burden Table'!A168</f>
        <v>0</v>
      </c>
      <c r="B168" s="267">
        <f>'Summer Meals Study Burden Table'!B168</f>
        <v>0</v>
      </c>
      <c r="C168" s="151" t="str">
        <f>'Summer Meals Study Burden Table'!C168</f>
        <v>Invitation Letter to Onsite Participants (Open and Closed Sites)</v>
      </c>
      <c r="D168" s="152" t="str">
        <f>'Summer Meals Study Burden Table'!D168</f>
        <v>G5</v>
      </c>
      <c r="E168" s="136">
        <f>'Summer Meals Study Burden Table'!E168</f>
        <v>3800</v>
      </c>
      <c r="F168" s="136">
        <f>'Summer Meals Study Burden Table'!F168</f>
        <v>1900</v>
      </c>
      <c r="G168" s="202">
        <f>'Summer Meals Study Burden Table'!G168</f>
        <v>1</v>
      </c>
      <c r="H168" s="172">
        <f>'Summer Meals Study Burden Table'!H168</f>
        <v>1900</v>
      </c>
      <c r="I168" s="138">
        <f>'Summer Meals Study Burden Table'!I168</f>
        <v>1.67E-2</v>
      </c>
      <c r="J168" s="138">
        <f>'Summer Meals Study Burden Table'!J168</f>
        <v>31.73</v>
      </c>
      <c r="K168" s="173">
        <f>'Summer Meals Study Burden Table'!K168</f>
        <v>1900</v>
      </c>
      <c r="L168" s="202">
        <f>'Summer Meals Study Burden Table'!L168</f>
        <v>1</v>
      </c>
      <c r="M168" s="173">
        <f>'Summer Meals Study Burden Table'!M168</f>
        <v>1900</v>
      </c>
      <c r="N168" s="159">
        <f>'Summer Meals Study Burden Table'!N168</f>
        <v>1.67E-2</v>
      </c>
      <c r="O168" s="133">
        <f>'Summer Meals Study Burden Table'!O168</f>
        <v>31.73</v>
      </c>
      <c r="P168" s="171">
        <f>'Summer Meals Study Burden Table'!P168</f>
        <v>63.46</v>
      </c>
      <c r="Q168" s="137">
        <f>'Summer Meals Study Burden Table'!Q168</f>
        <v>7.25</v>
      </c>
      <c r="R168" s="162">
        <f>'Summer Meals Study Burden Table'!R168</f>
        <v>460.08499999999998</v>
      </c>
    </row>
    <row r="169" spans="1:18" ht="25.5" hidden="1" x14ac:dyDescent="0.2">
      <c r="A169" s="271">
        <f>'Summer Meals Study Burden Table'!A169</f>
        <v>0</v>
      </c>
      <c r="B169" s="267">
        <f>'Summer Meals Study Burden Table'!B169</f>
        <v>0</v>
      </c>
      <c r="C169" s="151" t="str">
        <f>'Summer Meals Study Burden Table'!C169</f>
        <v xml:space="preserve">Telephone Follow-Up Script for Caregivers </v>
      </c>
      <c r="D169" s="152" t="str">
        <f>'Summer Meals Study Burden Table'!D169</f>
        <v>G6</v>
      </c>
      <c r="E169" s="136">
        <f>'Summer Meals Study Burden Table'!E169</f>
        <v>1751.2</v>
      </c>
      <c r="F169" s="136">
        <f>'Summer Meals Study Burden Table'!F169</f>
        <v>875.6</v>
      </c>
      <c r="G169" s="202">
        <f>'Summer Meals Study Burden Table'!G169</f>
        <v>1</v>
      </c>
      <c r="H169" s="172">
        <f>'Summer Meals Study Burden Table'!H169</f>
        <v>875.6</v>
      </c>
      <c r="I169" s="138">
        <f>'Summer Meals Study Burden Table'!I169</f>
        <v>8.3500000000000005E-2</v>
      </c>
      <c r="J169" s="138">
        <f>'Summer Meals Study Burden Table'!J169</f>
        <v>73.1126</v>
      </c>
      <c r="K169" s="173">
        <f>'Summer Meals Study Burden Table'!K169</f>
        <v>875.6</v>
      </c>
      <c r="L169" s="202">
        <f>'Summer Meals Study Burden Table'!L169</f>
        <v>1</v>
      </c>
      <c r="M169" s="173">
        <f>'Summer Meals Study Burden Table'!M169</f>
        <v>875.6</v>
      </c>
      <c r="N169" s="159">
        <f>'Summer Meals Study Burden Table'!N169</f>
        <v>1.67E-2</v>
      </c>
      <c r="O169" s="133">
        <f>'Summer Meals Study Burden Table'!O169</f>
        <v>14.62252</v>
      </c>
      <c r="P169" s="171">
        <f>'Summer Meals Study Burden Table'!P169</f>
        <v>87.735119999999995</v>
      </c>
      <c r="Q169" s="137">
        <f>'Summer Meals Study Burden Table'!Q169</f>
        <v>7.25</v>
      </c>
      <c r="R169" s="162">
        <f>'Summer Meals Study Burden Table'!R169</f>
        <v>636.07961999999998</v>
      </c>
    </row>
    <row r="170" spans="1:18" ht="25.5" hidden="1" x14ac:dyDescent="0.2">
      <c r="A170" s="271">
        <f>'Summer Meals Study Burden Table'!A170</f>
        <v>0</v>
      </c>
      <c r="B170" s="267">
        <f>'Summer Meals Study Burden Table'!B170</f>
        <v>0</v>
      </c>
      <c r="C170" s="151" t="str">
        <f>'Summer Meals Study Burden Table'!C170</f>
        <v xml:space="preserve">Caregiver Survey -Participant Sections </v>
      </c>
      <c r="D170" s="152" t="str">
        <f>'Summer Meals Study Burden Table'!D170</f>
        <v>G7</v>
      </c>
      <c r="E170" s="136">
        <f>'Summer Meals Study Burden Table'!E170</f>
        <v>2379</v>
      </c>
      <c r="F170" s="136">
        <f>'Summer Meals Study Burden Table'!F170</f>
        <v>1650</v>
      </c>
      <c r="G170" s="202">
        <f>'Summer Meals Study Burden Table'!G170</f>
        <v>1</v>
      </c>
      <c r="H170" s="172">
        <f>'Summer Meals Study Burden Table'!H170</f>
        <v>1650</v>
      </c>
      <c r="I170" s="138">
        <f>'Summer Meals Study Burden Table'!I170</f>
        <v>0.33400000000000002</v>
      </c>
      <c r="J170" s="138">
        <f>'Summer Meals Study Burden Table'!J170</f>
        <v>551.1</v>
      </c>
      <c r="K170" s="173">
        <f>'Summer Meals Study Burden Table'!K170</f>
        <v>729</v>
      </c>
      <c r="L170" s="202">
        <f>'Summer Meals Study Burden Table'!L170</f>
        <v>1</v>
      </c>
      <c r="M170" s="173">
        <f>'Summer Meals Study Burden Table'!M170</f>
        <v>729</v>
      </c>
      <c r="N170" s="159">
        <f>'Summer Meals Study Burden Table'!N170</f>
        <v>1.67E-2</v>
      </c>
      <c r="O170" s="133">
        <f>'Summer Meals Study Burden Table'!O170</f>
        <v>12.174300000000001</v>
      </c>
      <c r="P170" s="171">
        <f>'Summer Meals Study Burden Table'!P170</f>
        <v>563.27430000000004</v>
      </c>
      <c r="Q170" s="137">
        <f>'Summer Meals Study Burden Table'!Q170</f>
        <v>7.25</v>
      </c>
      <c r="R170" s="162">
        <f>'Summer Meals Study Burden Table'!R170</f>
        <v>4083.7386750000005</v>
      </c>
    </row>
    <row r="171" spans="1:18" hidden="1" x14ac:dyDescent="0.2">
      <c r="A171" s="271">
        <f>'Summer Meals Study Burden Table'!A171</f>
        <v>0</v>
      </c>
      <c r="B171" s="267">
        <f>'Summer Meals Study Burden Table'!B171</f>
        <v>0</v>
      </c>
      <c r="C171" s="151" t="str">
        <f>'Summer Meals Study Burden Table'!C171</f>
        <v xml:space="preserve"> Caregiver Survey -Nonparticipant</v>
      </c>
      <c r="D171" s="152" t="str">
        <f>'Summer Meals Study Burden Table'!D171</f>
        <v>G7</v>
      </c>
      <c r="E171" s="136">
        <f>'Summer Meals Study Burden Table'!E171</f>
        <v>8898</v>
      </c>
      <c r="F171" s="136">
        <f>'Summer Meals Study Burden Table'!F171</f>
        <v>5150</v>
      </c>
      <c r="G171" s="202">
        <f>'Summer Meals Study Burden Table'!G171</f>
        <v>1</v>
      </c>
      <c r="H171" s="172">
        <f>'Summer Meals Study Burden Table'!H171</f>
        <v>5150</v>
      </c>
      <c r="I171" s="138">
        <f>'Summer Meals Study Burden Table'!I171</f>
        <v>0.33400000000000002</v>
      </c>
      <c r="J171" s="138">
        <f>'Summer Meals Study Burden Table'!J171</f>
        <v>1720.1000000000001</v>
      </c>
      <c r="K171" s="173">
        <f>'Summer Meals Study Burden Table'!K171</f>
        <v>3748</v>
      </c>
      <c r="L171" s="202">
        <f>'Summer Meals Study Burden Table'!L171</f>
        <v>1</v>
      </c>
      <c r="M171" s="173">
        <f>'Summer Meals Study Burden Table'!M171</f>
        <v>3748</v>
      </c>
      <c r="N171" s="159">
        <f>'Summer Meals Study Burden Table'!N171</f>
        <v>1.67E-2</v>
      </c>
      <c r="O171" s="133">
        <f>'Summer Meals Study Burden Table'!O171</f>
        <v>62.5916</v>
      </c>
      <c r="P171" s="171">
        <f>'Summer Meals Study Burden Table'!P171</f>
        <v>1782.6916000000001</v>
      </c>
      <c r="Q171" s="137">
        <f>'Summer Meals Study Burden Table'!Q171</f>
        <v>7.25</v>
      </c>
      <c r="R171" s="162">
        <f>'Summer Meals Study Burden Table'!R171</f>
        <v>12924.5141</v>
      </c>
    </row>
    <row r="172" spans="1:18" hidden="1" x14ac:dyDescent="0.2">
      <c r="A172" s="271">
        <f>'Summer Meals Study Burden Table'!A172</f>
        <v>0</v>
      </c>
      <c r="B172" s="267">
        <f>'Summer Meals Study Burden Table'!B172</f>
        <v>0</v>
      </c>
      <c r="C172" s="151" t="str">
        <f>'Summer Meals Study Burden Table'!C172</f>
        <v>Child Participant Survey</v>
      </c>
      <c r="D172" s="152" t="str">
        <f>'Summer Meals Study Burden Table'!D172</f>
        <v>G8</v>
      </c>
      <c r="E172" s="136">
        <f>'Summer Meals Study Burden Table'!E172</f>
        <v>1427.3999999999999</v>
      </c>
      <c r="F172" s="136">
        <f>'Summer Meals Study Burden Table'!F172</f>
        <v>990</v>
      </c>
      <c r="G172" s="202">
        <f>'Summer Meals Study Burden Table'!G172</f>
        <v>1</v>
      </c>
      <c r="H172" s="172">
        <f>'Summer Meals Study Burden Table'!H172</f>
        <v>990</v>
      </c>
      <c r="I172" s="138">
        <f>'Summer Meals Study Burden Table'!I172</f>
        <v>0.33400000000000002</v>
      </c>
      <c r="J172" s="138">
        <f>'Summer Meals Study Burden Table'!J172</f>
        <v>330.66</v>
      </c>
      <c r="K172" s="173">
        <f>'Summer Meals Study Burden Table'!K172</f>
        <v>437.39999999999986</v>
      </c>
      <c r="L172" s="202">
        <f>'Summer Meals Study Burden Table'!L172</f>
        <v>1</v>
      </c>
      <c r="M172" s="173">
        <f>'Summer Meals Study Burden Table'!M172</f>
        <v>437.39999999999986</v>
      </c>
      <c r="N172" s="159">
        <f>'Summer Meals Study Burden Table'!N172</f>
        <v>1.67E-2</v>
      </c>
      <c r="O172" s="133">
        <f>'Summer Meals Study Burden Table'!O172</f>
        <v>7.3045799999999979</v>
      </c>
      <c r="P172" s="171">
        <f>'Summer Meals Study Burden Table'!P172</f>
        <v>337.96458000000001</v>
      </c>
      <c r="Q172" s="137">
        <f>'Summer Meals Study Burden Table'!Q172</f>
        <v>7.25</v>
      </c>
      <c r="R172" s="162">
        <f>'Summer Meals Study Burden Table'!R172</f>
        <v>2450.2432050000002</v>
      </c>
    </row>
    <row r="173" spans="1:18" hidden="1" x14ac:dyDescent="0.2">
      <c r="A173" s="271">
        <f>'Summer Meals Study Burden Table'!A173</f>
        <v>0</v>
      </c>
      <c r="B173" s="267">
        <f>'Summer Meals Study Burden Table'!B173</f>
        <v>0</v>
      </c>
      <c r="C173" s="151" t="str">
        <f>'Summer Meals Study Burden Table'!C173</f>
        <v>Teen  Survey-Participant Section</v>
      </c>
      <c r="D173" s="152" t="str">
        <f>'Summer Meals Study Burden Table'!D173</f>
        <v>G9</v>
      </c>
      <c r="E173" s="136">
        <f>'Summer Meals Study Burden Table'!E173</f>
        <v>951.6</v>
      </c>
      <c r="F173" s="136">
        <f>'Summer Meals Study Burden Table'!F173</f>
        <v>660</v>
      </c>
      <c r="G173" s="202">
        <f>'Summer Meals Study Burden Table'!G173</f>
        <v>1</v>
      </c>
      <c r="H173" s="172">
        <f>'Summer Meals Study Burden Table'!H173</f>
        <v>660</v>
      </c>
      <c r="I173" s="138">
        <f>'Summer Meals Study Burden Table'!I173</f>
        <v>0.33400000000000002</v>
      </c>
      <c r="J173" s="138">
        <f>'Summer Meals Study Burden Table'!J173</f>
        <v>220.44000000000003</v>
      </c>
      <c r="K173" s="173">
        <f>'Summer Meals Study Burden Table'!K173</f>
        <v>291.60000000000002</v>
      </c>
      <c r="L173" s="202">
        <f>'Summer Meals Study Burden Table'!L173</f>
        <v>1</v>
      </c>
      <c r="M173" s="173">
        <f>'Summer Meals Study Burden Table'!M173</f>
        <v>291.60000000000002</v>
      </c>
      <c r="N173" s="159">
        <f>'Summer Meals Study Burden Table'!N173</f>
        <v>1.67E-2</v>
      </c>
      <c r="O173" s="133">
        <f>'Summer Meals Study Burden Table'!O173</f>
        <v>4.86972</v>
      </c>
      <c r="P173" s="171">
        <f>'Summer Meals Study Burden Table'!P173</f>
        <v>225.30972000000003</v>
      </c>
      <c r="Q173" s="137">
        <f>'Summer Meals Study Burden Table'!Q173</f>
        <v>7.25</v>
      </c>
      <c r="R173" s="162">
        <f>'Summer Meals Study Burden Table'!R173</f>
        <v>1633.4954700000003</v>
      </c>
    </row>
    <row r="174" spans="1:18" hidden="1" x14ac:dyDescent="0.2">
      <c r="A174" s="271">
        <f>'Summer Meals Study Burden Table'!A174</f>
        <v>0</v>
      </c>
      <c r="B174" s="267">
        <f>'Summer Meals Study Burden Table'!B174</f>
        <v>0</v>
      </c>
      <c r="C174" s="151" t="str">
        <f>'Summer Meals Study Burden Table'!C174</f>
        <v>Teen Survey-Nonparticipant Section</v>
      </c>
      <c r="D174" s="152" t="str">
        <f>'Summer Meals Study Burden Table'!D174</f>
        <v>G9</v>
      </c>
      <c r="E174" s="136">
        <f>'Summer Meals Study Burden Table'!E174</f>
        <v>3559.2000000000003</v>
      </c>
      <c r="F174" s="136">
        <f>'Summer Meals Study Burden Table'!F174</f>
        <v>2060</v>
      </c>
      <c r="G174" s="202">
        <f>'Summer Meals Study Burden Table'!G174</f>
        <v>1</v>
      </c>
      <c r="H174" s="172">
        <f>'Summer Meals Study Burden Table'!H174</f>
        <v>2060</v>
      </c>
      <c r="I174" s="138">
        <f>'Summer Meals Study Burden Table'!I174</f>
        <v>0.33400000000000002</v>
      </c>
      <c r="J174" s="138">
        <f>'Summer Meals Study Burden Table'!J174</f>
        <v>688.04000000000008</v>
      </c>
      <c r="K174" s="173">
        <f>'Summer Meals Study Burden Table'!K174</f>
        <v>1499.2000000000003</v>
      </c>
      <c r="L174" s="202">
        <f>'Summer Meals Study Burden Table'!L174</f>
        <v>1</v>
      </c>
      <c r="M174" s="173">
        <f>'Summer Meals Study Burden Table'!M174</f>
        <v>1499.2000000000003</v>
      </c>
      <c r="N174" s="159">
        <f>'Summer Meals Study Burden Table'!N174</f>
        <v>1.67E-2</v>
      </c>
      <c r="O174" s="133">
        <f>'Summer Meals Study Burden Table'!O174</f>
        <v>25.036640000000006</v>
      </c>
      <c r="P174" s="171">
        <f>'Summer Meals Study Burden Table'!P174</f>
        <v>713.07664000000011</v>
      </c>
      <c r="Q174" s="137">
        <f>'Summer Meals Study Burden Table'!Q174</f>
        <v>7.25</v>
      </c>
      <c r="R174" s="162">
        <f>'Summer Meals Study Burden Table'!R174</f>
        <v>5169.8056400000005</v>
      </c>
    </row>
    <row r="175" spans="1:18" ht="25.5" hidden="1" x14ac:dyDescent="0.2">
      <c r="A175" s="271">
        <f>'Summer Meals Study Burden Table'!A175</f>
        <v>0</v>
      </c>
      <c r="B175" s="267">
        <f>'Summer Meals Study Burden Table'!B175</f>
        <v>0</v>
      </c>
      <c r="C175" s="151" t="str">
        <f>'Summer Meals Study Burden Table'!C175</f>
        <v>Study Thank You with Incentive (All Caregivers)</v>
      </c>
      <c r="D175" s="152" t="str">
        <f>'Summer Meals Study Burden Table'!D175</f>
        <v>G10</v>
      </c>
      <c r="E175" s="136">
        <f>'Summer Meals Study Burden Table'!E175</f>
        <v>6800</v>
      </c>
      <c r="F175" s="136">
        <f>'Summer Meals Study Burden Table'!F175</f>
        <v>6800</v>
      </c>
      <c r="G175" s="202">
        <f>'Summer Meals Study Burden Table'!G175</f>
        <v>1</v>
      </c>
      <c r="H175" s="172">
        <f>'Summer Meals Study Burden Table'!H175</f>
        <v>6800</v>
      </c>
      <c r="I175" s="138">
        <f>'Summer Meals Study Burden Table'!I175</f>
        <v>1.67E-2</v>
      </c>
      <c r="J175" s="138">
        <f>'Summer Meals Study Burden Table'!J175</f>
        <v>113.56</v>
      </c>
      <c r="K175" s="173">
        <f>'Summer Meals Study Burden Table'!K175</f>
        <v>0</v>
      </c>
      <c r="L175" s="202">
        <f>'Summer Meals Study Burden Table'!L175</f>
        <v>1</v>
      </c>
      <c r="M175" s="173">
        <f>'Summer Meals Study Burden Table'!M175</f>
        <v>0</v>
      </c>
      <c r="N175" s="159">
        <f>'Summer Meals Study Burden Table'!N175</f>
        <v>1.67E-2</v>
      </c>
      <c r="O175" s="133">
        <f>'Summer Meals Study Burden Table'!O175</f>
        <v>0</v>
      </c>
      <c r="P175" s="171">
        <f>'Summer Meals Study Burden Table'!P175</f>
        <v>113.56</v>
      </c>
      <c r="Q175" s="137">
        <f>'Summer Meals Study Burden Table'!Q175</f>
        <v>7.25</v>
      </c>
      <c r="R175" s="162">
        <f>'Summer Meals Study Burden Table'!R175</f>
        <v>823.31000000000006</v>
      </c>
    </row>
    <row r="176" spans="1:18" ht="25.5" hidden="1" x14ac:dyDescent="0.2">
      <c r="A176" s="271">
        <f>'Summer Meals Study Burden Table'!A176</f>
        <v>0</v>
      </c>
      <c r="B176" s="267">
        <f>'Summer Meals Study Burden Table'!B176</f>
        <v>0</v>
      </c>
      <c r="C176" s="151" t="str">
        <f>'Summer Meals Study Burden Table'!C176</f>
        <v>Telephone Script to Schedule Caregiver Key Informant Interview</v>
      </c>
      <c r="D176" s="152" t="str">
        <f>'Summer Meals Study Burden Table'!D176</f>
        <v>G11</v>
      </c>
      <c r="E176" s="136">
        <f>'Summer Meals Study Burden Table'!E176</f>
        <v>80</v>
      </c>
      <c r="F176" s="136">
        <f>'Summer Meals Study Burden Table'!F176</f>
        <v>60</v>
      </c>
      <c r="G176" s="202">
        <f>'Summer Meals Study Burden Table'!G176</f>
        <v>1</v>
      </c>
      <c r="H176" s="172">
        <f>'Summer Meals Study Burden Table'!H176</f>
        <v>60</v>
      </c>
      <c r="I176" s="138">
        <f>'Summer Meals Study Burden Table'!I176</f>
        <v>8.3500000000000005E-2</v>
      </c>
      <c r="J176" s="138">
        <f>'Summer Meals Study Burden Table'!J176</f>
        <v>5.0100000000000007</v>
      </c>
      <c r="K176" s="173">
        <f>'Summer Meals Study Burden Table'!K176</f>
        <v>20</v>
      </c>
      <c r="L176" s="202">
        <f>'Summer Meals Study Burden Table'!L176</f>
        <v>1</v>
      </c>
      <c r="M176" s="173">
        <f>'Summer Meals Study Burden Table'!M176</f>
        <v>20</v>
      </c>
      <c r="N176" s="159">
        <f>'Summer Meals Study Burden Table'!N176</f>
        <v>1.67E-2</v>
      </c>
      <c r="O176" s="133">
        <f>'Summer Meals Study Burden Table'!O176</f>
        <v>0.33399999999999996</v>
      </c>
      <c r="P176" s="171">
        <f>'Summer Meals Study Burden Table'!P176</f>
        <v>5.3440000000000003</v>
      </c>
      <c r="Q176" s="137">
        <f>'Summer Meals Study Burden Table'!Q176</f>
        <v>7.25</v>
      </c>
      <c r="R176" s="162">
        <f>'Summer Meals Study Burden Table'!R176</f>
        <v>38.744</v>
      </c>
    </row>
    <row r="177" spans="1:18" ht="25.5" hidden="1" x14ac:dyDescent="0.2">
      <c r="A177" s="271">
        <f>'Summer Meals Study Burden Table'!A177</f>
        <v>0</v>
      </c>
      <c r="B177" s="267">
        <f>'Summer Meals Study Burden Table'!B177</f>
        <v>0</v>
      </c>
      <c r="C177" s="151" t="str">
        <f>'Summer Meals Study Burden Table'!C177</f>
        <v xml:space="preserve">Participant Caregiver Key Informant Interview Discussion Guide </v>
      </c>
      <c r="D177" s="152" t="str">
        <f>'Summer Meals Study Burden Table'!D177</f>
        <v>G12</v>
      </c>
      <c r="E177" s="136">
        <f>'Summer Meals Study Burden Table'!E177</f>
        <v>24</v>
      </c>
      <c r="F177" s="136">
        <f>'Summer Meals Study Burden Table'!F177</f>
        <v>24</v>
      </c>
      <c r="G177" s="202">
        <f>'Summer Meals Study Burden Table'!G177</f>
        <v>1</v>
      </c>
      <c r="H177" s="172">
        <f>'Summer Meals Study Burden Table'!H177</f>
        <v>24</v>
      </c>
      <c r="I177" s="138">
        <f>'Summer Meals Study Burden Table'!I177</f>
        <v>1</v>
      </c>
      <c r="J177" s="138">
        <f>'Summer Meals Study Burden Table'!J177</f>
        <v>24</v>
      </c>
      <c r="K177" s="173">
        <f>'Summer Meals Study Burden Table'!K177</f>
        <v>0</v>
      </c>
      <c r="L177" s="202">
        <f>'Summer Meals Study Burden Table'!L177</f>
        <v>1</v>
      </c>
      <c r="M177" s="173">
        <f>'Summer Meals Study Burden Table'!M177</f>
        <v>0</v>
      </c>
      <c r="N177" s="159">
        <f>'Summer Meals Study Burden Table'!N177</f>
        <v>1.67E-2</v>
      </c>
      <c r="O177" s="133">
        <f>'Summer Meals Study Burden Table'!O177</f>
        <v>0</v>
      </c>
      <c r="P177" s="171">
        <f>'Summer Meals Study Burden Table'!P177</f>
        <v>24</v>
      </c>
      <c r="Q177" s="137">
        <f>'Summer Meals Study Burden Table'!Q177</f>
        <v>7.25</v>
      </c>
      <c r="R177" s="162">
        <f>'Summer Meals Study Burden Table'!R177</f>
        <v>174</v>
      </c>
    </row>
    <row r="178" spans="1:18" ht="38.25" hidden="1" x14ac:dyDescent="0.2">
      <c r="A178" s="271">
        <f>'Summer Meals Study Burden Table'!A178</f>
        <v>0</v>
      </c>
      <c r="B178" s="267">
        <f>'Summer Meals Study Burden Table'!B178</f>
        <v>0</v>
      </c>
      <c r="C178" s="151" t="str">
        <f>'Summer Meals Study Burden Table'!C178</f>
        <v>Nonparticipant Caregiver Key Informant Interview Discussion Guide</v>
      </c>
      <c r="D178" s="152" t="str">
        <f>'Summer Meals Study Burden Table'!D178</f>
        <v>G13</v>
      </c>
      <c r="E178" s="136">
        <f>'Summer Meals Study Burden Table'!E178</f>
        <v>24</v>
      </c>
      <c r="F178" s="136">
        <f>'Summer Meals Study Burden Table'!F178</f>
        <v>24</v>
      </c>
      <c r="G178" s="202">
        <f>'Summer Meals Study Burden Table'!G178</f>
        <v>1</v>
      </c>
      <c r="H178" s="172">
        <f>'Summer Meals Study Burden Table'!H178</f>
        <v>24</v>
      </c>
      <c r="I178" s="138">
        <f>'Summer Meals Study Burden Table'!I178</f>
        <v>1</v>
      </c>
      <c r="J178" s="138">
        <f>'Summer Meals Study Burden Table'!J178</f>
        <v>24</v>
      </c>
      <c r="K178" s="173">
        <f>'Summer Meals Study Burden Table'!K178</f>
        <v>0</v>
      </c>
      <c r="L178" s="202">
        <f>'Summer Meals Study Burden Table'!L178</f>
        <v>1</v>
      </c>
      <c r="M178" s="173">
        <f>'Summer Meals Study Burden Table'!M178</f>
        <v>0</v>
      </c>
      <c r="N178" s="159">
        <f>'Summer Meals Study Burden Table'!N178</f>
        <v>1.67E-2</v>
      </c>
      <c r="O178" s="133">
        <f>'Summer Meals Study Burden Table'!O178</f>
        <v>0</v>
      </c>
      <c r="P178" s="171">
        <f>'Summer Meals Study Burden Table'!P178</f>
        <v>24</v>
      </c>
      <c r="Q178" s="137">
        <f>'Summer Meals Study Burden Table'!Q178</f>
        <v>7.25</v>
      </c>
      <c r="R178" s="162">
        <f>'Summer Meals Study Burden Table'!R178</f>
        <v>174</v>
      </c>
    </row>
    <row r="179" spans="1:18" ht="25.5" hidden="1" x14ac:dyDescent="0.2">
      <c r="A179" s="271">
        <f>'Summer Meals Study Burden Table'!A179</f>
        <v>0</v>
      </c>
      <c r="B179" s="267">
        <f>'Summer Meals Study Burden Table'!B179</f>
        <v>0</v>
      </c>
      <c r="C179" s="151" t="str">
        <f>'Summer Meals Study Burden Table'!C179</f>
        <v>Key Informant Interview Thank You with Incentive (Caregivers</v>
      </c>
      <c r="D179" s="152" t="str">
        <f>'Summer Meals Study Burden Table'!D179</f>
        <v>G14</v>
      </c>
      <c r="E179" s="136">
        <f>'Summer Meals Study Burden Table'!E179</f>
        <v>48</v>
      </c>
      <c r="F179" s="136">
        <f>'Summer Meals Study Burden Table'!F179</f>
        <v>48</v>
      </c>
      <c r="G179" s="202">
        <f>'Summer Meals Study Burden Table'!G179</f>
        <v>1</v>
      </c>
      <c r="H179" s="172">
        <f>'Summer Meals Study Burden Table'!H179</f>
        <v>48</v>
      </c>
      <c r="I179" s="138">
        <f>'Summer Meals Study Burden Table'!I179</f>
        <v>1.67E-2</v>
      </c>
      <c r="J179" s="138">
        <f>'Summer Meals Study Burden Table'!J179</f>
        <v>0.80159999999999998</v>
      </c>
      <c r="K179" s="173">
        <f>'Summer Meals Study Burden Table'!K179</f>
        <v>0</v>
      </c>
      <c r="L179" s="202">
        <f>'Summer Meals Study Burden Table'!L179</f>
        <v>1</v>
      </c>
      <c r="M179" s="173">
        <f>'Summer Meals Study Burden Table'!M179</f>
        <v>0</v>
      </c>
      <c r="N179" s="159">
        <f>'Summer Meals Study Burden Table'!N179</f>
        <v>1.67E-2</v>
      </c>
      <c r="O179" s="133">
        <f>'Summer Meals Study Burden Table'!O179</f>
        <v>0</v>
      </c>
      <c r="P179" s="171">
        <f>'Summer Meals Study Burden Table'!P179</f>
        <v>0.80159999999999998</v>
      </c>
      <c r="Q179" s="137">
        <f>'Summer Meals Study Burden Table'!Q179</f>
        <v>7.25</v>
      </c>
      <c r="R179" s="162">
        <f>'Summer Meals Study Burden Table'!R179</f>
        <v>5.8115999999999994</v>
      </c>
    </row>
    <row r="180" spans="1:18" hidden="1" x14ac:dyDescent="0.2">
      <c r="A180" s="271">
        <f>'Summer Meals Study Burden Table'!A180</f>
        <v>0</v>
      </c>
      <c r="B180" s="267">
        <f>'Summer Meals Study Burden Table'!B180</f>
        <v>0</v>
      </c>
      <c r="C180" s="152" t="str">
        <f>'Summer Meals Study Burden Table'!C180</f>
        <v>Study Brochure</v>
      </c>
      <c r="D180" s="152" t="str">
        <f>'Summer Meals Study Burden Table'!D180</f>
        <v>D25</v>
      </c>
      <c r="E180" s="136">
        <f>'Summer Meals Study Burden Table'!E180</f>
        <v>116765</v>
      </c>
      <c r="F180" s="136">
        <f>'Summer Meals Study Burden Table'!F180</f>
        <v>116765</v>
      </c>
      <c r="G180" s="202">
        <f>'Summer Meals Study Burden Table'!G180</f>
        <v>1</v>
      </c>
      <c r="H180" s="172">
        <f>'Summer Meals Study Burden Table'!H180</f>
        <v>116765</v>
      </c>
      <c r="I180" s="138">
        <f>'Summer Meals Study Burden Table'!I180</f>
        <v>5.0099999999999999E-2</v>
      </c>
      <c r="J180" s="138">
        <f>'Summer Meals Study Burden Table'!J180</f>
        <v>5849.9264999999996</v>
      </c>
      <c r="K180" s="173">
        <f>'Summer Meals Study Burden Table'!K180</f>
        <v>0</v>
      </c>
      <c r="L180" s="202">
        <f>'Summer Meals Study Burden Table'!L180</f>
        <v>1</v>
      </c>
      <c r="M180" s="173">
        <f>'Summer Meals Study Burden Table'!M180</f>
        <v>0</v>
      </c>
      <c r="N180" s="159">
        <f>'Summer Meals Study Burden Table'!N180</f>
        <v>1.67E-2</v>
      </c>
      <c r="O180" s="133">
        <f>'Summer Meals Study Burden Table'!O180</f>
        <v>0</v>
      </c>
      <c r="P180" s="171">
        <f>'Summer Meals Study Burden Table'!P180</f>
        <v>5849.9264999999996</v>
      </c>
      <c r="Q180" s="137">
        <f>'Summer Meals Study Burden Table'!Q180</f>
        <v>7.25</v>
      </c>
      <c r="R180" s="162">
        <f>'Summer Meals Study Burden Table'!R180</f>
        <v>42411.967124999996</v>
      </c>
    </row>
    <row r="181" spans="1:18" x14ac:dyDescent="0.2">
      <c r="A181" s="156" t="s">
        <v>191</v>
      </c>
      <c r="B181" s="152" t="s">
        <v>274</v>
      </c>
      <c r="C181" s="152">
        <v>0</v>
      </c>
      <c r="D181" s="152">
        <v>0</v>
      </c>
      <c r="E181" s="136">
        <f>'Summer Meals Study Burden Table'!E181</f>
        <v>116765</v>
      </c>
      <c r="F181" s="136">
        <f>'Summer Meals Study Burden Table'!F181</f>
        <v>24568</v>
      </c>
      <c r="G181" s="202">
        <f>'Summer Meals Study Burden Table'!G181</f>
        <v>9.3965524259198965</v>
      </c>
      <c r="H181" s="172">
        <f>'Summer Meals Study Burden Table'!H181</f>
        <v>230854.5</v>
      </c>
      <c r="I181" s="138">
        <f>'Summer Meals Study Burden Table'!I181</f>
        <v>7.1489592059067519E-2</v>
      </c>
      <c r="J181" s="138">
        <f>'Summer Meals Study Burden Table'!J181</f>
        <v>16503.694030000002</v>
      </c>
      <c r="K181" s="173">
        <f>'Summer Meals Study Burden Table'!K181</f>
        <v>92197</v>
      </c>
      <c r="L181" s="202">
        <f>'Summer Meals Study Burden Table'!L181</f>
        <v>1.7920767487011511</v>
      </c>
      <c r="M181" s="173">
        <f>'Summer Meals Study Burden Table'!M181</f>
        <v>165224.10000000003</v>
      </c>
      <c r="N181" s="159">
        <f>'Summer Meals Study Burden Table'!N181</f>
        <v>1.6699999999999996E-2</v>
      </c>
      <c r="O181" s="133">
        <f>'Summer Meals Study Burden Table'!O181</f>
        <v>2759.2424699999997</v>
      </c>
      <c r="P181" s="171">
        <f>'Summer Meals Study Burden Table'!P181</f>
        <v>19262.936500000003</v>
      </c>
      <c r="Q181" s="137">
        <f>'Summer Meals Study Burden Table'!Q181</f>
        <v>0</v>
      </c>
      <c r="R181" s="162">
        <f>'Summer Meals Study Burden Table'!R181</f>
        <v>139656.28962500003</v>
      </c>
    </row>
    <row r="182" spans="1:18" ht="15" customHeight="1" x14ac:dyDescent="0.25">
      <c r="A182" s="272" t="str">
        <f>'Summer Meals Study Burden Table'!A182</f>
        <v>TOTAL</v>
      </c>
      <c r="B182" s="273"/>
      <c r="C182" s="152">
        <f>'Summer Meals Study Burden Table'!C182</f>
        <v>0</v>
      </c>
      <c r="D182" s="152">
        <f>'Summer Meals Study Burden Table'!D182</f>
        <v>0</v>
      </c>
      <c r="E182" s="174">
        <f>'Summer Meals Study Burden Table'!E182</f>
        <v>118641</v>
      </c>
      <c r="F182" s="174">
        <f>'Summer Meals Study Burden Table'!F182</f>
        <v>25958</v>
      </c>
      <c r="G182" s="201">
        <f>'Summer Meals Study Burden Table'!G182</f>
        <v>9.7410605914682691</v>
      </c>
      <c r="H182" s="175">
        <f>'Summer Meals Study Burden Table'!H182</f>
        <v>252858.45083333334</v>
      </c>
      <c r="I182" s="176">
        <f>'Summer Meals Study Burden Table'!I182</f>
        <v>8.2324362448832566E-2</v>
      </c>
      <c r="J182" s="176">
        <f>'Summer Meals Study Burden Table'!J182</f>
        <v>20816.410754653643</v>
      </c>
      <c r="K182" s="177">
        <f>'Summer Meals Study Burden Table'!K182</f>
        <v>92683</v>
      </c>
      <c r="L182" s="201">
        <f>'Summer Meals Study Burden Table'!L182</f>
        <v>1.8709975095375702</v>
      </c>
      <c r="M182" s="177">
        <f>'Summer Meals Study Burden Table'!M182</f>
        <v>173409.66217647062</v>
      </c>
      <c r="N182" s="178">
        <f>'Summer Meals Study Burden Table'!N182</f>
        <v>1.6697877465445807E-2</v>
      </c>
      <c r="O182" s="179">
        <f>'Summer Meals Study Burden Table'!O182</f>
        <v>2895.5732903470589</v>
      </c>
      <c r="P182" s="175">
        <f>'Summer Meals Study Burden Table'!P182</f>
        <v>23711.984045000703</v>
      </c>
      <c r="Q182" s="180">
        <f>'Summer Meals Study Burden Table'!Q182</f>
        <v>0</v>
      </c>
      <c r="R182" s="181">
        <f>'Summer Meals Study Burden Table'!R182</f>
        <v>295889.74192823708</v>
      </c>
    </row>
    <row r="183" spans="1:18" ht="15.75" x14ac:dyDescent="0.2">
      <c r="A183" s="269" t="s">
        <v>275</v>
      </c>
      <c r="B183" s="269"/>
      <c r="C183" s="269"/>
      <c r="D183" s="269"/>
      <c r="E183" s="269"/>
      <c r="F183" s="269"/>
      <c r="G183" s="269"/>
      <c r="H183" s="269"/>
      <c r="I183" s="269"/>
      <c r="J183" s="269"/>
      <c r="K183" s="269"/>
      <c r="L183" s="269"/>
      <c r="M183" s="269"/>
      <c r="N183" s="269"/>
      <c r="O183" s="269"/>
      <c r="P183" s="269"/>
      <c r="Q183" s="269"/>
      <c r="R183" s="269"/>
    </row>
    <row r="184" spans="1:18" x14ac:dyDescent="0.2">
      <c r="A184" s="270" t="s">
        <v>276</v>
      </c>
      <c r="B184" s="270"/>
      <c r="C184" s="270"/>
      <c r="D184" s="270"/>
      <c r="E184" s="270"/>
      <c r="F184" s="270"/>
      <c r="G184" s="270"/>
      <c r="H184" s="270"/>
      <c r="I184" s="270"/>
      <c r="J184" s="270"/>
      <c r="K184" s="270"/>
      <c r="L184" s="270"/>
      <c r="M184" s="270"/>
      <c r="N184" s="270"/>
      <c r="O184" s="270"/>
      <c r="P184" s="270"/>
      <c r="Q184" s="270"/>
      <c r="R184" s="270"/>
    </row>
    <row r="185" spans="1:18" x14ac:dyDescent="0.2">
      <c r="M185" s="140">
        <f>K13*L13</f>
        <v>55</v>
      </c>
    </row>
  </sheetData>
  <mergeCells count="29">
    <mergeCell ref="A183:R183"/>
    <mergeCell ref="A184:R184"/>
    <mergeCell ref="B121:B126"/>
    <mergeCell ref="B127:D127"/>
    <mergeCell ref="B128:B159"/>
    <mergeCell ref="A162:A180"/>
    <mergeCell ref="A182:B182"/>
    <mergeCell ref="B162:B180"/>
    <mergeCell ref="B4:B7"/>
    <mergeCell ref="B8:B12"/>
    <mergeCell ref="B14:B45"/>
    <mergeCell ref="B46:D46"/>
    <mergeCell ref="B47:B52"/>
    <mergeCell ref="R2:R3"/>
    <mergeCell ref="A4:A87"/>
    <mergeCell ref="A88:A161"/>
    <mergeCell ref="A2:A3"/>
    <mergeCell ref="B2:B3"/>
    <mergeCell ref="B160:D160"/>
    <mergeCell ref="F2:I2"/>
    <mergeCell ref="K2:N2"/>
    <mergeCell ref="E2:E3"/>
    <mergeCell ref="B86:D86"/>
    <mergeCell ref="B88:B119"/>
    <mergeCell ref="B120:D120"/>
    <mergeCell ref="B53:D53"/>
    <mergeCell ref="B55:B85"/>
    <mergeCell ref="P2:P3"/>
    <mergeCell ref="Q2:Q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Summer Meals Study Burden Table</vt:lpstr>
      <vt:lpstr>Assumptions</vt:lpstr>
      <vt:lpstr>Table A12 for SSA</vt:lpstr>
      <vt:lpstr>'Summer Meals Study Burden Table'!Print_Titles</vt:lpstr>
    </vt:vector>
  </TitlesOfParts>
  <Company>Westat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Sujata Dixit-Joshi</dc:creator>
  <cp:lastModifiedBy>Gola, Alice Ann - FNS</cp:lastModifiedBy>
  <cp:lastPrinted>2017-10-19T14:20:32Z</cp:lastPrinted>
  <dcterms:created xsi:type="dcterms:W3CDTF">2017-09-13T21:36:18Z</dcterms:created>
  <dcterms:modified xsi:type="dcterms:W3CDTF">2018-02-06T21:12:09Z</dcterms:modified>
</cp:coreProperties>
</file>