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C:\Users\CKerwin\Downloads\"/>
    </mc:Choice>
  </mc:AlternateContent>
  <bookViews>
    <workbookView xWindow="0" yWindow="0" windowWidth="25200" windowHeight="11460"/>
  </bookViews>
  <sheets>
    <sheet name="Table 1" sheetId="1" r:id="rId1"/>
    <sheet name="Table 2"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1" l="1"/>
  <c r="I17" i="2"/>
  <c r="F17" i="2"/>
  <c r="F11" i="2"/>
  <c r="G11" i="2" s="1"/>
  <c r="F12" i="2"/>
  <c r="G12" i="2" s="1"/>
  <c r="F13" i="2"/>
  <c r="G13" i="2" s="1"/>
  <c r="F14" i="2"/>
  <c r="G14" i="2" s="1"/>
  <c r="F15" i="2"/>
  <c r="G15" i="2" s="1"/>
  <c r="F16" i="2"/>
  <c r="G16" i="2" s="1"/>
  <c r="I8" i="2"/>
  <c r="H8" i="2"/>
  <c r="G8" i="2"/>
  <c r="F8" i="2"/>
  <c r="D11" i="2"/>
  <c r="D12" i="2"/>
  <c r="D13" i="2"/>
  <c r="D14" i="2"/>
  <c r="D15" i="2"/>
  <c r="D16" i="2"/>
  <c r="D8" i="2"/>
  <c r="I14" i="2" l="1"/>
  <c r="H16" i="2"/>
  <c r="I16" i="2" s="1"/>
  <c r="H14" i="2"/>
  <c r="H13" i="2"/>
  <c r="I13" i="2" s="1"/>
  <c r="H11" i="2"/>
  <c r="I11" i="2" s="1"/>
  <c r="H15" i="2"/>
  <c r="I15" i="2" s="1"/>
  <c r="H12" i="2"/>
  <c r="I12" i="2" s="1"/>
  <c r="I43" i="1"/>
  <c r="I41" i="1"/>
  <c r="F41" i="1"/>
  <c r="D13" i="1"/>
  <c r="F13" i="1" s="1"/>
  <c r="D14" i="1"/>
  <c r="F14" i="1" s="1"/>
  <c r="D15" i="1"/>
  <c r="F15" i="1" s="1"/>
  <c r="D16" i="1"/>
  <c r="F16" i="1" s="1"/>
  <c r="D18" i="1"/>
  <c r="F18" i="1" s="1"/>
  <c r="D26" i="1"/>
  <c r="F26" i="1" s="1"/>
  <c r="D28" i="1"/>
  <c r="F28" i="1" s="1"/>
  <c r="D29" i="1"/>
  <c r="F29" i="1" s="1"/>
  <c r="D30" i="1"/>
  <c r="F30" i="1" s="1"/>
  <c r="D31" i="1"/>
  <c r="F31" i="1" s="1"/>
  <c r="D32" i="1"/>
  <c r="F32" i="1" s="1"/>
  <c r="D33" i="1"/>
  <c r="F33" i="1" s="1"/>
  <c r="D34" i="1"/>
  <c r="F34" i="1" s="1"/>
  <c r="D35" i="1"/>
  <c r="F35" i="1" s="1"/>
  <c r="D38" i="1"/>
  <c r="F38" i="1" s="1"/>
  <c r="G38" i="1" s="1"/>
  <c r="I8" i="1"/>
  <c r="H8" i="1"/>
  <c r="G8" i="1"/>
  <c r="F8" i="1"/>
  <c r="D8" i="1"/>
  <c r="G33" i="1" l="1"/>
  <c r="H33" i="1"/>
  <c r="G29" i="1"/>
  <c r="I29" i="1" s="1"/>
  <c r="H29" i="1"/>
  <c r="H16" i="1"/>
  <c r="G16" i="1"/>
  <c r="H15" i="1"/>
  <c r="G15" i="1"/>
  <c r="I15" i="1" s="1"/>
  <c r="G28" i="1"/>
  <c r="H28" i="1"/>
  <c r="G32" i="1"/>
  <c r="H32" i="1"/>
  <c r="H14" i="1"/>
  <c r="G14" i="1"/>
  <c r="I14" i="1" s="1"/>
  <c r="G35" i="1"/>
  <c r="H35" i="1"/>
  <c r="G31" i="1"/>
  <c r="H31" i="1"/>
  <c r="G34" i="1"/>
  <c r="H34" i="1"/>
  <c r="G30" i="1"/>
  <c r="H30" i="1"/>
  <c r="H18" i="1"/>
  <c r="G18" i="1"/>
  <c r="I18" i="1" s="1"/>
  <c r="H13" i="1"/>
  <c r="G13" i="1"/>
  <c r="I33" i="1"/>
  <c r="I16" i="1"/>
  <c r="H38" i="1"/>
  <c r="I38" i="1" s="1"/>
  <c r="G26" i="1"/>
  <c r="H26" i="1"/>
  <c r="I34" i="1" l="1"/>
  <c r="F19" i="1"/>
  <c r="I35" i="1"/>
  <c r="I26" i="1"/>
  <c r="I40" i="1" s="1"/>
  <c r="I30" i="1"/>
  <c r="I31" i="1"/>
  <c r="I32" i="1"/>
  <c r="I13" i="1"/>
  <c r="I19" i="1" s="1"/>
  <c r="F40" i="1"/>
  <c r="I28" i="1"/>
</calcChain>
</file>

<file path=xl/sharedStrings.xml><?xml version="1.0" encoding="utf-8"?>
<sst xmlns="http://schemas.openxmlformats.org/spreadsheetml/2006/main" count="133" uniqueCount="114">
  <si>
    <t>Burden item</t>
  </si>
  <si>
    <t>(A)</t>
  </si>
  <si>
    <t>Person hours per occurrence</t>
  </si>
  <si>
    <t>(B)</t>
  </si>
  <si>
    <t>No. of occurrences per respondent per year</t>
  </si>
  <si>
    <t>(C)</t>
  </si>
  <si>
    <t>(H)</t>
  </si>
  <si>
    <r>
      <t>Total Cost per year</t>
    </r>
    <r>
      <rPr>
        <b/>
        <vertAlign val="superscript"/>
        <sz val="10"/>
        <color rgb="FF000000"/>
        <rFont val="Times New Roman"/>
        <family val="1"/>
      </rPr>
      <t xml:space="preserve"> b</t>
    </r>
  </si>
  <si>
    <t>1.  Applications</t>
  </si>
  <si>
    <t>N/A</t>
  </si>
  <si>
    <t>2.  Survey and Studies</t>
  </si>
  <si>
    <t>3.  Reporting requirements</t>
  </si>
  <si>
    <t>See 3E</t>
  </si>
  <si>
    <t>See 4E</t>
  </si>
  <si>
    <t>Subtotal for Reporting Requirements</t>
  </si>
  <si>
    <t>4.  Recordkeeping requirements</t>
  </si>
  <si>
    <t>Subtotal for Recordkeeping Requirements</t>
  </si>
  <si>
    <t xml:space="preserve">(D) </t>
  </si>
  <si>
    <t xml:space="preserve">(E) </t>
  </si>
  <si>
    <t xml:space="preserve">(F) </t>
  </si>
  <si>
    <t xml:space="preserve">(G) </t>
  </si>
  <si>
    <r>
      <t xml:space="preserve">Respondents per year </t>
    </r>
    <r>
      <rPr>
        <b/>
        <vertAlign val="superscript"/>
        <sz val="10"/>
        <color rgb="FF000000"/>
        <rFont val="Times New Roman"/>
        <family val="1"/>
      </rPr>
      <t>a</t>
    </r>
  </si>
  <si>
    <r>
      <t xml:space="preserve">A.  Familiarize with regulatory requirements </t>
    </r>
    <r>
      <rPr>
        <vertAlign val="superscript"/>
        <sz val="10"/>
        <color rgb="FF000000"/>
        <rFont val="Times New Roman"/>
        <family val="1"/>
      </rPr>
      <t>c</t>
    </r>
  </si>
  <si>
    <t>B.  Required activities</t>
  </si>
  <si>
    <t>C.  Create information</t>
  </si>
  <si>
    <t>D.  Gather existing information</t>
  </si>
  <si>
    <t>E.  Write Report</t>
  </si>
  <si>
    <t>Semiannual report on wastewater</t>
  </si>
  <si>
    <t>A.  Familiarize with regulatory requirements</t>
  </si>
  <si>
    <t>B.  Plan activities</t>
  </si>
  <si>
    <t xml:space="preserve">C.  Implement Activities </t>
  </si>
  <si>
    <t>D.  Develop record system</t>
  </si>
  <si>
    <t>E.  Time to enter information</t>
  </si>
  <si>
    <t>Records of continuous parameters  monitoring system (CPMS) data</t>
  </si>
  <si>
    <t>Records for equipment leaks</t>
  </si>
  <si>
    <t>All other records</t>
  </si>
  <si>
    <t>G.  Time for audits</t>
  </si>
  <si>
    <t>Assumptions:</t>
  </si>
  <si>
    <r>
      <t>c</t>
    </r>
    <r>
      <rPr>
        <sz val="10"/>
        <color theme="1"/>
        <rFont val="Times New Roman"/>
        <family val="1"/>
      </rPr>
      <t xml:space="preserve">  We have assumed that 80 percent of respondents will report no deviation.</t>
    </r>
  </si>
  <si>
    <r>
      <t>b</t>
    </r>
    <r>
      <rPr>
        <sz val="10"/>
        <color theme="1"/>
        <rFont val="Times New Roman"/>
        <family val="1"/>
      </rPr>
      <t xml:space="preserve">  This ICR uses the following labor rates:  $144.33 per hour for Executive, Administrative, and Managerial labor; $108.28 per hour for Technical labor, and $53.34 per hour for Clerical labor.  These rates are from the United States Department of Labor, Bureau of Labor Statistics, September 2016, Table 2. Civilian Workers, by Occupational and Industry groups.  The rates are from column 1, Total Compensation.  The rates have been increased by 110 percent to account for the benefit packages available to those employed by private industry.</t>
    </r>
  </si>
  <si>
    <r>
      <rPr>
        <vertAlign val="superscript"/>
        <sz val="10"/>
        <color theme="1"/>
        <rFont val="Times New Roman"/>
        <family val="1"/>
      </rPr>
      <t>c</t>
    </r>
    <r>
      <rPr>
        <sz val="10"/>
        <color theme="1"/>
        <rFont val="Times New Roman"/>
        <family val="1"/>
      </rPr>
      <t xml:space="preserve">  We have assumed all existing respondents will have to familiarize with the regulatory requirements each year.</t>
    </r>
  </si>
  <si>
    <r>
      <t xml:space="preserve">Semiannual report on no deviations </t>
    </r>
    <r>
      <rPr>
        <vertAlign val="superscript"/>
        <sz val="10"/>
        <color rgb="FF000000"/>
        <rFont val="Times New Roman"/>
        <family val="1"/>
      </rPr>
      <t>d</t>
    </r>
  </si>
  <si>
    <r>
      <t xml:space="preserve">Semiannual report on deviations </t>
    </r>
    <r>
      <rPr>
        <vertAlign val="superscript"/>
        <sz val="10"/>
        <color rgb="FF000000"/>
        <rFont val="Times New Roman"/>
        <family val="1"/>
      </rPr>
      <t>e</t>
    </r>
  </si>
  <si>
    <r>
      <t xml:space="preserve">Semiannual report of startup, shutdown, malfunction (SSM) </t>
    </r>
    <r>
      <rPr>
        <vertAlign val="superscript"/>
        <sz val="10"/>
        <color rgb="FF000000"/>
        <rFont val="Times New Roman"/>
        <family val="1"/>
      </rPr>
      <t>f</t>
    </r>
  </si>
  <si>
    <r>
      <t xml:space="preserve">Semiannual report on equipment leaks </t>
    </r>
    <r>
      <rPr>
        <vertAlign val="superscript"/>
        <sz val="10"/>
        <color rgb="FF000000"/>
        <rFont val="Times New Roman"/>
        <family val="1"/>
      </rPr>
      <t>g</t>
    </r>
  </si>
  <si>
    <r>
      <t xml:space="preserve">Semiannual report on all other reports </t>
    </r>
    <r>
      <rPr>
        <vertAlign val="superscript"/>
        <sz val="10"/>
        <color rgb="FF000000"/>
        <rFont val="Times New Roman"/>
        <family val="1"/>
      </rPr>
      <t>h</t>
    </r>
  </si>
  <si>
    <r>
      <t xml:space="preserve">Records of SSM </t>
    </r>
    <r>
      <rPr>
        <vertAlign val="superscript"/>
        <sz val="10"/>
        <color rgb="FF000000"/>
        <rFont val="Times New Roman"/>
        <family val="1"/>
      </rPr>
      <t>i</t>
    </r>
  </si>
  <si>
    <r>
      <t xml:space="preserve">Record continuous monitor parameters </t>
    </r>
    <r>
      <rPr>
        <vertAlign val="superscript"/>
        <sz val="10"/>
        <color rgb="FF000000"/>
        <rFont val="Times New Roman"/>
        <family val="1"/>
      </rPr>
      <t>j</t>
    </r>
  </si>
  <si>
    <r>
      <t xml:space="preserve">Compile data </t>
    </r>
    <r>
      <rPr>
        <vertAlign val="superscript"/>
        <sz val="10"/>
        <color rgb="FF000000"/>
        <rFont val="Times New Roman"/>
        <family val="1"/>
      </rPr>
      <t>k</t>
    </r>
  </si>
  <si>
    <r>
      <t xml:space="preserve">Records of closed-loop systems </t>
    </r>
    <r>
      <rPr>
        <vertAlign val="superscript"/>
        <sz val="10"/>
        <color rgb="FF000000"/>
        <rFont val="Times New Roman"/>
        <family val="1"/>
      </rPr>
      <t>l</t>
    </r>
  </si>
  <si>
    <r>
      <t xml:space="preserve">Records of nitrogen systems </t>
    </r>
    <r>
      <rPr>
        <vertAlign val="superscript"/>
        <sz val="10"/>
        <color rgb="FF000000"/>
        <rFont val="Times New Roman"/>
        <family val="1"/>
      </rPr>
      <t>m</t>
    </r>
  </si>
  <si>
    <r>
      <t xml:space="preserve">Records of material balances </t>
    </r>
    <r>
      <rPr>
        <vertAlign val="superscript"/>
        <sz val="10"/>
        <color rgb="FF000000"/>
        <rFont val="Times New Roman"/>
        <family val="1"/>
      </rPr>
      <t>n</t>
    </r>
  </si>
  <si>
    <r>
      <t xml:space="preserve">Records of supporting calculations </t>
    </r>
    <r>
      <rPr>
        <vertAlign val="superscript"/>
        <sz val="10"/>
        <color rgb="FF000000"/>
        <rFont val="Times New Roman"/>
        <family val="1"/>
      </rPr>
      <t>o</t>
    </r>
  </si>
  <si>
    <r>
      <t xml:space="preserve">Records for extended cookout </t>
    </r>
    <r>
      <rPr>
        <vertAlign val="superscript"/>
        <sz val="10"/>
        <color rgb="FF000000"/>
        <rFont val="Times New Roman"/>
        <family val="1"/>
      </rPr>
      <t>p</t>
    </r>
  </si>
  <si>
    <r>
      <t xml:space="preserve">F.  Time for refresher training of personnel </t>
    </r>
    <r>
      <rPr>
        <vertAlign val="superscript"/>
        <sz val="10"/>
        <color rgb="FF000000"/>
        <rFont val="Times New Roman"/>
        <family val="1"/>
      </rPr>
      <t>q</t>
    </r>
  </si>
  <si>
    <r>
      <t xml:space="preserve">TOTAL LABOR BURDEN AND COST (rounded) </t>
    </r>
    <r>
      <rPr>
        <b/>
        <vertAlign val="superscript"/>
        <sz val="10"/>
        <color rgb="FF000000"/>
        <rFont val="Times New Roman"/>
        <family val="1"/>
      </rPr>
      <t>r</t>
    </r>
  </si>
  <si>
    <r>
      <t xml:space="preserve">TOTAL CAPITAL AND O&amp;M COST (rounded) </t>
    </r>
    <r>
      <rPr>
        <b/>
        <vertAlign val="superscript"/>
        <sz val="10"/>
        <color rgb="FF000000"/>
        <rFont val="Times New Roman"/>
        <family val="1"/>
      </rPr>
      <t>r</t>
    </r>
  </si>
  <si>
    <r>
      <t xml:space="preserve">GRAND TOTAL (rounded) </t>
    </r>
    <r>
      <rPr>
        <b/>
        <vertAlign val="superscript"/>
        <sz val="10"/>
        <color rgb="FF000000"/>
        <rFont val="Times New Roman"/>
        <family val="1"/>
      </rPr>
      <t>r</t>
    </r>
  </si>
  <si>
    <r>
      <t>d</t>
    </r>
    <r>
      <rPr>
        <sz val="10"/>
        <color theme="1"/>
        <rFont val="Times New Roman"/>
        <family val="1"/>
      </rPr>
      <t xml:space="preserve">  We have assumed that 80 percent of respondents will report no deviation.</t>
    </r>
  </si>
  <si>
    <r>
      <t>e</t>
    </r>
    <r>
      <rPr>
        <sz val="10"/>
        <color theme="1"/>
        <rFont val="Times New Roman"/>
        <family val="1"/>
      </rPr>
      <t xml:space="preserve">  We have assumed that 20 percent of respondents will report a deviation.</t>
    </r>
  </si>
  <si>
    <r>
      <t>f</t>
    </r>
    <r>
      <rPr>
        <sz val="10"/>
        <color theme="1"/>
        <rFont val="Times New Roman"/>
        <family val="1"/>
      </rPr>
      <t xml:space="preserve">  We have assumed that all of the existing sources will be required to submit an SSM report.</t>
    </r>
  </si>
  <si>
    <r>
      <t>g</t>
    </r>
    <r>
      <rPr>
        <sz val="10"/>
        <color theme="1"/>
        <rFont val="Times New Roman"/>
        <family val="1"/>
      </rPr>
      <t xml:space="preserve">  We have assumed that it will take each respondent 303 hours on a semiannual basis to write reports for 4 cellulose ether facilities subject to leak detection and repair (LDAR) requirements.</t>
    </r>
  </si>
  <si>
    <r>
      <t>h</t>
    </r>
    <r>
      <rPr>
        <sz val="10"/>
        <color theme="1"/>
        <rFont val="Times New Roman"/>
        <family val="1"/>
      </rPr>
      <t xml:space="preserve">  All other reports, including changes of information, closed-vent systems, bypass lines, heat exchanger systems, and storage vessel control device maintenance, will be reported twice per year.</t>
    </r>
  </si>
  <si>
    <r>
      <t xml:space="preserve">i  </t>
    </r>
    <r>
      <rPr>
        <sz val="10"/>
        <color theme="1"/>
        <rFont val="Times New Roman"/>
        <family val="1"/>
      </rPr>
      <t>We have assumed that SSM records will be recorded on a weekly basis.</t>
    </r>
  </si>
  <si>
    <r>
      <t xml:space="preserve">j </t>
    </r>
    <r>
      <rPr>
        <sz val="10"/>
        <color theme="1"/>
        <rFont val="Times New Roman"/>
        <family val="1"/>
      </rPr>
      <t xml:space="preserve"> We have assumed that it will take each respondent one hour to record information on a daily basis on process vent, storage tank and wastewater monitoring and inspections.</t>
    </r>
  </si>
  <si>
    <r>
      <t xml:space="preserve">k </t>
    </r>
    <r>
      <rPr>
        <sz val="10"/>
        <color theme="1"/>
        <rFont val="Times New Roman"/>
        <family val="1"/>
      </rPr>
      <t xml:space="preserve"> We have assumed that each respondent will enter and verify information for the semiannual report twice per year.</t>
    </r>
  </si>
  <si>
    <r>
      <t>o</t>
    </r>
    <r>
      <rPr>
        <sz val="10"/>
        <color theme="1"/>
        <rFont val="Times New Roman"/>
        <family val="1"/>
      </rPr>
      <t xml:space="preserve">  We have assumed that it will take eight hours for each respondent to enter information on supporting calculations twice per year.</t>
    </r>
  </si>
  <si>
    <r>
      <t>q</t>
    </r>
    <r>
      <rPr>
        <sz val="10"/>
        <color theme="1"/>
        <rFont val="Times New Roman"/>
        <family val="1"/>
      </rPr>
      <t xml:space="preserve">  We have assumed that it will take each of the thirteen respondent two days (16 hours) to provide refresher training to personnel.</t>
    </r>
  </si>
  <si>
    <r>
      <t xml:space="preserve">r  </t>
    </r>
    <r>
      <rPr>
        <sz val="10"/>
        <color theme="1"/>
        <rFont val="Times New Roman"/>
        <family val="1"/>
      </rPr>
      <t xml:space="preserve">Totals have been rounded to 3 significant figures. Figures may not add exactly due to rounding. </t>
    </r>
  </si>
  <si>
    <t>Table 2: Average Annual EPA Burden and Cost – NESHAP for Cellulose Products Manufacturing (40 CFR Part 63, Subpart UUUU) (Renewal)</t>
  </si>
  <si>
    <t>Activity</t>
  </si>
  <si>
    <t xml:space="preserve">(A) </t>
  </si>
  <si>
    <t>EPA person-hours per occurrence</t>
  </si>
  <si>
    <t xml:space="preserve">(B) </t>
  </si>
  <si>
    <t>No. of occurrences per plant per year</t>
  </si>
  <si>
    <t xml:space="preserve">(C) </t>
  </si>
  <si>
    <r>
      <t xml:space="preserve">Cost, $ </t>
    </r>
    <r>
      <rPr>
        <b/>
        <vertAlign val="superscript"/>
        <sz val="10"/>
        <color rgb="FF000000"/>
        <rFont val="Times New Roman"/>
        <family val="1"/>
      </rPr>
      <t>b</t>
    </r>
  </si>
  <si>
    <t xml:space="preserve">Initial performance test </t>
  </si>
  <si>
    <t xml:space="preserve">Repeat performance test </t>
  </si>
  <si>
    <t xml:space="preserve">Excess emissions enforcement activities </t>
  </si>
  <si>
    <t>Review reports</t>
  </si>
  <si>
    <r>
      <t xml:space="preserve">Plants per year </t>
    </r>
    <r>
      <rPr>
        <b/>
        <vertAlign val="superscript"/>
        <sz val="10"/>
        <color rgb="FF000000"/>
        <rFont val="Times New Roman"/>
        <family val="1"/>
      </rPr>
      <t>a</t>
    </r>
    <r>
      <rPr>
        <b/>
        <sz val="10"/>
        <color rgb="FF000000"/>
        <rFont val="Times New Roman"/>
        <family val="1"/>
      </rPr>
      <t xml:space="preserve">  </t>
    </r>
  </si>
  <si>
    <t>Technical person-hours per year 
(E=CxD)</t>
  </si>
  <si>
    <t>Management person-hours per year (F=Ex0.05)</t>
  </si>
  <si>
    <t>Clerical person-hours per year (G=Ex0.1)</t>
  </si>
  <si>
    <t>EPA person hours per plant per year 
(C=AxB)</t>
  </si>
  <si>
    <t>Person hours per respondent per year 
(C=AxB)</t>
  </si>
  <si>
    <t>Technical person- hours per year 
(E=CxD)</t>
  </si>
  <si>
    <t>Management person hours per year 
(F=Ex0.05)</t>
  </si>
  <si>
    <t>Clerical person hours per year 
(G=Ex0.1)</t>
  </si>
  <si>
    <t>TOTAL ANNUAL BURDEN AND COST (rounded)  </t>
  </si>
  <si>
    <t xml:space="preserve">Review semiannual compliance report </t>
  </si>
  <si>
    <r>
      <t xml:space="preserve">Report of no deviations </t>
    </r>
    <r>
      <rPr>
        <vertAlign val="superscript"/>
        <sz val="10"/>
        <color rgb="FF000000"/>
        <rFont val="Times New Roman"/>
        <family val="1"/>
      </rPr>
      <t>c</t>
    </r>
  </si>
  <si>
    <r>
      <t xml:space="preserve">Report of deviations </t>
    </r>
    <r>
      <rPr>
        <vertAlign val="superscript"/>
        <sz val="10"/>
        <color rgb="FF000000"/>
        <rFont val="Times New Roman"/>
        <family val="1"/>
      </rPr>
      <t>d</t>
    </r>
  </si>
  <si>
    <r>
      <t xml:space="preserve">Report of SSM </t>
    </r>
    <r>
      <rPr>
        <vertAlign val="superscript"/>
        <sz val="10"/>
        <color rgb="FF000000"/>
        <rFont val="Times New Roman"/>
        <family val="1"/>
      </rPr>
      <t>e</t>
    </r>
  </si>
  <si>
    <r>
      <t xml:space="preserve">Reports of equipment leaks </t>
    </r>
    <r>
      <rPr>
        <vertAlign val="superscript"/>
        <sz val="10"/>
        <color rgb="FF000000"/>
        <rFont val="Times New Roman"/>
        <family val="1"/>
      </rPr>
      <t>f</t>
    </r>
  </si>
  <si>
    <r>
      <t xml:space="preserve">Report on wastewater </t>
    </r>
    <r>
      <rPr>
        <vertAlign val="superscript"/>
        <sz val="10"/>
        <color rgb="FF000000"/>
        <rFont val="Times New Roman"/>
        <family val="1"/>
      </rPr>
      <t>g</t>
    </r>
    <r>
      <rPr>
        <sz val="10"/>
        <color rgb="FF000000"/>
        <rFont val="Times New Roman"/>
        <family val="1"/>
      </rPr>
      <t xml:space="preserve"> </t>
    </r>
  </si>
  <si>
    <r>
      <t xml:space="preserve">Report on all other reports </t>
    </r>
    <r>
      <rPr>
        <vertAlign val="superscript"/>
        <sz val="10"/>
        <color rgb="FF000000"/>
        <rFont val="Times New Roman"/>
        <family val="1"/>
      </rPr>
      <t>h</t>
    </r>
  </si>
  <si>
    <r>
      <t xml:space="preserve">d  </t>
    </r>
    <r>
      <rPr>
        <sz val="10"/>
        <color theme="1"/>
        <rFont val="Times New Roman"/>
        <family val="1"/>
      </rPr>
      <t>We have assumed that 20 percent of respondents will report deviation.</t>
    </r>
  </si>
  <si>
    <r>
      <t>e</t>
    </r>
    <r>
      <rPr>
        <sz val="10"/>
        <color theme="1"/>
        <rFont val="Times New Roman"/>
        <family val="1"/>
      </rPr>
      <t xml:space="preserve">  We have assumed that all of the existing respondents will be required to submit an SSM report.</t>
    </r>
  </si>
  <si>
    <r>
      <t>b</t>
    </r>
    <r>
      <rPr>
        <sz val="10"/>
        <color theme="1"/>
        <rFont val="Times New Roman"/>
        <family val="1"/>
      </rPr>
      <t xml:space="preserve">  This cost is based on the following hourly labor rates times a 1.6 benefits multiplication factor to account for government overhead expenses: $64.80 for Managerial (GS-13, Step 5, $40.50 x 1.6), $48.08 for Technical (GS-12, Step 1, $30.05 x 1.6) and $26.02 Clerical (GS-6, Step 3, $16.26 x 1.6).  These rates are from the Office of Personnel Management (OPM) 2017 General Schedule which excludes locality rates of pay.</t>
    </r>
  </si>
  <si>
    <r>
      <t>a</t>
    </r>
    <r>
      <rPr>
        <sz val="10"/>
        <color theme="1"/>
        <rFont val="Times New Roman"/>
        <family val="1"/>
      </rPr>
      <t xml:space="preserve">  We have assumed that there are approximately 13 sources subject to the standard which includes the following facilities: 4 cellulose ether; 4 cellulosic sponge; 3 cellulose food casing; 1 rayon; and 1 cellophane.  There will be no additional new sources per year that will become subject to the rule over the three-year period of this ICR.</t>
    </r>
  </si>
  <si>
    <t>See 3A</t>
  </si>
  <si>
    <r>
      <t xml:space="preserve">Enter and verify information for semiannual report </t>
    </r>
    <r>
      <rPr>
        <vertAlign val="superscript"/>
        <sz val="10"/>
        <color rgb="FF000000"/>
        <rFont val="Times New Roman"/>
        <family val="1"/>
      </rPr>
      <t>k</t>
    </r>
  </si>
  <si>
    <r>
      <t>a</t>
    </r>
    <r>
      <rPr>
        <sz val="10"/>
        <color theme="1"/>
        <rFont val="Times New Roman"/>
        <family val="1"/>
      </rPr>
      <t xml:space="preserve">  We have assumed that there are approximately 13 sources that are subject to the standard which includes the following facilities: 4 cellulose ether; 4 cellulosic sponge; 3 cellulose food casing; 1 rayon; and 1 cellophane. </t>
    </r>
  </si>
  <si>
    <r>
      <t xml:space="preserve">f  </t>
    </r>
    <r>
      <rPr>
        <sz val="10"/>
        <color theme="1"/>
        <rFont val="Times New Roman"/>
        <family val="1"/>
      </rPr>
      <t>We have assumed that each of the 4 respondents for cellulose ether facilities will review their report on equipment leaks two times per year.</t>
    </r>
  </si>
  <si>
    <r>
      <t xml:space="preserve">g </t>
    </r>
    <r>
      <rPr>
        <sz val="10"/>
        <color theme="1"/>
        <rFont val="Times New Roman"/>
        <family val="1"/>
      </rPr>
      <t xml:space="preserve"> We have assumed that it will take each respondent eight hours to review reports of 4 cellulose ether facilities subject to LDAR and wastewater requirements.</t>
    </r>
  </si>
  <si>
    <r>
      <t>l</t>
    </r>
    <r>
      <rPr>
        <sz val="10"/>
        <color theme="1"/>
        <rFont val="Times New Roman"/>
        <family val="1"/>
      </rPr>
      <t xml:space="preserve">  We have assumed that it will take respondent two hours to enter information on 1 cellulose ether facility with a closed-loop system.</t>
    </r>
  </si>
  <si>
    <r>
      <t>p</t>
    </r>
    <r>
      <rPr>
        <sz val="10"/>
        <color theme="1"/>
        <rFont val="Times New Roman"/>
        <family val="1"/>
      </rPr>
      <t xml:space="preserve">  We have assumed that it will take respondents eight hours to enter information on 1 cellulose ether facility that uses extended cookout.</t>
    </r>
  </si>
  <si>
    <r>
      <t xml:space="preserve">m   </t>
    </r>
    <r>
      <rPr>
        <sz val="10"/>
        <color theme="1"/>
        <rFont val="Times New Roman"/>
        <family val="1"/>
      </rPr>
      <t>We have assumed that it will take each of the 9 respondents two hours to enter information on 9 viscose process facilities with CS</t>
    </r>
    <r>
      <rPr>
        <vertAlign val="subscript"/>
        <sz val="10"/>
        <color theme="1"/>
        <rFont val="Times New Roman"/>
        <family val="1"/>
      </rPr>
      <t>2</t>
    </r>
    <r>
      <rPr>
        <sz val="10"/>
        <color theme="1"/>
        <rFont val="Times New Roman"/>
        <family val="1"/>
      </rPr>
      <t>, unloading and storage operations.</t>
    </r>
  </si>
  <si>
    <r>
      <t>n</t>
    </r>
    <r>
      <rPr>
        <sz val="10"/>
        <color theme="1"/>
        <rFont val="Times New Roman"/>
        <family val="1"/>
      </rPr>
      <t xml:space="preserve">  We have assumed that it will take each of the 9 respondents eight hours to enter information on 9 viscose process facilities using material balances.</t>
    </r>
  </si>
  <si>
    <r>
      <t xml:space="preserve">h  </t>
    </r>
    <r>
      <rPr>
        <sz val="10"/>
        <color theme="1"/>
        <rFont val="Times New Roman"/>
        <family val="1"/>
      </rPr>
      <t>We have assumed that all other reports, including changes of information, closed-vent systems, bypass lines, heat exchanger systems, and storage vessel control device maintenance, will be reported twice a year.</t>
    </r>
  </si>
  <si>
    <t>responses</t>
  </si>
  <si>
    <t>hr/response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</si>
</sst>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8" formatCode="&quot;$&quot;#,##0.00_);[Red]\(&quot;$&quot;#,##0.00\)"/>
  </numFmts>
  <fonts count="11" x14ac:knownFonts="1">
    <font>
      <sz val="11"/>
      <color theme="1"/>
      <name val="Calibri"/>
      <family val="2"/>
      <scheme val="minor"/>
    </font>
    <font>
      <b/>
      <sz val="12"/>
      <color rgb="FF000000"/>
      <name val="Times New Roman"/>
      <family val="1"/>
    </font>
    <font>
      <sz val="10"/>
      <color theme="1"/>
      <name val="Times New Roman"/>
      <family val="1"/>
    </font>
    <font>
      <b/>
      <sz val="10"/>
      <color rgb="FF000000"/>
      <name val="Times New Roman"/>
      <family val="1"/>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
      <b/>
      <sz val="10"/>
      <color theme="1"/>
      <name val="Times New Roman"/>
      <family val="1"/>
    </font>
    <font>
      <vertAlign val="superscript"/>
      <sz val="12"/>
      <color theme="1"/>
      <name val="Times New Roman"/>
      <family val="1"/>
    </font>
    <font>
      <vertAlign val="superscript"/>
      <sz val="10"/>
      <color theme="1"/>
      <name val="Times New Roman"/>
      <family val="1"/>
    </font>
    <font>
      <vertAlign val="subscrip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left"/>
    </xf>
    <xf numFmtId="0" fontId="1" fillId="0" borderId="0" xfId="0" applyFont="1" applyAlignment="1">
      <alignment horizontal="left" vertical="center"/>
    </xf>
    <xf numFmtId="0" fontId="3" fillId="0" borderId="1" xfId="0"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2" fillId="0" borderId="1" xfId="0" applyFont="1" applyBorder="1" applyAlignment="1">
      <alignment vertical="center"/>
    </xf>
    <xf numFmtId="8" fontId="5" fillId="0" borderId="1" xfId="0" applyNumberFormat="1" applyFont="1" applyBorder="1" applyAlignment="1">
      <alignment horizontal="right" vertical="center"/>
    </xf>
    <xf numFmtId="3" fontId="5" fillId="0" borderId="1" xfId="0" applyNumberFormat="1" applyFont="1" applyBorder="1" applyAlignment="1">
      <alignment horizontal="center" vertical="center"/>
    </xf>
    <xf numFmtId="6" fontId="3" fillId="0" borderId="1" xfId="0" applyNumberFormat="1" applyFont="1" applyBorder="1" applyAlignment="1">
      <alignment horizontal="right" vertical="center"/>
    </xf>
    <xf numFmtId="0" fontId="3" fillId="0" borderId="1" xfId="0" applyFont="1" applyBorder="1" applyAlignment="1">
      <alignment vertical="center"/>
    </xf>
    <xf numFmtId="0" fontId="5" fillId="0" borderId="1" xfId="0" applyFont="1" applyBorder="1" applyAlignment="1">
      <alignment horizontal="left" vertical="center" indent="1"/>
    </xf>
    <xf numFmtId="0" fontId="5" fillId="0" borderId="1" xfId="0" applyFont="1" applyBorder="1" applyAlignment="1">
      <alignment horizontal="left" vertical="center" indent="2"/>
    </xf>
    <xf numFmtId="0" fontId="7" fillId="0" borderId="0" xfId="0" applyFont="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xf>
    <xf numFmtId="0" fontId="2" fillId="0" borderId="1" xfId="0" applyFont="1" applyBorder="1" applyAlignment="1">
      <alignment horizontal="center" vertical="center"/>
    </xf>
    <xf numFmtId="3" fontId="3" fillId="0" borderId="1" xfId="0" applyNumberFormat="1"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indent="3"/>
    </xf>
    <xf numFmtId="0" fontId="5" fillId="0" borderId="1" xfId="0" applyFont="1" applyFill="1" applyBorder="1" applyAlignment="1">
      <alignment horizontal="left" vertical="center" indent="2"/>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6" fontId="5" fillId="0" borderId="1" xfId="0" applyNumberFormat="1" applyFont="1" applyBorder="1" applyAlignment="1">
      <alignment horizontal="right" vertical="center"/>
    </xf>
    <xf numFmtId="0" fontId="9" fillId="0" borderId="0" xfId="0" applyFont="1"/>
    <xf numFmtId="3"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workbookViewId="0"/>
  </sheetViews>
  <sheetFormatPr defaultRowHeight="15" x14ac:dyDescent="0.25"/>
  <cols>
    <col min="1" max="1" width="57.5703125" customWidth="1"/>
    <col min="2" max="2" width="9.85546875" customWidth="1"/>
    <col min="3" max="3" width="11.42578125" customWidth="1"/>
    <col min="4" max="4" width="9.42578125" customWidth="1"/>
    <col min="5" max="5" width="10.85546875" customWidth="1"/>
    <col min="7" max="7" width="11" customWidth="1"/>
    <col min="9" max="9" width="11.140625" customWidth="1"/>
  </cols>
  <sheetData>
    <row r="1" spans="1:9" ht="15.75" x14ac:dyDescent="0.25">
      <c r="A1" s="2" t="s">
        <v>69</v>
      </c>
    </row>
    <row r="2" spans="1:9" x14ac:dyDescent="0.25">
      <c r="A2" s="1"/>
      <c r="F2">
        <v>108.28</v>
      </c>
      <c r="G2">
        <v>144.33000000000001</v>
      </c>
      <c r="H2">
        <v>53.34</v>
      </c>
    </row>
    <row r="3" spans="1:9" ht="15" customHeight="1" x14ac:dyDescent="0.25">
      <c r="A3" s="29" t="s">
        <v>0</v>
      </c>
      <c r="B3" s="3" t="s">
        <v>1</v>
      </c>
      <c r="C3" s="3" t="s">
        <v>3</v>
      </c>
      <c r="D3" s="3" t="s">
        <v>5</v>
      </c>
      <c r="E3" s="3" t="s">
        <v>17</v>
      </c>
      <c r="F3" s="3" t="s">
        <v>18</v>
      </c>
      <c r="G3" s="3" t="s">
        <v>19</v>
      </c>
      <c r="H3" s="3" t="s">
        <v>20</v>
      </c>
      <c r="I3" s="3" t="s">
        <v>6</v>
      </c>
    </row>
    <row r="4" spans="1:9" ht="63.75" x14ac:dyDescent="0.25">
      <c r="A4" s="29"/>
      <c r="B4" s="3" t="s">
        <v>2</v>
      </c>
      <c r="C4" s="3" t="s">
        <v>4</v>
      </c>
      <c r="D4" s="3" t="s">
        <v>86</v>
      </c>
      <c r="E4" s="3" t="s">
        <v>21</v>
      </c>
      <c r="F4" s="3" t="s">
        <v>87</v>
      </c>
      <c r="G4" s="3" t="s">
        <v>88</v>
      </c>
      <c r="H4" s="3" t="s">
        <v>89</v>
      </c>
      <c r="I4" s="3" t="s">
        <v>7</v>
      </c>
    </row>
    <row r="5" spans="1:9" x14ac:dyDescent="0.25">
      <c r="A5" s="4" t="s">
        <v>8</v>
      </c>
      <c r="B5" s="5" t="s">
        <v>9</v>
      </c>
      <c r="C5" s="6"/>
      <c r="D5" s="6"/>
      <c r="E5" s="6"/>
      <c r="F5" s="6"/>
      <c r="G5" s="6"/>
      <c r="H5" s="6"/>
      <c r="I5" s="6"/>
    </row>
    <row r="6" spans="1:9" x14ac:dyDescent="0.25">
      <c r="A6" s="4" t="s">
        <v>10</v>
      </c>
      <c r="B6" s="5" t="s">
        <v>9</v>
      </c>
      <c r="C6" s="6"/>
      <c r="D6" s="6"/>
      <c r="E6" s="6"/>
      <c r="F6" s="6"/>
      <c r="G6" s="6"/>
      <c r="H6" s="6"/>
      <c r="I6" s="6"/>
    </row>
    <row r="7" spans="1:9" x14ac:dyDescent="0.25">
      <c r="A7" s="4" t="s">
        <v>11</v>
      </c>
      <c r="B7" s="6"/>
      <c r="C7" s="6"/>
      <c r="D7" s="6"/>
      <c r="E7" s="6"/>
      <c r="F7" s="6"/>
      <c r="G7" s="6"/>
      <c r="H7" s="6"/>
      <c r="I7" s="6"/>
    </row>
    <row r="8" spans="1:9" ht="15.75" x14ac:dyDescent="0.25">
      <c r="A8" s="11" t="s">
        <v>22</v>
      </c>
      <c r="B8" s="5">
        <v>8</v>
      </c>
      <c r="C8" s="19">
        <v>1</v>
      </c>
      <c r="D8" s="19">
        <f>+B8*C8</f>
        <v>8</v>
      </c>
      <c r="E8" s="19">
        <v>13</v>
      </c>
      <c r="F8" s="19">
        <f>+D8*E8</f>
        <v>104</v>
      </c>
      <c r="G8" s="19">
        <f>+F8*0.05</f>
        <v>5.2</v>
      </c>
      <c r="H8" s="19">
        <f>+F8*0.1</f>
        <v>10.4</v>
      </c>
      <c r="I8" s="7">
        <f>+$F$2*F8+$G$2*G8+$H$2*H8</f>
        <v>12566.372000000001</v>
      </c>
    </row>
    <row r="9" spans="1:9" x14ac:dyDescent="0.25">
      <c r="A9" s="11" t="s">
        <v>23</v>
      </c>
      <c r="B9" s="5" t="s">
        <v>9</v>
      </c>
      <c r="C9" s="6"/>
      <c r="D9" s="19"/>
      <c r="E9" s="6"/>
      <c r="F9" s="6"/>
      <c r="G9" s="6"/>
      <c r="H9" s="6"/>
      <c r="I9" s="6"/>
    </row>
    <row r="10" spans="1:9" x14ac:dyDescent="0.25">
      <c r="A10" s="11" t="s">
        <v>24</v>
      </c>
      <c r="B10" s="5" t="s">
        <v>12</v>
      </c>
      <c r="C10" s="6"/>
      <c r="D10" s="19"/>
      <c r="E10" s="6"/>
      <c r="F10" s="6"/>
      <c r="G10" s="6"/>
      <c r="H10" s="6"/>
      <c r="I10" s="6"/>
    </row>
    <row r="11" spans="1:9" x14ac:dyDescent="0.25">
      <c r="A11" s="11" t="s">
        <v>25</v>
      </c>
      <c r="B11" s="5" t="s">
        <v>12</v>
      </c>
      <c r="C11" s="6"/>
      <c r="D11" s="19"/>
      <c r="E11" s="6"/>
      <c r="F11" s="6"/>
      <c r="G11" s="6"/>
      <c r="H11" s="6"/>
      <c r="I11" s="6"/>
    </row>
    <row r="12" spans="1:9" x14ac:dyDescent="0.25">
      <c r="A12" s="11" t="s">
        <v>26</v>
      </c>
      <c r="B12" s="6"/>
      <c r="C12" s="6"/>
      <c r="D12" s="19"/>
      <c r="E12" s="6"/>
      <c r="F12" s="6"/>
      <c r="G12" s="6"/>
      <c r="H12" s="6"/>
      <c r="I12" s="6"/>
    </row>
    <row r="13" spans="1:9" ht="15.75" x14ac:dyDescent="0.25">
      <c r="A13" s="12" t="s">
        <v>41</v>
      </c>
      <c r="B13" s="5">
        <v>8</v>
      </c>
      <c r="C13" s="5">
        <v>2</v>
      </c>
      <c r="D13" s="19">
        <f t="shared" ref="D13:D38" si="0">+B13*C13</f>
        <v>16</v>
      </c>
      <c r="E13" s="5">
        <v>10</v>
      </c>
      <c r="F13" s="5">
        <f t="shared" ref="F13:F18" si="1">+D13*E13</f>
        <v>160</v>
      </c>
      <c r="G13" s="5">
        <f t="shared" ref="G13:G18" si="2">+F13*0.05</f>
        <v>8</v>
      </c>
      <c r="H13" s="5">
        <f t="shared" ref="H13:H18" si="3">+F13*0.1</f>
        <v>16</v>
      </c>
      <c r="I13" s="7">
        <f t="shared" ref="I13:I18" si="4">+$F$2*F13+$G$2*G13+$H$2*H13</f>
        <v>19332.879999999997</v>
      </c>
    </row>
    <row r="14" spans="1:9" ht="15.75" x14ac:dyDescent="0.25">
      <c r="A14" s="12" t="s">
        <v>42</v>
      </c>
      <c r="B14" s="5">
        <v>16</v>
      </c>
      <c r="C14" s="5">
        <v>2</v>
      </c>
      <c r="D14" s="19">
        <f t="shared" si="0"/>
        <v>32</v>
      </c>
      <c r="E14" s="5">
        <v>3</v>
      </c>
      <c r="F14" s="5">
        <f t="shared" si="1"/>
        <v>96</v>
      </c>
      <c r="G14" s="5">
        <f t="shared" si="2"/>
        <v>4.8000000000000007</v>
      </c>
      <c r="H14" s="5">
        <f t="shared" si="3"/>
        <v>9.6000000000000014</v>
      </c>
      <c r="I14" s="7">
        <f t="shared" si="4"/>
        <v>11599.728000000001</v>
      </c>
    </row>
    <row r="15" spans="1:9" ht="15.75" x14ac:dyDescent="0.25">
      <c r="A15" s="12" t="s">
        <v>43</v>
      </c>
      <c r="B15" s="5">
        <v>8</v>
      </c>
      <c r="C15" s="5">
        <v>2</v>
      </c>
      <c r="D15" s="19">
        <f t="shared" si="0"/>
        <v>16</v>
      </c>
      <c r="E15" s="5">
        <v>13</v>
      </c>
      <c r="F15" s="5">
        <f t="shared" si="1"/>
        <v>208</v>
      </c>
      <c r="G15" s="5">
        <f t="shared" si="2"/>
        <v>10.4</v>
      </c>
      <c r="H15" s="5">
        <f t="shared" si="3"/>
        <v>20.8</v>
      </c>
      <c r="I15" s="7">
        <f t="shared" si="4"/>
        <v>25132.744000000002</v>
      </c>
    </row>
    <row r="16" spans="1:9" ht="15.75" x14ac:dyDescent="0.25">
      <c r="A16" s="12" t="s">
        <v>44</v>
      </c>
      <c r="B16" s="5">
        <v>303</v>
      </c>
      <c r="C16" s="5">
        <v>2</v>
      </c>
      <c r="D16" s="19">
        <f t="shared" si="0"/>
        <v>606</v>
      </c>
      <c r="E16" s="5">
        <v>4</v>
      </c>
      <c r="F16" s="8">
        <f t="shared" si="1"/>
        <v>2424</v>
      </c>
      <c r="G16" s="5">
        <f t="shared" si="2"/>
        <v>121.2</v>
      </c>
      <c r="H16" s="5">
        <f t="shared" si="3"/>
        <v>242.4</v>
      </c>
      <c r="I16" s="7">
        <f t="shared" si="4"/>
        <v>292893.13200000004</v>
      </c>
    </row>
    <row r="17" spans="1:9" x14ac:dyDescent="0.25">
      <c r="A17" s="12" t="s">
        <v>27</v>
      </c>
      <c r="B17" s="5" t="s">
        <v>13</v>
      </c>
      <c r="C17" s="6"/>
      <c r="D17" s="19"/>
      <c r="E17" s="6"/>
      <c r="F17" s="6"/>
      <c r="G17" s="6"/>
      <c r="H17" s="6"/>
      <c r="I17" s="6"/>
    </row>
    <row r="18" spans="1:9" ht="15.75" x14ac:dyDescent="0.25">
      <c r="A18" s="12" t="s">
        <v>45</v>
      </c>
      <c r="B18" s="5">
        <v>8</v>
      </c>
      <c r="C18" s="5">
        <v>2</v>
      </c>
      <c r="D18" s="19">
        <f t="shared" si="0"/>
        <v>16</v>
      </c>
      <c r="E18" s="5">
        <v>13</v>
      </c>
      <c r="F18" s="5">
        <f t="shared" si="1"/>
        <v>208</v>
      </c>
      <c r="G18" s="5">
        <f t="shared" si="2"/>
        <v>10.4</v>
      </c>
      <c r="H18" s="5">
        <f t="shared" si="3"/>
        <v>20.8</v>
      </c>
      <c r="I18" s="7">
        <f t="shared" si="4"/>
        <v>25132.744000000002</v>
      </c>
    </row>
    <row r="19" spans="1:9" x14ac:dyDescent="0.25">
      <c r="A19" s="10" t="s">
        <v>14</v>
      </c>
      <c r="B19" s="10"/>
      <c r="C19" s="10"/>
      <c r="D19" s="19"/>
      <c r="E19" s="10"/>
      <c r="F19" s="28">
        <f>+SUM(F5:H18)</f>
        <v>3680</v>
      </c>
      <c r="G19" s="28"/>
      <c r="H19" s="28"/>
      <c r="I19" s="9">
        <f>SUM(I5:I18)</f>
        <v>386657.60000000003</v>
      </c>
    </row>
    <row r="20" spans="1:9" x14ac:dyDescent="0.25">
      <c r="A20" s="4" t="s">
        <v>15</v>
      </c>
      <c r="B20" s="6"/>
      <c r="C20" s="6"/>
      <c r="D20" s="19"/>
      <c r="E20" s="6"/>
      <c r="F20" s="6"/>
      <c r="G20" s="6"/>
      <c r="H20" s="6"/>
      <c r="I20" s="6"/>
    </row>
    <row r="21" spans="1:9" x14ac:dyDescent="0.25">
      <c r="A21" s="11" t="s">
        <v>28</v>
      </c>
      <c r="B21" s="5" t="s">
        <v>102</v>
      </c>
      <c r="C21" s="6"/>
      <c r="D21" s="19"/>
      <c r="E21" s="6"/>
      <c r="F21" s="6"/>
      <c r="G21" s="6"/>
      <c r="H21" s="6"/>
      <c r="I21" s="6"/>
    </row>
    <row r="22" spans="1:9" x14ac:dyDescent="0.25">
      <c r="A22" s="11" t="s">
        <v>29</v>
      </c>
      <c r="B22" s="5" t="s">
        <v>9</v>
      </c>
      <c r="C22" s="6"/>
      <c r="D22" s="19"/>
      <c r="E22" s="6"/>
      <c r="F22" s="6"/>
      <c r="G22" s="6"/>
      <c r="H22" s="6"/>
      <c r="I22" s="6"/>
    </row>
    <row r="23" spans="1:9" x14ac:dyDescent="0.25">
      <c r="A23" s="11" t="s">
        <v>30</v>
      </c>
      <c r="B23" s="5" t="s">
        <v>9</v>
      </c>
      <c r="C23" s="6"/>
      <c r="D23" s="19"/>
      <c r="E23" s="6"/>
      <c r="F23" s="6"/>
      <c r="G23" s="6"/>
      <c r="H23" s="6"/>
      <c r="I23" s="6"/>
    </row>
    <row r="24" spans="1:9" x14ac:dyDescent="0.25">
      <c r="A24" s="11" t="s">
        <v>31</v>
      </c>
      <c r="B24" s="5" t="s">
        <v>9</v>
      </c>
      <c r="C24" s="6"/>
      <c r="D24" s="19"/>
      <c r="E24" s="6"/>
      <c r="F24" s="6"/>
      <c r="G24" s="6"/>
      <c r="H24" s="6"/>
      <c r="I24" s="6"/>
    </row>
    <row r="25" spans="1:9" x14ac:dyDescent="0.25">
      <c r="A25" s="11" t="s">
        <v>32</v>
      </c>
      <c r="B25" s="6"/>
      <c r="C25" s="6"/>
      <c r="D25" s="19"/>
      <c r="E25" s="6"/>
      <c r="F25" s="6"/>
      <c r="G25" s="6"/>
      <c r="H25" s="6"/>
      <c r="I25" s="6"/>
    </row>
    <row r="26" spans="1:9" ht="15.75" x14ac:dyDescent="0.25">
      <c r="A26" s="12" t="s">
        <v>46</v>
      </c>
      <c r="B26" s="5">
        <v>1.5</v>
      </c>
      <c r="C26" s="5">
        <v>52</v>
      </c>
      <c r="D26" s="19">
        <f t="shared" si="0"/>
        <v>78</v>
      </c>
      <c r="E26" s="5">
        <v>13</v>
      </c>
      <c r="F26" s="8">
        <f t="shared" ref="F26" si="5">+D26*E26</f>
        <v>1014</v>
      </c>
      <c r="G26" s="5">
        <f t="shared" ref="G26:G38" si="6">+F26*0.05</f>
        <v>50.7</v>
      </c>
      <c r="H26" s="5">
        <f t="shared" ref="H26" si="7">+F26*0.1</f>
        <v>101.4</v>
      </c>
      <c r="I26" s="7">
        <f t="shared" ref="I26" si="8">+$F$2*F26+$G$2*G26+$H$2*H26</f>
        <v>122522.12700000001</v>
      </c>
    </row>
    <row r="27" spans="1:9" x14ac:dyDescent="0.25">
      <c r="A27" s="23" t="s">
        <v>33</v>
      </c>
      <c r="B27" s="24"/>
      <c r="C27" s="24"/>
      <c r="D27" s="25"/>
      <c r="E27" s="24"/>
      <c r="F27" s="24"/>
      <c r="G27" s="24"/>
      <c r="H27" s="24"/>
      <c r="I27" s="24"/>
    </row>
    <row r="28" spans="1:9" ht="15.75" x14ac:dyDescent="0.25">
      <c r="A28" s="22" t="s">
        <v>47</v>
      </c>
      <c r="B28" s="5">
        <v>1</v>
      </c>
      <c r="C28" s="5">
        <v>365</v>
      </c>
      <c r="D28" s="19">
        <f t="shared" si="0"/>
        <v>365</v>
      </c>
      <c r="E28" s="5">
        <v>13</v>
      </c>
      <c r="F28" s="8">
        <f t="shared" ref="F28:F38" si="9">+D28*E28</f>
        <v>4745</v>
      </c>
      <c r="G28" s="5">
        <f t="shared" si="6"/>
        <v>237.25</v>
      </c>
      <c r="H28" s="5">
        <f t="shared" ref="H28:H38" si="10">+F28*0.1</f>
        <v>474.5</v>
      </c>
      <c r="I28" s="7">
        <f t="shared" ref="I28:I38" si="11">+$F$2*F28+$G$2*G28+$H$2*H28</f>
        <v>573340.72249999992</v>
      </c>
    </row>
    <row r="29" spans="1:9" ht="15.75" x14ac:dyDescent="0.25">
      <c r="A29" s="22" t="s">
        <v>48</v>
      </c>
      <c r="B29" s="5">
        <v>24</v>
      </c>
      <c r="C29" s="5">
        <v>2</v>
      </c>
      <c r="D29" s="19">
        <f t="shared" si="0"/>
        <v>48</v>
      </c>
      <c r="E29" s="5">
        <v>13</v>
      </c>
      <c r="F29" s="5">
        <f t="shared" si="9"/>
        <v>624</v>
      </c>
      <c r="G29" s="5">
        <f t="shared" si="6"/>
        <v>31.200000000000003</v>
      </c>
      <c r="H29" s="5">
        <f t="shared" si="10"/>
        <v>62.400000000000006</v>
      </c>
      <c r="I29" s="7">
        <f t="shared" si="11"/>
        <v>75398.232000000004</v>
      </c>
    </row>
    <row r="30" spans="1:9" ht="15.75" x14ac:dyDescent="0.25">
      <c r="A30" s="22" t="s">
        <v>103</v>
      </c>
      <c r="B30" s="5">
        <v>16</v>
      </c>
      <c r="C30" s="5">
        <v>2</v>
      </c>
      <c r="D30" s="19">
        <f t="shared" si="0"/>
        <v>32</v>
      </c>
      <c r="E30" s="5">
        <v>13</v>
      </c>
      <c r="F30" s="5">
        <f t="shared" si="9"/>
        <v>416</v>
      </c>
      <c r="G30" s="5">
        <f t="shared" si="6"/>
        <v>20.8</v>
      </c>
      <c r="H30" s="5">
        <f t="shared" si="10"/>
        <v>41.6</v>
      </c>
      <c r="I30" s="7">
        <f t="shared" si="11"/>
        <v>50265.488000000005</v>
      </c>
    </row>
    <row r="31" spans="1:9" ht="15.75" x14ac:dyDescent="0.25">
      <c r="A31" s="12" t="s">
        <v>49</v>
      </c>
      <c r="B31" s="5">
        <v>2</v>
      </c>
      <c r="C31" s="5">
        <v>2</v>
      </c>
      <c r="D31" s="19">
        <f t="shared" si="0"/>
        <v>4</v>
      </c>
      <c r="E31" s="5">
        <v>1</v>
      </c>
      <c r="F31" s="5">
        <f t="shared" si="9"/>
        <v>4</v>
      </c>
      <c r="G31" s="5">
        <f t="shared" si="6"/>
        <v>0.2</v>
      </c>
      <c r="H31" s="5">
        <f t="shared" si="10"/>
        <v>0.4</v>
      </c>
      <c r="I31" s="7">
        <f t="shared" si="11"/>
        <v>483.322</v>
      </c>
    </row>
    <row r="32" spans="1:9" ht="15.75" x14ac:dyDescent="0.25">
      <c r="A32" s="12" t="s">
        <v>50</v>
      </c>
      <c r="B32" s="5">
        <v>2</v>
      </c>
      <c r="C32" s="5">
        <v>2</v>
      </c>
      <c r="D32" s="19">
        <f t="shared" si="0"/>
        <v>4</v>
      </c>
      <c r="E32" s="5">
        <v>9</v>
      </c>
      <c r="F32" s="5">
        <f t="shared" si="9"/>
        <v>36</v>
      </c>
      <c r="G32" s="5">
        <f t="shared" si="6"/>
        <v>1.8</v>
      </c>
      <c r="H32" s="5">
        <f t="shared" si="10"/>
        <v>3.6</v>
      </c>
      <c r="I32" s="7">
        <f t="shared" si="11"/>
        <v>4349.8980000000001</v>
      </c>
    </row>
    <row r="33" spans="1:12" ht="15.75" x14ac:dyDescent="0.25">
      <c r="A33" s="12" t="s">
        <v>51</v>
      </c>
      <c r="B33" s="5">
        <v>8</v>
      </c>
      <c r="C33" s="5">
        <v>2</v>
      </c>
      <c r="D33" s="19">
        <f t="shared" si="0"/>
        <v>16</v>
      </c>
      <c r="E33" s="5">
        <v>9</v>
      </c>
      <c r="F33" s="5">
        <f t="shared" si="9"/>
        <v>144</v>
      </c>
      <c r="G33" s="5">
        <f t="shared" si="6"/>
        <v>7.2</v>
      </c>
      <c r="H33" s="5">
        <f t="shared" si="10"/>
        <v>14.4</v>
      </c>
      <c r="I33" s="7">
        <f t="shared" si="11"/>
        <v>17399.592000000001</v>
      </c>
    </row>
    <row r="34" spans="1:12" ht="15.75" x14ac:dyDescent="0.25">
      <c r="A34" s="12" t="s">
        <v>52</v>
      </c>
      <c r="B34" s="5">
        <v>8</v>
      </c>
      <c r="C34" s="5">
        <v>2</v>
      </c>
      <c r="D34" s="19">
        <f t="shared" si="0"/>
        <v>16</v>
      </c>
      <c r="E34" s="5">
        <v>13</v>
      </c>
      <c r="F34" s="5">
        <f t="shared" si="9"/>
        <v>208</v>
      </c>
      <c r="G34" s="5">
        <f t="shared" si="6"/>
        <v>10.4</v>
      </c>
      <c r="H34" s="5">
        <f t="shared" si="10"/>
        <v>20.8</v>
      </c>
      <c r="I34" s="7">
        <f t="shared" si="11"/>
        <v>25132.744000000002</v>
      </c>
    </row>
    <row r="35" spans="1:12" ht="15.75" x14ac:dyDescent="0.25">
      <c r="A35" s="12" t="s">
        <v>53</v>
      </c>
      <c r="B35" s="5">
        <v>8</v>
      </c>
      <c r="C35" s="5">
        <v>2</v>
      </c>
      <c r="D35" s="19">
        <f t="shared" si="0"/>
        <v>16</v>
      </c>
      <c r="E35" s="5">
        <v>1</v>
      </c>
      <c r="F35" s="5">
        <f t="shared" si="9"/>
        <v>16</v>
      </c>
      <c r="G35" s="5">
        <f t="shared" si="6"/>
        <v>0.8</v>
      </c>
      <c r="H35" s="5">
        <f t="shared" si="10"/>
        <v>1.6</v>
      </c>
      <c r="I35" s="7">
        <f t="shared" si="11"/>
        <v>1933.288</v>
      </c>
    </row>
    <row r="36" spans="1:12" x14ac:dyDescent="0.25">
      <c r="A36" s="12" t="s">
        <v>34</v>
      </c>
      <c r="B36" s="5" t="s">
        <v>12</v>
      </c>
      <c r="C36" s="6"/>
      <c r="D36" s="19"/>
      <c r="E36" s="6"/>
      <c r="F36" s="6"/>
      <c r="G36" s="6"/>
      <c r="H36" s="6"/>
      <c r="I36" s="6"/>
    </row>
    <row r="37" spans="1:12" x14ac:dyDescent="0.25">
      <c r="A37" s="12" t="s">
        <v>35</v>
      </c>
      <c r="B37" s="5" t="s">
        <v>12</v>
      </c>
      <c r="C37" s="6"/>
      <c r="D37" s="19"/>
      <c r="E37" s="6"/>
      <c r="F37" s="6"/>
      <c r="G37" s="6"/>
      <c r="H37" s="6"/>
      <c r="I37" s="6"/>
    </row>
    <row r="38" spans="1:12" ht="15.75" x14ac:dyDescent="0.25">
      <c r="A38" s="11" t="s">
        <v>54</v>
      </c>
      <c r="B38" s="5">
        <v>16</v>
      </c>
      <c r="C38" s="5">
        <v>1</v>
      </c>
      <c r="D38" s="19">
        <f t="shared" si="0"/>
        <v>16</v>
      </c>
      <c r="E38" s="5">
        <v>13</v>
      </c>
      <c r="F38" s="5">
        <f t="shared" si="9"/>
        <v>208</v>
      </c>
      <c r="G38" s="5">
        <f t="shared" si="6"/>
        <v>10.4</v>
      </c>
      <c r="H38" s="5">
        <f t="shared" si="10"/>
        <v>20.8</v>
      </c>
      <c r="I38" s="7">
        <f t="shared" si="11"/>
        <v>25132.744000000002</v>
      </c>
    </row>
    <row r="39" spans="1:12" x14ac:dyDescent="0.25">
      <c r="A39" s="11" t="s">
        <v>36</v>
      </c>
      <c r="B39" s="5" t="s">
        <v>9</v>
      </c>
      <c r="C39" s="6"/>
      <c r="D39" s="6"/>
      <c r="E39" s="6"/>
      <c r="F39" s="6"/>
      <c r="G39" s="6"/>
      <c r="H39" s="6"/>
      <c r="I39" s="6"/>
    </row>
    <row r="40" spans="1:12" x14ac:dyDescent="0.25">
      <c r="A40" s="10" t="s">
        <v>16</v>
      </c>
      <c r="B40" s="10"/>
      <c r="C40" s="10"/>
      <c r="D40" s="10"/>
      <c r="E40" s="10"/>
      <c r="F40" s="28">
        <f>SUM(F20:H39)</f>
        <v>8527.2499999999982</v>
      </c>
      <c r="G40" s="28"/>
      <c r="H40" s="28"/>
      <c r="I40" s="9">
        <f>SUM(I20:I39)</f>
        <v>895958.15749999974</v>
      </c>
      <c r="K40" t="s">
        <v>112</v>
      </c>
      <c r="L40" t="s">
        <v>113</v>
      </c>
    </row>
    <row r="41" spans="1:12" ht="15.75" x14ac:dyDescent="0.25">
      <c r="A41" s="10" t="s">
        <v>55</v>
      </c>
      <c r="B41" s="10"/>
      <c r="C41" s="10"/>
      <c r="D41" s="10"/>
      <c r="E41" s="10"/>
      <c r="F41" s="28">
        <f>ROUND(F19+F40,-2)</f>
        <v>12200</v>
      </c>
      <c r="G41" s="28"/>
      <c r="H41" s="28"/>
      <c r="I41" s="9">
        <f>ROUND(SUM(I19+I40),-4)</f>
        <v>1280000</v>
      </c>
      <c r="K41">
        <v>94</v>
      </c>
      <c r="L41">
        <f>+F41/K41</f>
        <v>129.78723404255319</v>
      </c>
    </row>
    <row r="42" spans="1:12" ht="15.75" x14ac:dyDescent="0.25">
      <c r="A42" s="10" t="s">
        <v>56</v>
      </c>
      <c r="B42" s="10"/>
      <c r="C42" s="10"/>
      <c r="D42" s="10"/>
      <c r="E42" s="10"/>
      <c r="F42" s="20"/>
      <c r="G42" s="20"/>
      <c r="H42" s="20"/>
      <c r="I42" s="9">
        <v>1010</v>
      </c>
    </row>
    <row r="43" spans="1:12" ht="15.75" x14ac:dyDescent="0.25">
      <c r="A43" s="10" t="s">
        <v>57</v>
      </c>
      <c r="B43" s="10"/>
      <c r="C43" s="10"/>
      <c r="D43" s="10"/>
      <c r="E43" s="10"/>
      <c r="F43" s="20"/>
      <c r="G43" s="20"/>
      <c r="H43" s="20"/>
      <c r="I43" s="9">
        <f>+ROUND(I41+I42,-4)</f>
        <v>1280000</v>
      </c>
    </row>
    <row r="45" spans="1:12" x14ac:dyDescent="0.25">
      <c r="A45" s="15" t="s">
        <v>37</v>
      </c>
    </row>
    <row r="46" spans="1:12" ht="18.75" x14ac:dyDescent="0.25">
      <c r="A46" s="16" t="s">
        <v>101</v>
      </c>
    </row>
    <row r="47" spans="1:12" ht="18.75" x14ac:dyDescent="0.25">
      <c r="A47" s="16" t="s">
        <v>39</v>
      </c>
    </row>
    <row r="48" spans="1:12" ht="15.75" x14ac:dyDescent="0.25">
      <c r="A48" s="17" t="s">
        <v>40</v>
      </c>
    </row>
    <row r="49" spans="1:1" ht="18.75" x14ac:dyDescent="0.25">
      <c r="A49" s="16" t="s">
        <v>58</v>
      </c>
    </row>
    <row r="50" spans="1:1" ht="18.75" x14ac:dyDescent="0.25">
      <c r="A50" s="16" t="s">
        <v>59</v>
      </c>
    </row>
    <row r="51" spans="1:1" ht="18.75" x14ac:dyDescent="0.25">
      <c r="A51" s="16" t="s">
        <v>60</v>
      </c>
    </row>
    <row r="52" spans="1:1" ht="18.75" x14ac:dyDescent="0.25">
      <c r="A52" s="16" t="s">
        <v>61</v>
      </c>
    </row>
    <row r="53" spans="1:1" ht="18.75" x14ac:dyDescent="0.25">
      <c r="A53" s="16" t="s">
        <v>62</v>
      </c>
    </row>
    <row r="54" spans="1:1" ht="18.75" x14ac:dyDescent="0.25">
      <c r="A54" s="16" t="s">
        <v>63</v>
      </c>
    </row>
    <row r="55" spans="1:1" ht="18.75" x14ac:dyDescent="0.25">
      <c r="A55" s="16" t="s">
        <v>64</v>
      </c>
    </row>
    <row r="56" spans="1:1" ht="18.75" x14ac:dyDescent="0.25">
      <c r="A56" s="16" t="s">
        <v>65</v>
      </c>
    </row>
    <row r="57" spans="1:1" ht="18.75" x14ac:dyDescent="0.25">
      <c r="A57" s="16" t="s">
        <v>107</v>
      </c>
    </row>
    <row r="58" spans="1:1" ht="15.75" x14ac:dyDescent="0.25">
      <c r="A58" s="18" t="s">
        <v>109</v>
      </c>
    </row>
    <row r="59" spans="1:1" ht="15.75" x14ac:dyDescent="0.25">
      <c r="A59" s="18" t="s">
        <v>110</v>
      </c>
    </row>
    <row r="60" spans="1:1" ht="15.75" x14ac:dyDescent="0.25">
      <c r="A60" s="18" t="s">
        <v>66</v>
      </c>
    </row>
    <row r="61" spans="1:1" ht="15.75" x14ac:dyDescent="0.25">
      <c r="A61" s="18" t="s">
        <v>108</v>
      </c>
    </row>
    <row r="62" spans="1:1" ht="15.75" x14ac:dyDescent="0.25">
      <c r="A62" s="18" t="s">
        <v>67</v>
      </c>
    </row>
    <row r="63" spans="1:1" ht="15.75" x14ac:dyDescent="0.25">
      <c r="A63" s="18" t="s">
        <v>68</v>
      </c>
    </row>
  </sheetData>
  <mergeCells count="4">
    <mergeCell ref="F40:H40"/>
    <mergeCell ref="F41:H41"/>
    <mergeCell ref="A3:A4"/>
    <mergeCell ref="F19:H1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7" workbookViewId="0">
      <selection activeCell="E11" sqref="E11"/>
    </sheetView>
  </sheetViews>
  <sheetFormatPr defaultRowHeight="15" x14ac:dyDescent="0.25"/>
  <cols>
    <col min="1" max="1" width="42.85546875" customWidth="1"/>
    <col min="2" max="2" width="10.140625" customWidth="1"/>
    <col min="3" max="3" width="10.42578125" customWidth="1"/>
    <col min="7" max="7" width="11.140625" customWidth="1"/>
  </cols>
  <sheetData>
    <row r="1" spans="1:9" ht="15.75" x14ac:dyDescent="0.25">
      <c r="A1" s="2" t="s">
        <v>69</v>
      </c>
    </row>
    <row r="2" spans="1:9" x14ac:dyDescent="0.25">
      <c r="F2">
        <v>48.08</v>
      </c>
      <c r="G2">
        <v>64.8</v>
      </c>
      <c r="H2">
        <v>26.02</v>
      </c>
    </row>
    <row r="3" spans="1:9" ht="15" customHeight="1" x14ac:dyDescent="0.25">
      <c r="A3" s="30" t="s">
        <v>70</v>
      </c>
      <c r="B3" s="3" t="s">
        <v>71</v>
      </c>
      <c r="C3" s="3" t="s">
        <v>73</v>
      </c>
      <c r="D3" s="3" t="s">
        <v>75</v>
      </c>
      <c r="E3" s="3" t="s">
        <v>17</v>
      </c>
      <c r="F3" s="3" t="s">
        <v>18</v>
      </c>
      <c r="G3" s="3" t="s">
        <v>19</v>
      </c>
      <c r="H3" s="3" t="s">
        <v>20</v>
      </c>
      <c r="I3" s="3" t="s">
        <v>6</v>
      </c>
    </row>
    <row r="4" spans="1:9" ht="76.5" x14ac:dyDescent="0.25">
      <c r="A4" s="30"/>
      <c r="B4" s="3" t="s">
        <v>72</v>
      </c>
      <c r="C4" s="3" t="s">
        <v>74</v>
      </c>
      <c r="D4" s="3" t="s">
        <v>85</v>
      </c>
      <c r="E4" s="3" t="s">
        <v>81</v>
      </c>
      <c r="F4" s="3" t="s">
        <v>82</v>
      </c>
      <c r="G4" s="3" t="s">
        <v>83</v>
      </c>
      <c r="H4" s="3" t="s">
        <v>84</v>
      </c>
      <c r="I4" s="3" t="s">
        <v>76</v>
      </c>
    </row>
    <row r="5" spans="1:9" x14ac:dyDescent="0.25">
      <c r="A5" s="4" t="s">
        <v>70</v>
      </c>
      <c r="B5" s="5"/>
      <c r="C5" s="5"/>
      <c r="D5" s="5"/>
      <c r="E5" s="5"/>
      <c r="F5" s="5"/>
      <c r="G5" s="5"/>
      <c r="H5" s="5"/>
      <c r="I5" s="21"/>
    </row>
    <row r="6" spans="1:9" x14ac:dyDescent="0.25">
      <c r="A6" s="11" t="s">
        <v>77</v>
      </c>
      <c r="B6" s="5" t="s">
        <v>9</v>
      </c>
      <c r="C6" s="5"/>
      <c r="D6" s="5"/>
      <c r="E6" s="5"/>
      <c r="F6" s="5"/>
      <c r="G6" s="5"/>
      <c r="H6" s="5"/>
      <c r="I6" s="21"/>
    </row>
    <row r="7" spans="1:9" x14ac:dyDescent="0.25">
      <c r="A7" s="11" t="s">
        <v>78</v>
      </c>
      <c r="B7" s="5" t="s">
        <v>9</v>
      </c>
      <c r="C7" s="5"/>
      <c r="D7" s="5"/>
      <c r="E7" s="5"/>
      <c r="F7" s="5"/>
      <c r="G7" s="5"/>
      <c r="H7" s="5"/>
      <c r="I7" s="21"/>
    </row>
    <row r="8" spans="1:9" x14ac:dyDescent="0.25">
      <c r="A8" s="11" t="s">
        <v>79</v>
      </c>
      <c r="B8" s="5">
        <v>120</v>
      </c>
      <c r="C8" s="5">
        <v>1</v>
      </c>
      <c r="D8" s="5">
        <f>+B8*C8</f>
        <v>120</v>
      </c>
      <c r="E8" s="5">
        <v>0</v>
      </c>
      <c r="F8" s="5">
        <f>+D8*E8</f>
        <v>0</v>
      </c>
      <c r="G8" s="5">
        <f>+F8*0.05</f>
        <v>0</v>
      </c>
      <c r="H8" s="5">
        <f>+F8*0.1</f>
        <v>0</v>
      </c>
      <c r="I8" s="26">
        <f>+$F$2*F8+$G$2*G8+$H$2*H8</f>
        <v>0</v>
      </c>
    </row>
    <row r="9" spans="1:9" x14ac:dyDescent="0.25">
      <c r="A9" s="4" t="s">
        <v>80</v>
      </c>
      <c r="B9" s="5"/>
      <c r="C9" s="5"/>
      <c r="D9" s="5"/>
      <c r="E9" s="5"/>
      <c r="F9" s="5"/>
      <c r="G9" s="5"/>
      <c r="H9" s="5"/>
      <c r="I9" s="21"/>
    </row>
    <row r="10" spans="1:9" x14ac:dyDescent="0.25">
      <c r="A10" s="11" t="s">
        <v>91</v>
      </c>
      <c r="B10" s="5"/>
      <c r="C10" s="5"/>
      <c r="D10" s="5"/>
      <c r="E10" s="5"/>
      <c r="F10" s="5"/>
      <c r="G10" s="5"/>
      <c r="H10" s="5"/>
      <c r="I10" s="21"/>
    </row>
    <row r="11" spans="1:9" ht="15.75" x14ac:dyDescent="0.25">
      <c r="A11" s="12" t="s">
        <v>92</v>
      </c>
      <c r="B11" s="5">
        <v>2</v>
      </c>
      <c r="C11" s="5">
        <v>2</v>
      </c>
      <c r="D11" s="5">
        <f t="shared" ref="D11:D16" si="0">+B11*C11</f>
        <v>4</v>
      </c>
      <c r="E11" s="5">
        <v>10</v>
      </c>
      <c r="F11" s="5">
        <f t="shared" ref="F11:F16" si="1">+D11*E11</f>
        <v>40</v>
      </c>
      <c r="G11" s="5">
        <f t="shared" ref="G11:G16" si="2">+F11*0.05</f>
        <v>2</v>
      </c>
      <c r="H11" s="5">
        <f t="shared" ref="H11:H16" si="3">+F11*0.1</f>
        <v>4</v>
      </c>
      <c r="I11" s="7">
        <f t="shared" ref="I11:I16" si="4">+$F$2*F11+$G$2*G11+$H$2*H11</f>
        <v>2156.8799999999997</v>
      </c>
    </row>
    <row r="12" spans="1:9" ht="15.75" x14ac:dyDescent="0.25">
      <c r="A12" s="12" t="s">
        <v>93</v>
      </c>
      <c r="B12" s="5">
        <v>8</v>
      </c>
      <c r="C12" s="5">
        <v>2</v>
      </c>
      <c r="D12" s="5">
        <f t="shared" si="0"/>
        <v>16</v>
      </c>
      <c r="E12" s="5">
        <v>3</v>
      </c>
      <c r="F12" s="5">
        <f t="shared" si="1"/>
        <v>48</v>
      </c>
      <c r="G12" s="5">
        <f t="shared" si="2"/>
        <v>2.4000000000000004</v>
      </c>
      <c r="H12" s="5">
        <f t="shared" si="3"/>
        <v>4.8000000000000007</v>
      </c>
      <c r="I12" s="7">
        <f t="shared" si="4"/>
        <v>2588.2560000000003</v>
      </c>
    </row>
    <row r="13" spans="1:9" ht="15.75" x14ac:dyDescent="0.25">
      <c r="A13" s="12" t="s">
        <v>94</v>
      </c>
      <c r="B13" s="5">
        <v>2</v>
      </c>
      <c r="C13" s="5">
        <v>2</v>
      </c>
      <c r="D13" s="5">
        <f t="shared" si="0"/>
        <v>4</v>
      </c>
      <c r="E13" s="5">
        <v>13</v>
      </c>
      <c r="F13" s="5">
        <f t="shared" si="1"/>
        <v>52</v>
      </c>
      <c r="G13" s="5">
        <f t="shared" si="2"/>
        <v>2.6</v>
      </c>
      <c r="H13" s="5">
        <f t="shared" si="3"/>
        <v>5.2</v>
      </c>
      <c r="I13" s="7">
        <f t="shared" si="4"/>
        <v>2803.944</v>
      </c>
    </row>
    <row r="14" spans="1:9" ht="15.75" x14ac:dyDescent="0.25">
      <c r="A14" s="12" t="s">
        <v>95</v>
      </c>
      <c r="B14" s="5">
        <v>8</v>
      </c>
      <c r="C14" s="5">
        <v>2</v>
      </c>
      <c r="D14" s="5">
        <f t="shared" si="0"/>
        <v>16</v>
      </c>
      <c r="E14" s="5">
        <v>4</v>
      </c>
      <c r="F14" s="5">
        <f t="shared" si="1"/>
        <v>64</v>
      </c>
      <c r="G14" s="5">
        <f t="shared" si="2"/>
        <v>3.2</v>
      </c>
      <c r="H14" s="5">
        <f t="shared" si="3"/>
        <v>6.4</v>
      </c>
      <c r="I14" s="7">
        <f t="shared" si="4"/>
        <v>3451.0079999999998</v>
      </c>
    </row>
    <row r="15" spans="1:9" ht="15.75" x14ac:dyDescent="0.25">
      <c r="A15" s="12" t="s">
        <v>96</v>
      </c>
      <c r="B15" s="5">
        <v>8</v>
      </c>
      <c r="C15" s="5">
        <v>2</v>
      </c>
      <c r="D15" s="5">
        <f t="shared" si="0"/>
        <v>16</v>
      </c>
      <c r="E15" s="5">
        <v>4</v>
      </c>
      <c r="F15" s="5">
        <f t="shared" si="1"/>
        <v>64</v>
      </c>
      <c r="G15" s="5">
        <f t="shared" si="2"/>
        <v>3.2</v>
      </c>
      <c r="H15" s="5">
        <f t="shared" si="3"/>
        <v>6.4</v>
      </c>
      <c r="I15" s="7">
        <f t="shared" si="4"/>
        <v>3451.0079999999998</v>
      </c>
    </row>
    <row r="16" spans="1:9" ht="15.75" x14ac:dyDescent="0.25">
      <c r="A16" s="12" t="s">
        <v>97</v>
      </c>
      <c r="B16" s="5">
        <v>2</v>
      </c>
      <c r="C16" s="5">
        <v>2</v>
      </c>
      <c r="D16" s="5">
        <f t="shared" si="0"/>
        <v>4</v>
      </c>
      <c r="E16" s="5">
        <v>13</v>
      </c>
      <c r="F16" s="5">
        <f t="shared" si="1"/>
        <v>52</v>
      </c>
      <c r="G16" s="5">
        <f t="shared" si="2"/>
        <v>2.6</v>
      </c>
      <c r="H16" s="5">
        <f t="shared" si="3"/>
        <v>5.2</v>
      </c>
      <c r="I16" s="7">
        <f t="shared" si="4"/>
        <v>2803.944</v>
      </c>
    </row>
    <row r="17" spans="1:9" x14ac:dyDescent="0.25">
      <c r="A17" s="10" t="s">
        <v>90</v>
      </c>
      <c r="B17" s="10"/>
      <c r="C17" s="10"/>
      <c r="D17" s="10"/>
      <c r="E17" s="10"/>
      <c r="F17" s="29">
        <f>ROUND(SUM(F5:H16),0)</f>
        <v>368</v>
      </c>
      <c r="G17" s="29"/>
      <c r="H17" s="29"/>
      <c r="I17" s="9">
        <f>ROUND(SUM(I5:I16),-2)</f>
        <v>17300</v>
      </c>
    </row>
    <row r="19" spans="1:9" x14ac:dyDescent="0.25">
      <c r="A19" s="13" t="s">
        <v>37</v>
      </c>
    </row>
    <row r="20" spans="1:9" ht="15.75" x14ac:dyDescent="0.25">
      <c r="A20" s="14" t="s">
        <v>104</v>
      </c>
    </row>
    <row r="21" spans="1:9" ht="15.75" x14ac:dyDescent="0.25">
      <c r="A21" s="14" t="s">
        <v>100</v>
      </c>
    </row>
    <row r="22" spans="1:9" ht="15.75" x14ac:dyDescent="0.25">
      <c r="A22" s="14" t="s">
        <v>38</v>
      </c>
    </row>
    <row r="23" spans="1:9" ht="15.75" x14ac:dyDescent="0.25">
      <c r="A23" s="14" t="s">
        <v>98</v>
      </c>
    </row>
    <row r="24" spans="1:9" ht="15.75" x14ac:dyDescent="0.25">
      <c r="A24" s="14" t="s">
        <v>99</v>
      </c>
    </row>
    <row r="25" spans="1:9" ht="15.75" x14ac:dyDescent="0.25">
      <c r="A25" s="14" t="s">
        <v>105</v>
      </c>
    </row>
    <row r="26" spans="1:9" ht="15.75" x14ac:dyDescent="0.25">
      <c r="A26" s="14" t="s">
        <v>106</v>
      </c>
    </row>
    <row r="27" spans="1:9" ht="16.5" x14ac:dyDescent="0.25">
      <c r="A27" s="27" t="s">
        <v>111</v>
      </c>
    </row>
    <row r="28" spans="1:9" ht="15.75" x14ac:dyDescent="0.25">
      <c r="A28" s="18"/>
    </row>
  </sheetData>
  <mergeCells count="2">
    <mergeCell ref="A3:A4"/>
    <mergeCell ref="F17:H1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Courtney Kerwin</cp:lastModifiedBy>
  <dcterms:created xsi:type="dcterms:W3CDTF">2017-04-27T14:38:05Z</dcterms:created>
  <dcterms:modified xsi:type="dcterms:W3CDTF">2018-02-06T17:23:11Z</dcterms:modified>
</cp:coreProperties>
</file>