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F:\2025.07\"/>
    </mc:Choice>
  </mc:AlternateContent>
  <bookViews>
    <workbookView xWindow="0" yWindow="0" windowWidth="16830" windowHeight="5280"/>
  </bookViews>
  <sheets>
    <sheet name="Table 1" sheetId="1" r:id="rId1"/>
    <sheet name="Table 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1" l="1"/>
  <c r="I40" i="1"/>
  <c r="I38" i="1"/>
  <c r="F38" i="1"/>
  <c r="E20" i="1"/>
  <c r="F7" i="2" l="1"/>
  <c r="G7" i="2" s="1"/>
  <c r="F8" i="2"/>
  <c r="G8" i="2"/>
  <c r="H8" i="2"/>
  <c r="F9" i="2"/>
  <c r="G9" i="2"/>
  <c r="H9" i="2"/>
  <c r="I9" i="2" s="1"/>
  <c r="F10" i="2"/>
  <c r="G10" i="2" s="1"/>
  <c r="F11" i="2"/>
  <c r="G11" i="2" s="1"/>
  <c r="F13" i="2"/>
  <c r="G13" i="2" s="1"/>
  <c r="F14" i="2"/>
  <c r="G14" i="2" s="1"/>
  <c r="I8" i="2"/>
  <c r="F5" i="2"/>
  <c r="H5" i="2" s="1"/>
  <c r="D7" i="2"/>
  <c r="D8" i="2"/>
  <c r="D9" i="2"/>
  <c r="D10" i="2"/>
  <c r="D11" i="2"/>
  <c r="D12" i="2"/>
  <c r="F12" i="2" s="1"/>
  <c r="D13" i="2"/>
  <c r="D14" i="2"/>
  <c r="D5" i="2"/>
  <c r="D11" i="1"/>
  <c r="F11" i="1"/>
  <c r="H11" i="1"/>
  <c r="F7" i="1"/>
  <c r="H7" i="1" s="1"/>
  <c r="D9" i="1"/>
  <c r="F9" i="1" s="1"/>
  <c r="G9" i="1" s="1"/>
  <c r="D15" i="1"/>
  <c r="F15" i="1" s="1"/>
  <c r="G15" i="1" s="1"/>
  <c r="D16" i="1"/>
  <c r="F16" i="1" s="1"/>
  <c r="G16" i="1" s="1"/>
  <c r="D17" i="1"/>
  <c r="F17" i="1" s="1"/>
  <c r="G17" i="1" s="1"/>
  <c r="D18" i="1"/>
  <c r="F18" i="1" s="1"/>
  <c r="G18" i="1" s="1"/>
  <c r="D19" i="1"/>
  <c r="F19" i="1" s="1"/>
  <c r="G19" i="1" s="1"/>
  <c r="D20" i="1"/>
  <c r="D21" i="1"/>
  <c r="F21" i="1" s="1"/>
  <c r="G21" i="1" s="1"/>
  <c r="D22" i="1"/>
  <c r="F22" i="1" s="1"/>
  <c r="G22" i="1" s="1"/>
  <c r="D25" i="1"/>
  <c r="F25" i="1" s="1"/>
  <c r="D30" i="1"/>
  <c r="F30" i="1" s="1"/>
  <c r="G30" i="1" s="1"/>
  <c r="D31" i="1"/>
  <c r="F31" i="1" s="1"/>
  <c r="G31" i="1" s="1"/>
  <c r="D32" i="1"/>
  <c r="F32" i="1" s="1"/>
  <c r="G32" i="1" s="1"/>
  <c r="D33" i="1"/>
  <c r="F33" i="1" s="1"/>
  <c r="G33" i="1" s="1"/>
  <c r="D34" i="1"/>
  <c r="F34" i="1" s="1"/>
  <c r="G34" i="1" s="1"/>
  <c r="D35" i="1"/>
  <c r="F35" i="1" s="1"/>
  <c r="G35" i="1" s="1"/>
  <c r="D7" i="1"/>
  <c r="H13" i="2" l="1"/>
  <c r="I13" i="2" s="1"/>
  <c r="G5" i="2"/>
  <c r="I5" i="2"/>
  <c r="G12" i="2"/>
  <c r="I12" i="2" s="1"/>
  <c r="H12" i="2"/>
  <c r="H14" i="2"/>
  <c r="I14" i="2" s="1"/>
  <c r="H10" i="2"/>
  <c r="H11" i="2"/>
  <c r="I11" i="2" s="1"/>
  <c r="H7" i="2"/>
  <c r="I10" i="2"/>
  <c r="I7" i="2"/>
  <c r="F20" i="1"/>
  <c r="H9" i="1"/>
  <c r="I9" i="1" s="1"/>
  <c r="G7" i="1"/>
  <c r="I7" i="1" s="1"/>
  <c r="G11" i="1"/>
  <c r="I11" i="1" s="1"/>
  <c r="H35" i="1"/>
  <c r="I35" i="1" s="1"/>
  <c r="H34" i="1"/>
  <c r="I34" i="1" s="1"/>
  <c r="H33" i="1"/>
  <c r="I33" i="1" s="1"/>
  <c r="H32" i="1"/>
  <c r="H31" i="1"/>
  <c r="I31" i="1" s="1"/>
  <c r="H30" i="1"/>
  <c r="I30" i="1" s="1"/>
  <c r="I32" i="1"/>
  <c r="G25" i="1"/>
  <c r="H25" i="1"/>
  <c r="H22" i="1"/>
  <c r="I22" i="1" s="1"/>
  <c r="H21" i="1"/>
  <c r="I21" i="1" s="1"/>
  <c r="H19" i="1"/>
  <c r="I19" i="1" s="1"/>
  <c r="H18" i="1"/>
  <c r="I18" i="1" s="1"/>
  <c r="H17" i="1"/>
  <c r="I17" i="1" s="1"/>
  <c r="H16" i="1"/>
  <c r="I16" i="1" s="1"/>
  <c r="H15" i="1"/>
  <c r="I15" i="1" s="1"/>
  <c r="I15" i="2" l="1"/>
  <c r="F37" i="1"/>
  <c r="F15" i="2"/>
  <c r="G20" i="1"/>
  <c r="F23" i="1" s="1"/>
  <c r="H20" i="1"/>
  <c r="I25" i="1"/>
  <c r="I37" i="1" s="1"/>
  <c r="L38" i="1" l="1"/>
  <c r="I20" i="1"/>
  <c r="I23" i="1" s="1"/>
</calcChain>
</file>

<file path=xl/sharedStrings.xml><?xml version="1.0" encoding="utf-8"?>
<sst xmlns="http://schemas.openxmlformats.org/spreadsheetml/2006/main" count="157" uniqueCount="91">
  <si>
    <t>Table 1: Annual Respondent Burden and Cost – NESHAP for Friction Materials Manufacturing (40 CFR Part 63, Subpart QQQQQ) (Renewal)</t>
  </si>
  <si>
    <t>Burden item</t>
  </si>
  <si>
    <t>(A)</t>
  </si>
  <si>
    <t>(B)</t>
  </si>
  <si>
    <t>(C)</t>
  </si>
  <si>
    <t>(D)</t>
  </si>
  <si>
    <t>(E)</t>
  </si>
  <si>
    <t>(F)</t>
  </si>
  <si>
    <t>(G)</t>
  </si>
  <si>
    <t>(H)</t>
  </si>
  <si>
    <t>Person hours per occurrence</t>
  </si>
  <si>
    <t>No. of occurrences per respondent per year</t>
  </si>
  <si>
    <r>
      <t xml:space="preserve">Respondents per year </t>
    </r>
    <r>
      <rPr>
        <b/>
        <vertAlign val="superscript"/>
        <sz val="10"/>
        <color theme="1"/>
        <rFont val="Times New Roman"/>
        <family val="1"/>
      </rPr>
      <t>a</t>
    </r>
  </si>
  <si>
    <t>1.  Applications</t>
  </si>
  <si>
    <t>N/A</t>
  </si>
  <si>
    <t> </t>
  </si>
  <si>
    <t>2.  Survey and Studies</t>
  </si>
  <si>
    <t>3.  Acquisition, installation and utilization of technology and systems</t>
  </si>
  <si>
    <t>Startup, shutdown, malfunction plan</t>
  </si>
  <si>
    <t>See 4B</t>
  </si>
  <si>
    <t>See 4E</t>
  </si>
  <si>
    <t>Notification of applicability</t>
  </si>
  <si>
    <t xml:space="preserve">Notification of construction/reconstruction </t>
  </si>
  <si>
    <t>Notification of anticipated startup</t>
  </si>
  <si>
    <t>Notification of actual startup</t>
  </si>
  <si>
    <t>Notification of compliance status</t>
  </si>
  <si>
    <t>Subtotal  for Reporting  Requirements</t>
  </si>
  <si>
    <t>5.  Recordkeeping requirements</t>
  </si>
  <si>
    <t>See 5E</t>
  </si>
  <si>
    <t>Subtotals for Recordkeeping Requirements</t>
  </si>
  <si>
    <t>Person hours per respondent per year
(C=AxB)</t>
  </si>
  <si>
    <t>Technical person- hours per year
(E=CxD)</t>
  </si>
  <si>
    <t>Management person hours per year
(F=Ex0.05)</t>
  </si>
  <si>
    <t>Clerical person hours per year
(G=Ex0.1)</t>
  </si>
  <si>
    <r>
      <t>Total Annual Cost, $</t>
    </r>
    <r>
      <rPr>
        <b/>
        <vertAlign val="superscript"/>
        <sz val="10"/>
        <color theme="1"/>
        <rFont val="Times New Roman"/>
        <family val="1"/>
      </rPr>
      <t xml:space="preserve"> b</t>
    </r>
  </si>
  <si>
    <t>4.  Reporting requirements</t>
  </si>
  <si>
    <t>B.  Required activities</t>
  </si>
  <si>
    <t>C.  Create information</t>
  </si>
  <si>
    <t>D.  Gather existing information</t>
  </si>
  <si>
    <t>E.  Write Report</t>
  </si>
  <si>
    <t>B.  Plan activities</t>
  </si>
  <si>
    <t>C.  Implement activities</t>
  </si>
  <si>
    <t>D.  Develop record system</t>
  </si>
  <si>
    <t>E.  Time to enter information</t>
  </si>
  <si>
    <t>H.  Time to audit</t>
  </si>
  <si>
    <t>Assumptions:</t>
  </si>
  <si>
    <r>
      <t xml:space="preserve">A.  Familiarize with regulatory requirements </t>
    </r>
    <r>
      <rPr>
        <vertAlign val="superscript"/>
        <sz val="10"/>
        <color theme="1"/>
        <rFont val="Times New Roman"/>
        <family val="1"/>
      </rPr>
      <t>c</t>
    </r>
  </si>
  <si>
    <r>
      <t xml:space="preserve">Semiannual report of no deviation </t>
    </r>
    <r>
      <rPr>
        <vertAlign val="superscript"/>
        <sz val="10"/>
        <color theme="1"/>
        <rFont val="Times New Roman"/>
        <family val="1"/>
      </rPr>
      <t>e</t>
    </r>
  </si>
  <si>
    <r>
      <t xml:space="preserve">Startup, shutdown, malfunction report </t>
    </r>
    <r>
      <rPr>
        <vertAlign val="superscript"/>
        <sz val="10"/>
        <color theme="1"/>
        <rFont val="Times New Roman"/>
        <family val="1"/>
      </rPr>
      <t>f</t>
    </r>
  </si>
  <si>
    <r>
      <t xml:space="preserve">Records of solvent weight measurements </t>
    </r>
    <r>
      <rPr>
        <vertAlign val="superscript"/>
        <sz val="10"/>
        <color theme="1"/>
        <rFont val="Times New Roman"/>
        <family val="1"/>
      </rPr>
      <t>g</t>
    </r>
  </si>
  <si>
    <r>
      <t xml:space="preserve">Records of block average solvent weight </t>
    </r>
    <r>
      <rPr>
        <vertAlign val="superscript"/>
        <sz val="10"/>
        <color theme="1"/>
        <rFont val="Times New Roman"/>
        <family val="1"/>
      </rPr>
      <t>h</t>
    </r>
  </si>
  <si>
    <r>
      <t xml:space="preserve">Records of startup, shutdown, malfunction </t>
    </r>
    <r>
      <rPr>
        <vertAlign val="superscript"/>
        <sz val="10"/>
        <color theme="1"/>
        <rFont val="Times New Roman"/>
        <family val="1"/>
      </rPr>
      <t>h</t>
    </r>
  </si>
  <si>
    <r>
      <t xml:space="preserve">Copies of notifications/reports </t>
    </r>
    <r>
      <rPr>
        <vertAlign val="superscript"/>
        <sz val="10"/>
        <color theme="1"/>
        <rFont val="Times New Roman"/>
        <family val="1"/>
      </rPr>
      <t>i</t>
    </r>
  </si>
  <si>
    <r>
      <t xml:space="preserve">F.  Time to train personnel </t>
    </r>
    <r>
      <rPr>
        <vertAlign val="superscript"/>
        <sz val="10"/>
        <color theme="1"/>
        <rFont val="Times New Roman"/>
        <family val="1"/>
      </rPr>
      <t>j</t>
    </r>
  </si>
  <si>
    <r>
      <t xml:space="preserve">G.  Time to transmit or disclose information </t>
    </r>
    <r>
      <rPr>
        <vertAlign val="superscript"/>
        <sz val="10"/>
        <color theme="1"/>
        <rFont val="Times New Roman"/>
        <family val="1"/>
      </rPr>
      <t>i</t>
    </r>
  </si>
  <si>
    <r>
      <t xml:space="preserve">TOTAL CAPITAL AND O&amp;M COST (rounded) </t>
    </r>
    <r>
      <rPr>
        <b/>
        <vertAlign val="superscript"/>
        <sz val="10"/>
        <color theme="1"/>
        <rFont val="Times New Roman"/>
        <family val="1"/>
      </rPr>
      <t>k</t>
    </r>
  </si>
  <si>
    <r>
      <t xml:space="preserve">GRAND TOTAL (rounded) </t>
    </r>
    <r>
      <rPr>
        <b/>
        <vertAlign val="superscript"/>
        <sz val="10"/>
        <color theme="1"/>
        <rFont val="Times New Roman"/>
        <family val="1"/>
      </rPr>
      <t>k</t>
    </r>
  </si>
  <si>
    <r>
      <t xml:space="preserve">TOTAL LABOR BURDEN AND COST (rounded) </t>
    </r>
    <r>
      <rPr>
        <b/>
        <vertAlign val="superscript"/>
        <sz val="10"/>
        <color theme="1"/>
        <rFont val="Times New Roman"/>
        <family val="1"/>
      </rPr>
      <t>k</t>
    </r>
  </si>
  <si>
    <r>
      <t>c</t>
    </r>
    <r>
      <rPr>
        <sz val="10"/>
        <color theme="1"/>
        <rFont val="Times New Roman"/>
        <family val="1"/>
      </rPr>
      <t xml:space="preserve">  We have assumed that all respondents will have to familiarize with the regulatory requirements each year.</t>
    </r>
  </si>
  <si>
    <r>
      <t>d</t>
    </r>
    <r>
      <rPr>
        <sz val="10"/>
        <color theme="1"/>
        <rFont val="Times New Roman"/>
        <family val="1"/>
      </rPr>
      <t xml:space="preserve">  We have assumed that 15 percent of respondents will report deviation.</t>
    </r>
  </si>
  <si>
    <r>
      <t>e</t>
    </r>
    <r>
      <rPr>
        <sz val="10"/>
        <color theme="1"/>
        <rFont val="Times New Roman"/>
        <family val="1"/>
      </rPr>
      <t xml:space="preserve">  We have assumed that 85 percent of respondents will report no deviation.</t>
    </r>
  </si>
  <si>
    <r>
      <t>f</t>
    </r>
    <r>
      <rPr>
        <sz val="10"/>
        <color theme="1"/>
        <rFont val="Times New Roman"/>
        <family val="1"/>
      </rPr>
      <t xml:space="preserve">  We have assumed that 10 percent of respondents will have a startup, shutdown, or malfunction occur that is not managed according to the regulation.</t>
    </r>
  </si>
  <si>
    <r>
      <t>g</t>
    </r>
    <r>
      <rPr>
        <sz val="10"/>
        <color theme="1"/>
        <rFont val="Times New Roman"/>
        <family val="1"/>
      </rPr>
      <t xml:space="preserve">  We have assumed that solvent weights are recorded once per hour (2 minutes [0.033 hr] per record) for 2,600 hours per year (industry average annual operating hours for solvent mixers).</t>
    </r>
  </si>
  <si>
    <r>
      <t>h</t>
    </r>
    <r>
      <rPr>
        <sz val="10"/>
        <color theme="1"/>
        <rFont val="Times New Roman"/>
        <family val="1"/>
      </rPr>
      <t xml:space="preserve">  It is assumed that information would be entered once per week for 52 weeks per year.</t>
    </r>
  </si>
  <si>
    <r>
      <t>i</t>
    </r>
    <r>
      <rPr>
        <sz val="10"/>
        <color theme="1"/>
        <rFont val="Times New Roman"/>
        <family val="1"/>
      </rPr>
      <t xml:space="preserve">  We have assumed that a typical plant transmits the startup, shutdown, and malfunction plan semiannually; deviation report once a year; and no deviation report semiannually for a total of five times per year.</t>
    </r>
  </si>
  <si>
    <r>
      <t>j</t>
    </r>
    <r>
      <rPr>
        <sz val="10"/>
        <color theme="1"/>
        <rFont val="Times New Roman"/>
        <family val="1"/>
      </rPr>
      <t xml:space="preserve">  We have assumed that it will take 20 hours per plant once a year to train personnel.</t>
    </r>
  </si>
  <si>
    <r>
      <rPr>
        <vertAlign val="superscript"/>
        <sz val="10"/>
        <color theme="1"/>
        <rFont val="Times New Roman"/>
        <family val="1"/>
      </rPr>
      <t>k</t>
    </r>
    <r>
      <rPr>
        <sz val="10"/>
        <color theme="1"/>
        <rFont val="Times New Roman"/>
        <family val="1"/>
      </rPr>
      <t xml:space="preserve">  Totals have been rounded to 3 significant figures. Figures may not add exactly due to rounding.</t>
    </r>
  </si>
  <si>
    <t>Table 2: Average Annual EPA Burden and Cost – NESHAP for Friction Materials Manufacturing (40 CFR Part 63, Subpart QQQQQ) (Renewal)</t>
  </si>
  <si>
    <t>Activity</t>
  </si>
  <si>
    <r>
      <t xml:space="preserve">1.  Excess emissions enforcement activities </t>
    </r>
    <r>
      <rPr>
        <vertAlign val="superscript"/>
        <sz val="10"/>
        <color theme="1"/>
        <rFont val="Times New Roman"/>
        <family val="1"/>
      </rPr>
      <t>c</t>
    </r>
  </si>
  <si>
    <t>2.  Report review</t>
  </si>
  <si>
    <t>Notification of construction/ reconstruction</t>
  </si>
  <si>
    <t>Cost, $ b</t>
  </si>
  <si>
    <t>Clerical person-hours per year
(G=Ex0.1)</t>
  </si>
  <si>
    <t>Management person-hours per year
(F=Ex0.05)</t>
  </si>
  <si>
    <t>Technical person-hours per year
(E=CxD)</t>
  </si>
  <si>
    <t>EPA person- hours per plant per year
(C=AxB)</t>
  </si>
  <si>
    <t>No. of occurrences per plant per year</t>
  </si>
  <si>
    <t>EPA person-hours per occurrence</t>
  </si>
  <si>
    <r>
      <t>c</t>
    </r>
    <r>
      <rPr>
        <sz val="10"/>
        <color theme="1"/>
        <rFont val="Times New Roman"/>
        <family val="1"/>
      </rPr>
      <t xml:space="preserve">  We have assumed that 5 percent of plants will be involved in excess emissions enforcement activities.</t>
    </r>
  </si>
  <si>
    <r>
      <t xml:space="preserve">e </t>
    </r>
    <r>
      <rPr>
        <sz val="10"/>
        <color theme="1"/>
        <rFont val="Times New Roman"/>
        <family val="1"/>
      </rPr>
      <t xml:space="preserve"> We have assumed that 85 percent of respondents will report no deviation.</t>
    </r>
  </si>
  <si>
    <r>
      <t xml:space="preserve">f </t>
    </r>
    <r>
      <rPr>
        <sz val="10"/>
        <color theme="1"/>
        <rFont val="Times New Roman"/>
        <family val="1"/>
      </rPr>
      <t xml:space="preserve"> We have assumed that 10 percent of respondents will have a startup, shutdown, or malfunction occur that is not managed according to the regulation.</t>
    </r>
  </si>
  <si>
    <r>
      <t xml:space="preserve">Plants per year </t>
    </r>
    <r>
      <rPr>
        <b/>
        <vertAlign val="superscript"/>
        <sz val="10"/>
        <color theme="1"/>
        <rFont val="Times New Roman"/>
        <family val="1"/>
      </rPr>
      <t>a</t>
    </r>
  </si>
  <si>
    <r>
      <t>b</t>
    </r>
    <r>
      <rPr>
        <sz val="10"/>
        <color theme="1"/>
        <rFont val="Times New Roman"/>
        <family val="1"/>
      </rPr>
      <t xml:space="preserve">  This ICR uses the following labor rates:  $144.33 per hour for Executive, Administrative, and Managerial labor; $108.28 per hour for Technical labor, and $53.34 per hour for Clerical labor.  These rates are from the United States Department of Labor, Bureau of Labor Statistics, September 2016, Table 2. Civilian Workers, by Occupational and Industry group.  The rates are from column 1, Total Compensation.  The rates have been increased by 110 percent to account for the benefit packages available to those employed by private industry.</t>
    </r>
  </si>
  <si>
    <r>
      <t xml:space="preserve"> b</t>
    </r>
    <r>
      <rPr>
        <sz val="10"/>
        <color theme="1"/>
        <rFont val="Times New Roman"/>
        <family val="1"/>
      </rPr>
      <t xml:space="preserve">  This cost is based on the following labor rates which have been increased by 60 percent to account for the benefit package available to government employees: $64.80 Managerial rate (GS-13, Step 5, $40.50 + 60%), $48.08 Technical rate (GS-12, Step 1, $30.05+ 60%), and $26.02 Clerical rate (GS-6, Step 3, $16.26 + 60).  These rates are from the Office of Personnel Management (OPM) 2017 General Schedule which excludes locality rates of pay.</t>
    </r>
  </si>
  <si>
    <r>
      <t xml:space="preserve">TOTAL ANNUAL BURDEN AND COST (rounded) </t>
    </r>
    <r>
      <rPr>
        <b/>
        <vertAlign val="superscript"/>
        <sz val="10"/>
        <color theme="1"/>
        <rFont val="Times New Roman"/>
        <family val="1"/>
      </rPr>
      <t>g</t>
    </r>
  </si>
  <si>
    <r>
      <rPr>
        <vertAlign val="superscript"/>
        <sz val="10"/>
        <color theme="1"/>
        <rFont val="Times New Roman"/>
        <family val="1"/>
      </rPr>
      <t>g</t>
    </r>
    <r>
      <rPr>
        <sz val="10"/>
        <color theme="1"/>
        <rFont val="Times New Roman"/>
        <family val="1"/>
      </rPr>
      <t xml:space="preserve">  Totals have been rounded to 3 significant figures. Figures may not add exactly due to rounding.</t>
    </r>
  </si>
  <si>
    <r>
      <t xml:space="preserve">Semiannual report of deviation </t>
    </r>
    <r>
      <rPr>
        <vertAlign val="superscript"/>
        <sz val="10"/>
        <color theme="1"/>
        <rFont val="Times New Roman"/>
        <family val="1"/>
      </rPr>
      <t>d</t>
    </r>
  </si>
  <si>
    <t>responses</t>
  </si>
  <si>
    <t>hr/response</t>
  </si>
  <si>
    <r>
      <t>a</t>
    </r>
    <r>
      <rPr>
        <sz val="10"/>
        <color theme="1"/>
        <rFont val="Times New Roman"/>
        <family val="1"/>
      </rPr>
      <t xml:space="preserve">  We have assumed that there are 2 existing sources, and that no additional new or reconstructed sources will become subject to the rule over the next three years.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</si>
</sst>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0" x14ac:knownFonts="1">
    <font>
      <sz val="11"/>
      <color theme="1"/>
      <name val="Calibri"/>
      <family val="2"/>
      <scheme val="minor"/>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b/>
      <i/>
      <sz val="10"/>
      <color theme="1"/>
      <name val="Times New Roman"/>
      <family val="1"/>
    </font>
    <font>
      <vertAlign val="superscript"/>
      <sz val="12"/>
      <color theme="1"/>
      <name val="Times New Roman"/>
      <family val="1"/>
    </font>
    <font>
      <sz val="10"/>
      <color theme="1"/>
      <name val="Calibri"/>
      <family val="2"/>
      <scheme val="minor"/>
    </font>
    <font>
      <sz val="10"/>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xf numFmtId="0" fontId="2" fillId="0" borderId="1" xfId="0" applyFont="1" applyBorder="1" applyAlignment="1">
      <alignment wrapText="1"/>
    </xf>
    <xf numFmtId="0" fontId="4" fillId="0" borderId="1" xfId="0" applyFont="1" applyBorder="1" applyAlignment="1">
      <alignment wrapText="1"/>
    </xf>
    <xf numFmtId="6" fontId="4" fillId="0" borderId="1" xfId="0" applyNumberFormat="1" applyFont="1" applyBorder="1" applyAlignment="1">
      <alignment wrapText="1"/>
    </xf>
    <xf numFmtId="8" fontId="4" fillId="0" borderId="1" xfId="0" applyNumberFormat="1" applyFont="1" applyBorder="1" applyAlignment="1">
      <alignment wrapText="1"/>
    </xf>
    <xf numFmtId="6" fontId="2" fillId="0" borderId="1" xfId="0" applyNumberFormat="1" applyFont="1" applyBorder="1" applyAlignment="1">
      <alignment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6" fillId="0" borderId="1" xfId="0" applyFont="1" applyBorder="1" applyAlignment="1">
      <alignment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left" wrapText="1" indent="1"/>
    </xf>
    <xf numFmtId="0" fontId="4" fillId="0" borderId="1" xfId="0" applyFont="1" applyBorder="1" applyAlignment="1">
      <alignment horizontal="left" wrapText="1" indent="2"/>
    </xf>
    <xf numFmtId="0" fontId="4" fillId="0" borderId="1" xfId="0" applyFont="1" applyBorder="1" applyAlignment="1">
      <alignment horizontal="right" wrapText="1"/>
    </xf>
    <xf numFmtId="0" fontId="4" fillId="0" borderId="1" xfId="0" applyFont="1" applyBorder="1" applyAlignment="1">
      <alignment horizontal="right" vertical="center" wrapText="1"/>
    </xf>
    <xf numFmtId="8" fontId="4" fillId="0" borderId="1" xfId="0" applyNumberFormat="1" applyFont="1" applyBorder="1" applyAlignment="1">
      <alignment horizontal="right" vertical="center" wrapText="1"/>
    </xf>
    <xf numFmtId="6" fontId="2" fillId="0" borderId="1" xfId="0" applyNumberFormat="1" applyFont="1" applyBorder="1" applyAlignment="1">
      <alignment horizontal="right" vertical="center" wrapText="1"/>
    </xf>
    <xf numFmtId="0" fontId="2" fillId="0" borderId="0" xfId="0" applyFont="1" applyAlignment="1"/>
    <xf numFmtId="0" fontId="7" fillId="0" borderId="0" xfId="0" applyFont="1" applyAlignment="1"/>
    <xf numFmtId="0" fontId="8" fillId="0" borderId="0" xfId="0" applyFont="1"/>
    <xf numFmtId="0" fontId="5" fillId="0" borderId="0" xfId="0" applyFont="1" applyAlignment="1"/>
    <xf numFmtId="3" fontId="2" fillId="0" borderId="1" xfId="0" applyNumberFormat="1" applyFont="1" applyBorder="1" applyAlignment="1">
      <alignment horizontal="center" vertical="center" wrapText="1"/>
    </xf>
    <xf numFmtId="0" fontId="9" fillId="0" borderId="0" xfId="0" applyFont="1"/>
    <xf numFmtId="0" fontId="2" fillId="0" borderId="1" xfId="0" applyFont="1" applyBorder="1" applyAlignment="1">
      <alignment horizontal="left" vertical="center" wrapText="1"/>
    </xf>
    <xf numFmtId="1" fontId="8" fillId="0" borderId="0" xfId="0" applyNumberFormat="1"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workbookViewId="0"/>
  </sheetViews>
  <sheetFormatPr defaultColWidth="9.140625" defaultRowHeight="12.75" x14ac:dyDescent="0.2"/>
  <cols>
    <col min="1" max="1" width="63" style="21" customWidth="1"/>
    <col min="2" max="2" width="10.7109375" style="21" customWidth="1"/>
    <col min="3" max="3" width="12.140625" style="21" customWidth="1"/>
    <col min="4" max="4" width="10.85546875" style="21" customWidth="1"/>
    <col min="5" max="5" width="13.5703125" style="21" customWidth="1"/>
    <col min="6" max="6" width="11.140625" style="21" customWidth="1"/>
    <col min="7" max="7" width="13.5703125" style="21" customWidth="1"/>
    <col min="8" max="8" width="12.85546875" style="21" customWidth="1"/>
    <col min="9" max="9" width="11" style="21" customWidth="1"/>
    <col min="10" max="16384" width="9.140625" style="21"/>
  </cols>
  <sheetData>
    <row r="1" spans="1:9" x14ac:dyDescent="0.2">
      <c r="A1" s="19" t="s">
        <v>0</v>
      </c>
    </row>
    <row r="2" spans="1:9" x14ac:dyDescent="0.2">
      <c r="F2" s="21">
        <v>108.28</v>
      </c>
      <c r="G2" s="21">
        <v>144.33000000000001</v>
      </c>
      <c r="H2" s="21">
        <v>53.34</v>
      </c>
    </row>
    <row r="3" spans="1:9" x14ac:dyDescent="0.2">
      <c r="A3" s="27" t="s">
        <v>1</v>
      </c>
      <c r="B3" s="7" t="s">
        <v>2</v>
      </c>
      <c r="C3" s="7" t="s">
        <v>3</v>
      </c>
      <c r="D3" s="7" t="s">
        <v>4</v>
      </c>
      <c r="E3" s="7" t="s">
        <v>5</v>
      </c>
      <c r="F3" s="7" t="s">
        <v>6</v>
      </c>
      <c r="G3" s="7" t="s">
        <v>7</v>
      </c>
      <c r="H3" s="7" t="s">
        <v>8</v>
      </c>
      <c r="I3" s="7" t="s">
        <v>9</v>
      </c>
    </row>
    <row r="4" spans="1:9" ht="64.5" customHeight="1" x14ac:dyDescent="0.2">
      <c r="A4" s="28"/>
      <c r="B4" s="7" t="s">
        <v>10</v>
      </c>
      <c r="C4" s="7" t="s">
        <v>11</v>
      </c>
      <c r="D4" s="7" t="s">
        <v>30</v>
      </c>
      <c r="E4" s="7" t="s">
        <v>12</v>
      </c>
      <c r="F4" s="7" t="s">
        <v>31</v>
      </c>
      <c r="G4" s="7" t="s">
        <v>32</v>
      </c>
      <c r="H4" s="7" t="s">
        <v>33</v>
      </c>
      <c r="I4" s="7" t="s">
        <v>34</v>
      </c>
    </row>
    <row r="5" spans="1:9" x14ac:dyDescent="0.2">
      <c r="A5" s="3" t="s">
        <v>13</v>
      </c>
      <c r="B5" s="8" t="s">
        <v>14</v>
      </c>
      <c r="C5" s="8" t="s">
        <v>15</v>
      </c>
      <c r="D5" s="8" t="s">
        <v>15</v>
      </c>
      <c r="E5" s="8" t="s">
        <v>15</v>
      </c>
      <c r="F5" s="8" t="s">
        <v>15</v>
      </c>
      <c r="G5" s="8" t="s">
        <v>15</v>
      </c>
      <c r="H5" s="8" t="s">
        <v>15</v>
      </c>
      <c r="I5" s="3" t="s">
        <v>15</v>
      </c>
    </row>
    <row r="6" spans="1:9" x14ac:dyDescent="0.2">
      <c r="A6" s="3" t="s">
        <v>16</v>
      </c>
      <c r="B6" s="8" t="s">
        <v>14</v>
      </c>
      <c r="C6" s="8" t="s">
        <v>15</v>
      </c>
      <c r="D6" s="8" t="s">
        <v>15</v>
      </c>
      <c r="E6" s="8" t="s">
        <v>15</v>
      </c>
      <c r="F6" s="8" t="s">
        <v>15</v>
      </c>
      <c r="G6" s="8" t="s">
        <v>15</v>
      </c>
      <c r="H6" s="8" t="s">
        <v>15</v>
      </c>
      <c r="I6" s="3" t="s">
        <v>15</v>
      </c>
    </row>
    <row r="7" spans="1:9" x14ac:dyDescent="0.2">
      <c r="A7" s="3" t="s">
        <v>17</v>
      </c>
      <c r="B7" s="8">
        <v>54</v>
      </c>
      <c r="C7" s="8">
        <v>1</v>
      </c>
      <c r="D7" s="8">
        <f>+B7*C7</f>
        <v>54</v>
      </c>
      <c r="E7" s="8">
        <v>0</v>
      </c>
      <c r="F7" s="8">
        <f>+D7*E7</f>
        <v>0</v>
      </c>
      <c r="G7" s="8">
        <f>+F7*0.05</f>
        <v>0</v>
      </c>
      <c r="H7" s="8">
        <f>+F7*0.1</f>
        <v>0</v>
      </c>
      <c r="I7" s="4">
        <f>+$F$2*F7+$G$2*G7+$H$2*H7</f>
        <v>0</v>
      </c>
    </row>
    <row r="8" spans="1:9" x14ac:dyDescent="0.2">
      <c r="A8" s="3" t="s">
        <v>35</v>
      </c>
      <c r="B8" s="8" t="s">
        <v>15</v>
      </c>
      <c r="C8" s="8" t="s">
        <v>15</v>
      </c>
      <c r="D8" s="8"/>
      <c r="E8" s="8"/>
      <c r="F8" s="8"/>
      <c r="G8" s="8"/>
      <c r="H8" s="8"/>
      <c r="I8" s="3"/>
    </row>
    <row r="9" spans="1:9" ht="15.75" x14ac:dyDescent="0.2">
      <c r="A9" s="13" t="s">
        <v>46</v>
      </c>
      <c r="B9" s="8">
        <v>0.5</v>
      </c>
      <c r="C9" s="8">
        <v>1</v>
      </c>
      <c r="D9" s="8">
        <f t="shared" ref="D9:D35" si="0">+B9*C9</f>
        <v>0.5</v>
      </c>
      <c r="E9" s="8">
        <v>2</v>
      </c>
      <c r="F9" s="8">
        <f t="shared" ref="F9:F22" si="1">+D9*E9</f>
        <v>1</v>
      </c>
      <c r="G9" s="8">
        <f t="shared" ref="G9:G22" si="2">+F9*0.05</f>
        <v>0.05</v>
      </c>
      <c r="H9" s="8">
        <f t="shared" ref="H9:H22" si="3">+F9*0.1</f>
        <v>0.1</v>
      </c>
      <c r="I9" s="5">
        <f t="shared" ref="I9:I22" si="4">+$F$2*F9+$G$2*G9+$H$2*H9</f>
        <v>120.8305</v>
      </c>
    </row>
    <row r="10" spans="1:9" x14ac:dyDescent="0.2">
      <c r="A10" s="13" t="s">
        <v>36</v>
      </c>
      <c r="B10" s="8" t="s">
        <v>15</v>
      </c>
      <c r="C10" s="8" t="s">
        <v>15</v>
      </c>
      <c r="D10" s="8"/>
      <c r="E10" s="8"/>
      <c r="F10" s="8"/>
      <c r="G10" s="8"/>
      <c r="H10" s="8"/>
      <c r="I10" s="3"/>
    </row>
    <row r="11" spans="1:9" x14ac:dyDescent="0.2">
      <c r="A11" s="14" t="s">
        <v>18</v>
      </c>
      <c r="B11" s="8">
        <v>32</v>
      </c>
      <c r="C11" s="8">
        <v>1</v>
      </c>
      <c r="D11" s="8">
        <f t="shared" si="0"/>
        <v>32</v>
      </c>
      <c r="E11" s="8">
        <v>0</v>
      </c>
      <c r="F11" s="8">
        <f t="shared" si="1"/>
        <v>0</v>
      </c>
      <c r="G11" s="8">
        <f t="shared" si="2"/>
        <v>0</v>
      </c>
      <c r="H11" s="8">
        <f t="shared" si="3"/>
        <v>0</v>
      </c>
      <c r="I11" s="4">
        <f t="shared" si="4"/>
        <v>0</v>
      </c>
    </row>
    <row r="12" spans="1:9" x14ac:dyDescent="0.2">
      <c r="A12" s="13" t="s">
        <v>37</v>
      </c>
      <c r="B12" s="8" t="s">
        <v>19</v>
      </c>
      <c r="C12" s="8" t="s">
        <v>15</v>
      </c>
      <c r="D12" s="8"/>
      <c r="E12" s="8"/>
      <c r="F12" s="8"/>
      <c r="G12" s="8"/>
      <c r="H12" s="8"/>
      <c r="I12" s="3"/>
    </row>
    <row r="13" spans="1:9" x14ac:dyDescent="0.2">
      <c r="A13" s="13" t="s">
        <v>38</v>
      </c>
      <c r="B13" s="8" t="s">
        <v>20</v>
      </c>
      <c r="C13" s="8" t="s">
        <v>15</v>
      </c>
      <c r="D13" s="8"/>
      <c r="E13" s="8"/>
      <c r="F13" s="8"/>
      <c r="G13" s="8"/>
      <c r="H13" s="8"/>
      <c r="I13" s="3"/>
    </row>
    <row r="14" spans="1:9" x14ac:dyDescent="0.2">
      <c r="A14" s="13" t="s">
        <v>39</v>
      </c>
      <c r="B14" s="8" t="s">
        <v>15</v>
      </c>
      <c r="C14" s="8" t="s">
        <v>15</v>
      </c>
      <c r="D14" s="8"/>
      <c r="E14" s="8"/>
      <c r="F14" s="8"/>
      <c r="G14" s="8"/>
      <c r="H14" s="8"/>
      <c r="I14" s="3"/>
    </row>
    <row r="15" spans="1:9" x14ac:dyDescent="0.2">
      <c r="A15" s="14" t="s">
        <v>21</v>
      </c>
      <c r="B15" s="8">
        <v>2</v>
      </c>
      <c r="C15" s="8">
        <v>1</v>
      </c>
      <c r="D15" s="8">
        <f t="shared" si="0"/>
        <v>2</v>
      </c>
      <c r="E15" s="8">
        <v>0</v>
      </c>
      <c r="F15" s="8">
        <f t="shared" si="1"/>
        <v>0</v>
      </c>
      <c r="G15" s="8">
        <f t="shared" si="2"/>
        <v>0</v>
      </c>
      <c r="H15" s="8">
        <f t="shared" si="3"/>
        <v>0</v>
      </c>
      <c r="I15" s="4">
        <f t="shared" si="4"/>
        <v>0</v>
      </c>
    </row>
    <row r="16" spans="1:9" x14ac:dyDescent="0.2">
      <c r="A16" s="14" t="s">
        <v>22</v>
      </c>
      <c r="B16" s="8">
        <v>2</v>
      </c>
      <c r="C16" s="8">
        <v>1</v>
      </c>
      <c r="D16" s="8">
        <f t="shared" si="0"/>
        <v>2</v>
      </c>
      <c r="E16" s="8">
        <v>0</v>
      </c>
      <c r="F16" s="8">
        <f t="shared" si="1"/>
        <v>0</v>
      </c>
      <c r="G16" s="8">
        <f t="shared" si="2"/>
        <v>0</v>
      </c>
      <c r="H16" s="8">
        <f t="shared" si="3"/>
        <v>0</v>
      </c>
      <c r="I16" s="4">
        <f t="shared" si="4"/>
        <v>0</v>
      </c>
    </row>
    <row r="17" spans="1:9" x14ac:dyDescent="0.2">
      <c r="A17" s="14" t="s">
        <v>23</v>
      </c>
      <c r="B17" s="8">
        <v>2</v>
      </c>
      <c r="C17" s="8">
        <v>1</v>
      </c>
      <c r="D17" s="8">
        <f t="shared" si="0"/>
        <v>2</v>
      </c>
      <c r="E17" s="8">
        <v>0</v>
      </c>
      <c r="F17" s="8">
        <f t="shared" si="1"/>
        <v>0</v>
      </c>
      <c r="G17" s="8">
        <f t="shared" si="2"/>
        <v>0</v>
      </c>
      <c r="H17" s="8">
        <f t="shared" si="3"/>
        <v>0</v>
      </c>
      <c r="I17" s="4">
        <f t="shared" si="4"/>
        <v>0</v>
      </c>
    </row>
    <row r="18" spans="1:9" x14ac:dyDescent="0.2">
      <c r="A18" s="14" t="s">
        <v>24</v>
      </c>
      <c r="B18" s="8">
        <v>2</v>
      </c>
      <c r="C18" s="8">
        <v>1</v>
      </c>
      <c r="D18" s="8">
        <f t="shared" si="0"/>
        <v>2</v>
      </c>
      <c r="E18" s="8">
        <v>0</v>
      </c>
      <c r="F18" s="8">
        <f t="shared" si="1"/>
        <v>0</v>
      </c>
      <c r="G18" s="8">
        <f t="shared" si="2"/>
        <v>0</v>
      </c>
      <c r="H18" s="8">
        <f t="shared" si="3"/>
        <v>0</v>
      </c>
      <c r="I18" s="4">
        <f t="shared" si="4"/>
        <v>0</v>
      </c>
    </row>
    <row r="19" spans="1:9" x14ac:dyDescent="0.2">
      <c r="A19" s="14" t="s">
        <v>25</v>
      </c>
      <c r="B19" s="8">
        <v>4</v>
      </c>
      <c r="C19" s="8">
        <v>1</v>
      </c>
      <c r="D19" s="8">
        <f t="shared" si="0"/>
        <v>4</v>
      </c>
      <c r="E19" s="8">
        <v>0</v>
      </c>
      <c r="F19" s="8">
        <f t="shared" si="1"/>
        <v>0</v>
      </c>
      <c r="G19" s="8">
        <f t="shared" si="2"/>
        <v>0</v>
      </c>
      <c r="H19" s="8">
        <f t="shared" si="3"/>
        <v>0</v>
      </c>
      <c r="I19" s="4">
        <f t="shared" si="4"/>
        <v>0</v>
      </c>
    </row>
    <row r="20" spans="1:9" ht="15.75" x14ac:dyDescent="0.2">
      <c r="A20" s="14" t="s">
        <v>87</v>
      </c>
      <c r="B20" s="8">
        <v>8</v>
      </c>
      <c r="C20" s="8">
        <v>2</v>
      </c>
      <c r="D20" s="8">
        <f t="shared" si="0"/>
        <v>16</v>
      </c>
      <c r="E20" s="8">
        <f>2*0.15</f>
        <v>0.3</v>
      </c>
      <c r="F20" s="8">
        <f t="shared" si="1"/>
        <v>4.8</v>
      </c>
      <c r="G20" s="8">
        <f t="shared" si="2"/>
        <v>0.24</v>
      </c>
      <c r="H20" s="8">
        <f t="shared" si="3"/>
        <v>0.48</v>
      </c>
      <c r="I20" s="5">
        <f t="shared" si="4"/>
        <v>579.9864</v>
      </c>
    </row>
    <row r="21" spans="1:9" ht="15.75" x14ac:dyDescent="0.2">
      <c r="A21" s="14" t="s">
        <v>47</v>
      </c>
      <c r="B21" s="8">
        <v>8</v>
      </c>
      <c r="C21" s="8">
        <v>2</v>
      </c>
      <c r="D21" s="8">
        <f t="shared" si="0"/>
        <v>16</v>
      </c>
      <c r="E21" s="8">
        <v>1.7</v>
      </c>
      <c r="F21" s="8">
        <f t="shared" si="1"/>
        <v>27.2</v>
      </c>
      <c r="G21" s="8">
        <f t="shared" si="2"/>
        <v>1.36</v>
      </c>
      <c r="H21" s="8">
        <f t="shared" si="3"/>
        <v>2.72</v>
      </c>
      <c r="I21" s="5">
        <f t="shared" si="4"/>
        <v>3286.5895999999998</v>
      </c>
    </row>
    <row r="22" spans="1:9" ht="15.75" x14ac:dyDescent="0.2">
      <c r="A22" s="14" t="s">
        <v>48</v>
      </c>
      <c r="B22" s="8">
        <v>8</v>
      </c>
      <c r="C22" s="8">
        <v>2</v>
      </c>
      <c r="D22" s="8">
        <f t="shared" si="0"/>
        <v>16</v>
      </c>
      <c r="E22" s="8">
        <v>0.2</v>
      </c>
      <c r="F22" s="8">
        <f t="shared" si="1"/>
        <v>3.2</v>
      </c>
      <c r="G22" s="8">
        <f t="shared" si="2"/>
        <v>0.16000000000000003</v>
      </c>
      <c r="H22" s="8">
        <f t="shared" si="3"/>
        <v>0.32000000000000006</v>
      </c>
      <c r="I22" s="5">
        <f t="shared" si="4"/>
        <v>386.65760000000006</v>
      </c>
    </row>
    <row r="23" spans="1:9" ht="13.5" x14ac:dyDescent="0.25">
      <c r="A23" s="9" t="s">
        <v>26</v>
      </c>
      <c r="B23" s="9"/>
      <c r="C23" s="9"/>
      <c r="D23" s="8"/>
      <c r="E23" s="9"/>
      <c r="F23" s="29">
        <f>SUM(F5:H22)</f>
        <v>41.629999999999995</v>
      </c>
      <c r="G23" s="29"/>
      <c r="H23" s="29"/>
      <c r="I23" s="6">
        <f>SUM(I5:I22)</f>
        <v>4374.0641000000005</v>
      </c>
    </row>
    <row r="24" spans="1:9" x14ac:dyDescent="0.2">
      <c r="A24" s="3" t="s">
        <v>27</v>
      </c>
      <c r="B24" s="3" t="s">
        <v>15</v>
      </c>
      <c r="C24" s="3" t="s">
        <v>15</v>
      </c>
      <c r="D24" s="8"/>
      <c r="E24" s="3" t="s">
        <v>15</v>
      </c>
      <c r="F24" s="3" t="s">
        <v>15</v>
      </c>
      <c r="G24" s="3" t="s">
        <v>15</v>
      </c>
      <c r="H24" s="3" t="s">
        <v>15</v>
      </c>
      <c r="I24" s="15" t="s">
        <v>15</v>
      </c>
    </row>
    <row r="25" spans="1:9" ht="15.75" x14ac:dyDescent="0.2">
      <c r="A25" s="13" t="s">
        <v>46</v>
      </c>
      <c r="B25" s="10">
        <v>4</v>
      </c>
      <c r="C25" s="10">
        <v>1</v>
      </c>
      <c r="D25" s="8">
        <f t="shared" si="0"/>
        <v>4</v>
      </c>
      <c r="E25" s="10">
        <v>2</v>
      </c>
      <c r="F25" s="10">
        <f t="shared" ref="F25" si="5">+D25*E25</f>
        <v>8</v>
      </c>
      <c r="G25" s="10">
        <f t="shared" ref="G25:G35" si="6">+F25*0.05</f>
        <v>0.4</v>
      </c>
      <c r="H25" s="10">
        <f t="shared" ref="H25" si="7">+F25*0.1</f>
        <v>0.8</v>
      </c>
      <c r="I25" s="17">
        <f t="shared" ref="I25" si="8">+$F$2*F25+$G$2*G25+$H$2*H25</f>
        <v>966.64400000000001</v>
      </c>
    </row>
    <row r="26" spans="1:9" x14ac:dyDescent="0.2">
      <c r="A26" s="13" t="s">
        <v>40</v>
      </c>
      <c r="B26" s="10" t="s">
        <v>28</v>
      </c>
      <c r="C26" s="10" t="s">
        <v>15</v>
      </c>
      <c r="D26" s="8"/>
      <c r="E26" s="10"/>
      <c r="F26" s="10"/>
      <c r="G26" s="10"/>
      <c r="H26" s="10"/>
      <c r="I26" s="16"/>
    </row>
    <row r="27" spans="1:9" x14ac:dyDescent="0.2">
      <c r="A27" s="13" t="s">
        <v>41</v>
      </c>
      <c r="B27" s="10" t="s">
        <v>28</v>
      </c>
      <c r="C27" s="10" t="s">
        <v>15</v>
      </c>
      <c r="D27" s="8"/>
      <c r="E27" s="10"/>
      <c r="F27" s="10"/>
      <c r="G27" s="10"/>
      <c r="H27" s="10"/>
      <c r="I27" s="16"/>
    </row>
    <row r="28" spans="1:9" x14ac:dyDescent="0.2">
      <c r="A28" s="13" t="s">
        <v>42</v>
      </c>
      <c r="B28" s="10" t="s">
        <v>28</v>
      </c>
      <c r="C28" s="10" t="s">
        <v>15</v>
      </c>
      <c r="D28" s="8"/>
      <c r="E28" s="10"/>
      <c r="F28" s="10"/>
      <c r="G28" s="10"/>
      <c r="H28" s="10"/>
      <c r="I28" s="16"/>
    </row>
    <row r="29" spans="1:9" x14ac:dyDescent="0.2">
      <c r="A29" s="13" t="s">
        <v>43</v>
      </c>
      <c r="B29" s="10" t="s">
        <v>15</v>
      </c>
      <c r="C29" s="10" t="s">
        <v>15</v>
      </c>
      <c r="D29" s="8"/>
      <c r="E29" s="10"/>
      <c r="F29" s="10"/>
      <c r="G29" s="10"/>
      <c r="H29" s="10"/>
      <c r="I29" s="16"/>
    </row>
    <row r="30" spans="1:9" ht="15.75" x14ac:dyDescent="0.2">
      <c r="A30" s="14" t="s">
        <v>49</v>
      </c>
      <c r="B30" s="10">
        <v>3.3000000000000002E-2</v>
      </c>
      <c r="C30" s="11">
        <v>2600</v>
      </c>
      <c r="D30" s="8">
        <f t="shared" si="0"/>
        <v>85.8</v>
      </c>
      <c r="E30" s="10">
        <v>2</v>
      </c>
      <c r="F30" s="10">
        <f t="shared" ref="F30:F35" si="9">+D30*E30</f>
        <v>171.6</v>
      </c>
      <c r="G30" s="10">
        <f t="shared" si="6"/>
        <v>8.58</v>
      </c>
      <c r="H30" s="10">
        <f t="shared" ref="H30:H35" si="10">+F30*0.1</f>
        <v>17.16</v>
      </c>
      <c r="I30" s="17">
        <f t="shared" ref="I30:I35" si="11">+$F$2*F30+$G$2*G30+$H$2*H30</f>
        <v>20734.513799999997</v>
      </c>
    </row>
    <row r="31" spans="1:9" ht="15.75" x14ac:dyDescent="0.2">
      <c r="A31" s="14" t="s">
        <v>50</v>
      </c>
      <c r="B31" s="10">
        <v>2</v>
      </c>
      <c r="C31" s="10">
        <v>52</v>
      </c>
      <c r="D31" s="8">
        <f t="shared" si="0"/>
        <v>104</v>
      </c>
      <c r="E31" s="10">
        <v>2</v>
      </c>
      <c r="F31" s="10">
        <f t="shared" si="9"/>
        <v>208</v>
      </c>
      <c r="G31" s="10">
        <f t="shared" si="6"/>
        <v>10.4</v>
      </c>
      <c r="H31" s="10">
        <f t="shared" si="10"/>
        <v>20.8</v>
      </c>
      <c r="I31" s="17">
        <f t="shared" si="11"/>
        <v>25132.744000000002</v>
      </c>
    </row>
    <row r="32" spans="1:9" ht="15.75" x14ac:dyDescent="0.2">
      <c r="A32" s="14" t="s">
        <v>51</v>
      </c>
      <c r="B32" s="10">
        <v>1</v>
      </c>
      <c r="C32" s="10">
        <v>52</v>
      </c>
      <c r="D32" s="8">
        <f t="shared" si="0"/>
        <v>52</v>
      </c>
      <c r="E32" s="10">
        <v>2</v>
      </c>
      <c r="F32" s="10">
        <f t="shared" si="9"/>
        <v>104</v>
      </c>
      <c r="G32" s="10">
        <f t="shared" si="6"/>
        <v>5.2</v>
      </c>
      <c r="H32" s="10">
        <f t="shared" si="10"/>
        <v>10.4</v>
      </c>
      <c r="I32" s="17">
        <f t="shared" si="11"/>
        <v>12566.372000000001</v>
      </c>
    </row>
    <row r="33" spans="1:12" ht="15.75" x14ac:dyDescent="0.2">
      <c r="A33" s="14" t="s">
        <v>52</v>
      </c>
      <c r="B33" s="10">
        <v>0.25</v>
      </c>
      <c r="C33" s="10">
        <v>5</v>
      </c>
      <c r="D33" s="8">
        <f t="shared" si="0"/>
        <v>1.25</v>
      </c>
      <c r="E33" s="10">
        <v>2</v>
      </c>
      <c r="F33" s="10">
        <f t="shared" si="9"/>
        <v>2.5</v>
      </c>
      <c r="G33" s="10">
        <f t="shared" si="6"/>
        <v>0.125</v>
      </c>
      <c r="H33" s="10">
        <f t="shared" si="10"/>
        <v>0.25</v>
      </c>
      <c r="I33" s="17">
        <f t="shared" si="11"/>
        <v>302.07624999999996</v>
      </c>
    </row>
    <row r="34" spans="1:12" ht="15.75" x14ac:dyDescent="0.2">
      <c r="A34" s="13" t="s">
        <v>53</v>
      </c>
      <c r="B34" s="10">
        <v>20</v>
      </c>
      <c r="C34" s="10">
        <v>1</v>
      </c>
      <c r="D34" s="8">
        <f t="shared" si="0"/>
        <v>20</v>
      </c>
      <c r="E34" s="10">
        <v>2</v>
      </c>
      <c r="F34" s="10">
        <f t="shared" si="9"/>
        <v>40</v>
      </c>
      <c r="G34" s="10">
        <f t="shared" si="6"/>
        <v>2</v>
      </c>
      <c r="H34" s="10">
        <f t="shared" si="10"/>
        <v>4</v>
      </c>
      <c r="I34" s="17">
        <f t="shared" si="11"/>
        <v>4833.2199999999993</v>
      </c>
    </row>
    <row r="35" spans="1:12" ht="15.75" x14ac:dyDescent="0.2">
      <c r="A35" s="13" t="s">
        <v>54</v>
      </c>
      <c r="B35" s="10">
        <v>0.25</v>
      </c>
      <c r="C35" s="10">
        <v>5</v>
      </c>
      <c r="D35" s="8">
        <f t="shared" si="0"/>
        <v>1.25</v>
      </c>
      <c r="E35" s="10">
        <v>2</v>
      </c>
      <c r="F35" s="10">
        <f t="shared" si="9"/>
        <v>2.5</v>
      </c>
      <c r="G35" s="10">
        <f t="shared" si="6"/>
        <v>0.125</v>
      </c>
      <c r="H35" s="10">
        <f t="shared" si="10"/>
        <v>0.25</v>
      </c>
      <c r="I35" s="17">
        <f t="shared" si="11"/>
        <v>302.07624999999996</v>
      </c>
    </row>
    <row r="36" spans="1:12" x14ac:dyDescent="0.2">
      <c r="A36" s="13" t="s">
        <v>44</v>
      </c>
      <c r="B36" s="10" t="s">
        <v>14</v>
      </c>
      <c r="C36" s="10" t="s">
        <v>15</v>
      </c>
      <c r="D36" s="10" t="s">
        <v>15</v>
      </c>
      <c r="E36" s="10" t="s">
        <v>15</v>
      </c>
      <c r="F36" s="10" t="s">
        <v>15</v>
      </c>
      <c r="G36" s="7" t="s">
        <v>15</v>
      </c>
      <c r="H36" s="10" t="s">
        <v>15</v>
      </c>
      <c r="I36" s="16" t="s">
        <v>15</v>
      </c>
    </row>
    <row r="37" spans="1:12" ht="13.5" x14ac:dyDescent="0.25">
      <c r="A37" s="9" t="s">
        <v>29</v>
      </c>
      <c r="B37" s="12"/>
      <c r="C37" s="12"/>
      <c r="D37" s="12"/>
      <c r="E37" s="12"/>
      <c r="F37" s="30">
        <f>SUM(F24:H36)</f>
        <v>617.09</v>
      </c>
      <c r="G37" s="30"/>
      <c r="H37" s="30"/>
      <c r="I37" s="18">
        <f>SUM(I24:I36)</f>
        <v>64837.6463</v>
      </c>
      <c r="K37" s="21" t="s">
        <v>88</v>
      </c>
      <c r="L37" s="21" t="s">
        <v>89</v>
      </c>
    </row>
    <row r="38" spans="1:12" ht="15.75" customHeight="1" x14ac:dyDescent="0.2">
      <c r="A38" s="2" t="s">
        <v>57</v>
      </c>
      <c r="B38" s="7"/>
      <c r="C38" s="7"/>
      <c r="D38" s="7"/>
      <c r="E38" s="7"/>
      <c r="F38" s="30">
        <f>ROUND(F23+F37,0)</f>
        <v>659</v>
      </c>
      <c r="G38" s="30"/>
      <c r="H38" s="30"/>
      <c r="I38" s="18">
        <f>+ROUND(I23+I37,-2)</f>
        <v>69200</v>
      </c>
      <c r="K38" s="21">
        <v>4</v>
      </c>
      <c r="L38" s="26">
        <f>F38/K38</f>
        <v>164.75</v>
      </c>
    </row>
    <row r="39" spans="1:12" ht="15.75" customHeight="1" x14ac:dyDescent="0.2">
      <c r="A39" s="2" t="s">
        <v>55</v>
      </c>
      <c r="B39" s="7"/>
      <c r="C39" s="7"/>
      <c r="D39" s="7"/>
      <c r="E39" s="7"/>
      <c r="F39" s="23"/>
      <c r="G39" s="23"/>
      <c r="H39" s="23"/>
      <c r="I39" s="18">
        <v>544</v>
      </c>
    </row>
    <row r="40" spans="1:12" ht="15.75" customHeight="1" x14ac:dyDescent="0.2">
      <c r="A40" s="2" t="s">
        <v>56</v>
      </c>
      <c r="B40" s="7"/>
      <c r="C40" s="7"/>
      <c r="D40" s="7"/>
      <c r="E40" s="7"/>
      <c r="F40" s="23"/>
      <c r="G40" s="23"/>
      <c r="H40" s="23"/>
      <c r="I40" s="18">
        <f>ROUND(I38+I39,-2)</f>
        <v>69700</v>
      </c>
    </row>
    <row r="42" spans="1:12" x14ac:dyDescent="0.2">
      <c r="A42" s="19" t="s">
        <v>45</v>
      </c>
      <c r="I42" s="21">
        <f>+I38*2</f>
        <v>138400</v>
      </c>
    </row>
    <row r="43" spans="1:12" ht="15.75" x14ac:dyDescent="0.2">
      <c r="A43" s="22" t="s">
        <v>90</v>
      </c>
    </row>
    <row r="44" spans="1:12" ht="15.75" x14ac:dyDescent="0.2">
      <c r="A44" s="22" t="s">
        <v>83</v>
      </c>
    </row>
    <row r="45" spans="1:12" ht="15.75" x14ac:dyDescent="0.2">
      <c r="A45" s="22" t="s">
        <v>58</v>
      </c>
    </row>
    <row r="46" spans="1:12" ht="15.75" x14ac:dyDescent="0.2">
      <c r="A46" s="22" t="s">
        <v>59</v>
      </c>
    </row>
    <row r="47" spans="1:12" ht="15.75" x14ac:dyDescent="0.2">
      <c r="A47" s="22" t="s">
        <v>60</v>
      </c>
    </row>
    <row r="48" spans="1:12" ht="15.75" x14ac:dyDescent="0.2">
      <c r="A48" s="22" t="s">
        <v>61</v>
      </c>
    </row>
    <row r="49" spans="1:1" ht="15.75" x14ac:dyDescent="0.2">
      <c r="A49" s="22" t="s">
        <v>62</v>
      </c>
    </row>
    <row r="50" spans="1:1" ht="15.75" x14ac:dyDescent="0.2">
      <c r="A50" s="22" t="s">
        <v>63</v>
      </c>
    </row>
    <row r="51" spans="1:1" ht="15.75" x14ac:dyDescent="0.2">
      <c r="A51" s="22" t="s">
        <v>64</v>
      </c>
    </row>
    <row r="52" spans="1:1" ht="15.75" x14ac:dyDescent="0.2">
      <c r="A52" s="22" t="s">
        <v>65</v>
      </c>
    </row>
    <row r="53" spans="1:1" ht="15.75" x14ac:dyDescent="0.2">
      <c r="A53" s="24" t="s">
        <v>66</v>
      </c>
    </row>
  </sheetData>
  <mergeCells count="4">
    <mergeCell ref="A3:A4"/>
    <mergeCell ref="F23:H23"/>
    <mergeCell ref="F37:H37"/>
    <mergeCell ref="F38:H3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I14" sqref="I14"/>
    </sheetView>
  </sheetViews>
  <sheetFormatPr defaultRowHeight="15" x14ac:dyDescent="0.25"/>
  <cols>
    <col min="1" max="1" width="42" customWidth="1"/>
    <col min="2" max="2" width="12.85546875" bestFit="1" customWidth="1"/>
    <col min="3" max="3" width="11.5703125" customWidth="1"/>
    <col min="4" max="4" width="10.7109375" customWidth="1"/>
    <col min="5" max="5" width="9" customWidth="1"/>
    <col min="6" max="6" width="11" customWidth="1"/>
    <col min="7" max="7" width="11.7109375" customWidth="1"/>
    <col min="8" max="8" width="8.85546875" customWidth="1"/>
    <col min="9" max="9" width="9.28515625" bestFit="1" customWidth="1"/>
  </cols>
  <sheetData>
    <row r="1" spans="1:9" ht="15.75" x14ac:dyDescent="0.25">
      <c r="A1" s="1" t="s">
        <v>67</v>
      </c>
    </row>
    <row r="2" spans="1:9" x14ac:dyDescent="0.25">
      <c r="F2">
        <v>48.08</v>
      </c>
      <c r="G2">
        <v>64.8</v>
      </c>
      <c r="H2">
        <v>26.02</v>
      </c>
    </row>
    <row r="3" spans="1:9" x14ac:dyDescent="0.25">
      <c r="A3" s="32" t="s">
        <v>68</v>
      </c>
      <c r="B3" s="7" t="s">
        <v>2</v>
      </c>
      <c r="C3" s="7" t="s">
        <v>3</v>
      </c>
      <c r="D3" s="7" t="s">
        <v>4</v>
      </c>
      <c r="E3" s="7" t="s">
        <v>5</v>
      </c>
      <c r="F3" s="7" t="s">
        <v>6</v>
      </c>
      <c r="G3" s="7" t="s">
        <v>7</v>
      </c>
      <c r="H3" s="7" t="s">
        <v>8</v>
      </c>
      <c r="I3" s="7" t="s">
        <v>9</v>
      </c>
    </row>
    <row r="4" spans="1:9" ht="63" customHeight="1" x14ac:dyDescent="0.25">
      <c r="A4" s="32"/>
      <c r="B4" s="7" t="s">
        <v>78</v>
      </c>
      <c r="C4" s="7" t="s">
        <v>77</v>
      </c>
      <c r="D4" s="7" t="s">
        <v>76</v>
      </c>
      <c r="E4" s="7" t="s">
        <v>82</v>
      </c>
      <c r="F4" s="7" t="s">
        <v>75</v>
      </c>
      <c r="G4" s="7" t="s">
        <v>74</v>
      </c>
      <c r="H4" s="7" t="s">
        <v>73</v>
      </c>
      <c r="I4" s="7" t="s">
        <v>72</v>
      </c>
    </row>
    <row r="5" spans="1:9" ht="16.5" x14ac:dyDescent="0.25">
      <c r="A5" s="3" t="s">
        <v>69</v>
      </c>
      <c r="B5" s="8">
        <v>48</v>
      </c>
      <c r="C5" s="8">
        <v>1</v>
      </c>
      <c r="D5" s="8">
        <f>+B5*C5</f>
        <v>48</v>
      </c>
      <c r="E5" s="8">
        <v>0.1</v>
      </c>
      <c r="F5" s="8">
        <f>+D5*E5</f>
        <v>4.8000000000000007</v>
      </c>
      <c r="G5" s="8">
        <f>+F5*0.5</f>
        <v>2.4000000000000004</v>
      </c>
      <c r="H5" s="8">
        <f>+F5*0.1</f>
        <v>0.48000000000000009</v>
      </c>
      <c r="I5" s="5">
        <f>+$F$2*F5+$G$2*G5+$H$2*H5</f>
        <v>398.79360000000003</v>
      </c>
    </row>
    <row r="6" spans="1:9" x14ac:dyDescent="0.25">
      <c r="A6" s="3" t="s">
        <v>70</v>
      </c>
      <c r="B6" s="8" t="s">
        <v>15</v>
      </c>
      <c r="C6" s="8" t="s">
        <v>15</v>
      </c>
      <c r="D6" s="8"/>
      <c r="E6" s="8" t="s">
        <v>15</v>
      </c>
      <c r="F6" s="8"/>
      <c r="G6" s="8"/>
      <c r="H6" s="8"/>
      <c r="I6" s="3"/>
    </row>
    <row r="7" spans="1:9" x14ac:dyDescent="0.25">
      <c r="A7" s="13" t="s">
        <v>21</v>
      </c>
      <c r="B7" s="8">
        <v>2</v>
      </c>
      <c r="C7" s="8">
        <v>1</v>
      </c>
      <c r="D7" s="8">
        <f t="shared" ref="D7:D14" si="0">+B7*C7</f>
        <v>2</v>
      </c>
      <c r="E7" s="8">
        <v>0</v>
      </c>
      <c r="F7" s="8">
        <f t="shared" ref="F7:F14" si="1">+D7*E7</f>
        <v>0</v>
      </c>
      <c r="G7" s="8">
        <f t="shared" ref="G7:G14" si="2">+F7*0.5</f>
        <v>0</v>
      </c>
      <c r="H7" s="8">
        <f t="shared" ref="H7:H14" si="3">+F7*0.1</f>
        <v>0</v>
      </c>
      <c r="I7" s="4">
        <f t="shared" ref="I7:I14" si="4">+$F$2*F7+$G$2*G7+$H$2*H7</f>
        <v>0</v>
      </c>
    </row>
    <row r="8" spans="1:9" x14ac:dyDescent="0.25">
      <c r="A8" s="13" t="s">
        <v>71</v>
      </c>
      <c r="B8" s="8">
        <v>2</v>
      </c>
      <c r="C8" s="8">
        <v>1</v>
      </c>
      <c r="D8" s="8">
        <f t="shared" si="0"/>
        <v>2</v>
      </c>
      <c r="E8" s="8">
        <v>0</v>
      </c>
      <c r="F8" s="8">
        <f t="shared" si="1"/>
        <v>0</v>
      </c>
      <c r="G8" s="8">
        <f t="shared" si="2"/>
        <v>0</v>
      </c>
      <c r="H8" s="8">
        <f t="shared" si="3"/>
        <v>0</v>
      </c>
      <c r="I8" s="4">
        <f t="shared" si="4"/>
        <v>0</v>
      </c>
    </row>
    <row r="9" spans="1:9" x14ac:dyDescent="0.25">
      <c r="A9" s="13" t="s">
        <v>23</v>
      </c>
      <c r="B9" s="8">
        <v>2</v>
      </c>
      <c r="C9" s="8">
        <v>1</v>
      </c>
      <c r="D9" s="8">
        <f t="shared" si="0"/>
        <v>2</v>
      </c>
      <c r="E9" s="8">
        <v>0</v>
      </c>
      <c r="F9" s="8">
        <f t="shared" si="1"/>
        <v>0</v>
      </c>
      <c r="G9" s="8">
        <f t="shared" si="2"/>
        <v>0</v>
      </c>
      <c r="H9" s="8">
        <f t="shared" si="3"/>
        <v>0</v>
      </c>
      <c r="I9" s="4">
        <f t="shared" si="4"/>
        <v>0</v>
      </c>
    </row>
    <row r="10" spans="1:9" x14ac:dyDescent="0.25">
      <c r="A10" s="13" t="s">
        <v>24</v>
      </c>
      <c r="B10" s="8">
        <v>2</v>
      </c>
      <c r="C10" s="8">
        <v>1</v>
      </c>
      <c r="D10" s="8">
        <f t="shared" si="0"/>
        <v>2</v>
      </c>
      <c r="E10" s="8">
        <v>0</v>
      </c>
      <c r="F10" s="8">
        <f t="shared" si="1"/>
        <v>0</v>
      </c>
      <c r="G10" s="8">
        <f t="shared" si="2"/>
        <v>0</v>
      </c>
      <c r="H10" s="8">
        <f t="shared" si="3"/>
        <v>0</v>
      </c>
      <c r="I10" s="4">
        <f t="shared" si="4"/>
        <v>0</v>
      </c>
    </row>
    <row r="11" spans="1:9" x14ac:dyDescent="0.25">
      <c r="A11" s="13" t="s">
        <v>25</v>
      </c>
      <c r="B11" s="8">
        <v>40</v>
      </c>
      <c r="C11" s="8">
        <v>1</v>
      </c>
      <c r="D11" s="8">
        <f t="shared" si="0"/>
        <v>40</v>
      </c>
      <c r="E11" s="8">
        <v>0</v>
      </c>
      <c r="F11" s="8">
        <f t="shared" si="1"/>
        <v>0</v>
      </c>
      <c r="G11" s="8">
        <f t="shared" si="2"/>
        <v>0</v>
      </c>
      <c r="H11" s="8">
        <f t="shared" si="3"/>
        <v>0</v>
      </c>
      <c r="I11" s="4">
        <f t="shared" si="4"/>
        <v>0</v>
      </c>
    </row>
    <row r="12" spans="1:9" ht="16.5" x14ac:dyDescent="0.25">
      <c r="A12" s="13" t="s">
        <v>87</v>
      </c>
      <c r="B12" s="8">
        <v>20</v>
      </c>
      <c r="C12" s="8">
        <v>2</v>
      </c>
      <c r="D12" s="8">
        <f t="shared" si="0"/>
        <v>40</v>
      </c>
      <c r="E12" s="8">
        <v>0.3</v>
      </c>
      <c r="F12" s="8">
        <f t="shared" si="1"/>
        <v>12</v>
      </c>
      <c r="G12" s="8">
        <f t="shared" si="2"/>
        <v>6</v>
      </c>
      <c r="H12" s="8">
        <f t="shared" si="3"/>
        <v>1.2000000000000002</v>
      </c>
      <c r="I12" s="5">
        <f t="shared" si="4"/>
        <v>996.98400000000004</v>
      </c>
    </row>
    <row r="13" spans="1:9" ht="16.5" x14ac:dyDescent="0.25">
      <c r="A13" s="13" t="s">
        <v>47</v>
      </c>
      <c r="B13" s="8">
        <v>2</v>
      </c>
      <c r="C13" s="8">
        <v>2</v>
      </c>
      <c r="D13" s="8">
        <f t="shared" si="0"/>
        <v>4</v>
      </c>
      <c r="E13" s="8">
        <v>1.7</v>
      </c>
      <c r="F13" s="8">
        <f t="shared" si="1"/>
        <v>6.8</v>
      </c>
      <c r="G13" s="8">
        <f t="shared" si="2"/>
        <v>3.4</v>
      </c>
      <c r="H13" s="8">
        <f t="shared" si="3"/>
        <v>0.68</v>
      </c>
      <c r="I13" s="5">
        <f t="shared" si="4"/>
        <v>564.95759999999984</v>
      </c>
    </row>
    <row r="14" spans="1:9" ht="16.5" x14ac:dyDescent="0.25">
      <c r="A14" s="13" t="s">
        <v>48</v>
      </c>
      <c r="B14" s="8">
        <v>20</v>
      </c>
      <c r="C14" s="8">
        <v>2</v>
      </c>
      <c r="D14" s="8">
        <f t="shared" si="0"/>
        <v>40</v>
      </c>
      <c r="E14" s="8">
        <v>0.2</v>
      </c>
      <c r="F14" s="8">
        <f t="shared" si="1"/>
        <v>8</v>
      </c>
      <c r="G14" s="8">
        <f t="shared" si="2"/>
        <v>4</v>
      </c>
      <c r="H14" s="8">
        <f t="shared" si="3"/>
        <v>0.8</v>
      </c>
      <c r="I14" s="5">
        <f t="shared" si="4"/>
        <v>664.65599999999995</v>
      </c>
    </row>
    <row r="15" spans="1:9" ht="15" customHeight="1" x14ac:dyDescent="0.25">
      <c r="A15" s="25" t="s">
        <v>85</v>
      </c>
      <c r="B15" s="2"/>
      <c r="C15" s="2"/>
      <c r="D15" s="2"/>
      <c r="E15" s="2"/>
      <c r="F15" s="31">
        <f>ROUND(SUM(F5:H14),0)</f>
        <v>51</v>
      </c>
      <c r="G15" s="31"/>
      <c r="H15" s="31"/>
      <c r="I15" s="6">
        <f>ROUND(SUM(I5:I14),-1)</f>
        <v>2630</v>
      </c>
    </row>
    <row r="17" spans="1:1" x14ac:dyDescent="0.25">
      <c r="A17" s="19" t="s">
        <v>45</v>
      </c>
    </row>
    <row r="18" spans="1:1" ht="16.5" x14ac:dyDescent="0.25">
      <c r="A18" s="22" t="s">
        <v>90</v>
      </c>
    </row>
    <row r="19" spans="1:1" ht="16.5" x14ac:dyDescent="0.25">
      <c r="A19" s="22" t="s">
        <v>84</v>
      </c>
    </row>
    <row r="20" spans="1:1" ht="16.5" x14ac:dyDescent="0.25">
      <c r="A20" s="22" t="s">
        <v>79</v>
      </c>
    </row>
    <row r="21" spans="1:1" ht="16.5" x14ac:dyDescent="0.25">
      <c r="A21" s="22" t="s">
        <v>59</v>
      </c>
    </row>
    <row r="22" spans="1:1" ht="16.5" x14ac:dyDescent="0.25">
      <c r="A22" s="22" t="s">
        <v>80</v>
      </c>
    </row>
    <row r="23" spans="1:1" ht="18.75" x14ac:dyDescent="0.25">
      <c r="A23" s="20" t="s">
        <v>81</v>
      </c>
    </row>
    <row r="24" spans="1:1" ht="16.5" x14ac:dyDescent="0.25">
      <c r="A24" s="24" t="s">
        <v>86</v>
      </c>
    </row>
  </sheetData>
  <mergeCells count="2">
    <mergeCell ref="F15:H15"/>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2017-06-27T20:35:31Z</dcterms:created>
  <dcterms:modified xsi:type="dcterms:W3CDTF">2018-02-14T19:01:51Z</dcterms:modified>
</cp:coreProperties>
</file>