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Diprofio\AppData\Local\Box\Box Edit\Documents\3Khornb7MUGjfEdBMWpQBQ==\"/>
    </mc:Choice>
  </mc:AlternateContent>
  <bookViews>
    <workbookView xWindow="345" yWindow="465" windowWidth="14220" windowHeight="3855" tabRatio="813"/>
  </bookViews>
  <sheets>
    <sheet name="Table 1 Burden Hours" sheetId="1" r:id="rId1"/>
    <sheet name="Table 2 Burden Cost Est." sheetId="4" r:id="rId2"/>
    <sheet name="Table 3 Gov Cost" sheetId="5" r:id="rId3"/>
    <sheet name="Appendix B" sheetId="6" r:id="rId4"/>
  </sheets>
  <definedNames>
    <definedName name="_xlnm.Print_Area" localSheetId="1">'Table 2 Burden Cost Est.'!$A$1:$P$97</definedName>
    <definedName name="_xlnm.Print_Titles" localSheetId="3">'Appendix B'!$1:$1</definedName>
    <definedName name="_xlnm.Print_Titles" localSheetId="0">'Table 1 Burden Hours'!$1:$10</definedName>
    <definedName name="_xlnm.Print_Titles" localSheetId="1">'Table 2 Burden Cost Est.'!$1:$1</definedName>
    <definedName name="_xlnm.Print_Titles" localSheetId="2">'Table 3 Gov Cost'!$1:$1</definedName>
  </definedNames>
  <calcPr calcId="152511"/>
</workbook>
</file>

<file path=xl/calcChain.xml><?xml version="1.0" encoding="utf-8"?>
<calcChain xmlns="http://schemas.openxmlformats.org/spreadsheetml/2006/main">
  <c r="I103" i="1" l="1"/>
  <c r="L103" i="1"/>
  <c r="J103" i="1"/>
  <c r="H103" i="1"/>
  <c r="F89" i="4" l="1"/>
  <c r="F85" i="4"/>
  <c r="H85" i="4" s="1"/>
  <c r="F83" i="4"/>
  <c r="H83" i="4" s="1"/>
  <c r="F82" i="4"/>
  <c r="F81" i="4"/>
  <c r="F80" i="4"/>
  <c r="J80" i="4" s="1"/>
  <c r="L80" i="4"/>
  <c r="F79" i="4"/>
  <c r="J79" i="4"/>
  <c r="N79" i="4" s="1"/>
  <c r="O79" i="4" s="1"/>
  <c r="F78" i="4"/>
  <c r="F77" i="4"/>
  <c r="F76" i="4"/>
  <c r="H76" i="4"/>
  <c r="F75" i="4"/>
  <c r="H75" i="4"/>
  <c r="F74" i="4"/>
  <c r="F73" i="4"/>
  <c r="F72" i="4"/>
  <c r="J72" i="4"/>
  <c r="L72" i="4" s="1"/>
  <c r="F71" i="4"/>
  <c r="J71" i="4" s="1"/>
  <c r="N71" i="4" s="1"/>
  <c r="O71" i="4" s="1"/>
  <c r="F70" i="4"/>
  <c r="F69" i="4"/>
  <c r="F68" i="4"/>
  <c r="H68" i="4" s="1"/>
  <c r="F67" i="4"/>
  <c r="H67" i="4" s="1"/>
  <c r="F66" i="4"/>
  <c r="F65" i="4"/>
  <c r="F64" i="4"/>
  <c r="J64" i="4" s="1"/>
  <c r="L64" i="4" s="1"/>
  <c r="F63" i="4"/>
  <c r="J63" i="4"/>
  <c r="N63" i="4" s="1"/>
  <c r="O63" i="4" s="1"/>
  <c r="F62" i="4"/>
  <c r="F61" i="4"/>
  <c r="F60" i="4"/>
  <c r="H60" i="4"/>
  <c r="F59" i="4"/>
  <c r="H59" i="4"/>
  <c r="F58" i="4"/>
  <c r="F57" i="4"/>
  <c r="F56" i="4"/>
  <c r="J56" i="4"/>
  <c r="F55" i="4"/>
  <c r="J55" i="4"/>
  <c r="L55" i="4" s="1"/>
  <c r="F54" i="4"/>
  <c r="H54" i="4" s="1"/>
  <c r="F53" i="4"/>
  <c r="F52" i="4"/>
  <c r="H52" i="4" s="1"/>
  <c r="F51" i="4"/>
  <c r="F50" i="4"/>
  <c r="F49" i="4"/>
  <c r="F48" i="4"/>
  <c r="J48" i="4"/>
  <c r="L48" i="4" s="1"/>
  <c r="F47" i="4"/>
  <c r="J47" i="4" s="1"/>
  <c r="N47" i="4" s="1"/>
  <c r="O47" i="4" s="1"/>
  <c r="F46" i="4"/>
  <c r="F45" i="4"/>
  <c r="F44" i="4"/>
  <c r="H44" i="4" s="1"/>
  <c r="F43" i="4"/>
  <c r="H43" i="4" s="1"/>
  <c r="F42" i="4"/>
  <c r="F41" i="4"/>
  <c r="F40" i="4"/>
  <c r="J40" i="4" s="1"/>
  <c r="F39" i="4"/>
  <c r="J39" i="4" s="1"/>
  <c r="N39" i="4" s="1"/>
  <c r="O39" i="4" s="1"/>
  <c r="F38" i="4"/>
  <c r="F37" i="4"/>
  <c r="F36" i="4"/>
  <c r="H36" i="4" s="1"/>
  <c r="F35" i="4"/>
  <c r="H35" i="4" s="1"/>
  <c r="F34" i="4"/>
  <c r="F33" i="4"/>
  <c r="F32" i="4"/>
  <c r="J32" i="4" s="1"/>
  <c r="L32" i="4" s="1"/>
  <c r="F31" i="4"/>
  <c r="J31" i="4" s="1"/>
  <c r="L31" i="4" s="1"/>
  <c r="F30" i="4"/>
  <c r="F29" i="4"/>
  <c r="F28" i="4"/>
  <c r="H28" i="4"/>
  <c r="F27" i="4"/>
  <c r="H27" i="4"/>
  <c r="F26" i="4"/>
  <c r="F25" i="4"/>
  <c r="F24" i="4"/>
  <c r="J24" i="4"/>
  <c r="L24" i="4" s="1"/>
  <c r="F23" i="4"/>
  <c r="J23" i="4" s="1"/>
  <c r="L23" i="4" s="1"/>
  <c r="F22" i="4"/>
  <c r="F21" i="4"/>
  <c r="F20" i="4"/>
  <c r="H20" i="4"/>
  <c r="F19" i="4"/>
  <c r="H19" i="4"/>
  <c r="F18" i="4"/>
  <c r="F17" i="4"/>
  <c r="F16" i="4"/>
  <c r="J16" i="4"/>
  <c r="L16" i="4" s="1"/>
  <c r="F15" i="4"/>
  <c r="J15" i="4" s="1"/>
  <c r="N15" i="4" s="1"/>
  <c r="O15" i="4" s="1"/>
  <c r="F14" i="4"/>
  <c r="F13" i="4"/>
  <c r="F12" i="4"/>
  <c r="H12" i="4" s="1"/>
  <c r="F11" i="4"/>
  <c r="H11" i="4" s="1"/>
  <c r="F10" i="4"/>
  <c r="F9" i="4"/>
  <c r="F8" i="4"/>
  <c r="H8" i="4" s="1"/>
  <c r="F7" i="4"/>
  <c r="H7" i="4" s="1"/>
  <c r="F6" i="4"/>
  <c r="F5" i="4"/>
  <c r="F4" i="4"/>
  <c r="F3" i="4"/>
  <c r="J3" i="4" s="1"/>
  <c r="F2" i="4"/>
  <c r="F84" i="4"/>
  <c r="R94" i="4"/>
  <c r="F94" i="4" s="1"/>
  <c r="J94" i="4" s="1"/>
  <c r="L94" i="4" s="1"/>
  <c r="R93" i="4"/>
  <c r="F93" i="4" s="1"/>
  <c r="J93" i="4" s="1"/>
  <c r="R92" i="4"/>
  <c r="F92" i="4" s="1"/>
  <c r="J92" i="4" s="1"/>
  <c r="R91" i="4"/>
  <c r="F91" i="4" s="1"/>
  <c r="J91" i="4" s="1"/>
  <c r="N91" i="4" s="1"/>
  <c r="R90" i="4"/>
  <c r="F90" i="4" s="1"/>
  <c r="R89" i="4"/>
  <c r="R88" i="4"/>
  <c r="F88" i="4" s="1"/>
  <c r="H88" i="4" s="1"/>
  <c r="R87" i="4"/>
  <c r="F87" i="4" s="1"/>
  <c r="R86" i="4"/>
  <c r="F86" i="4" s="1"/>
  <c r="H91" i="4"/>
  <c r="F94" i="5"/>
  <c r="H94" i="5" s="1"/>
  <c r="J94" i="5" s="1"/>
  <c r="F93" i="5"/>
  <c r="F92" i="5"/>
  <c r="H92" i="5" s="1"/>
  <c r="J92" i="5" s="1"/>
  <c r="L92" i="5" s="1"/>
  <c r="F91" i="5"/>
  <c r="H91" i="5" s="1"/>
  <c r="J91" i="5"/>
  <c r="L91" i="5" s="1"/>
  <c r="F90" i="5"/>
  <c r="H90" i="5" s="1"/>
  <c r="J90" i="5" s="1"/>
  <c r="L90" i="5" s="1"/>
  <c r="F89" i="5"/>
  <c r="F88" i="5"/>
  <c r="H88" i="5"/>
  <c r="J88" i="5" s="1"/>
  <c r="L88" i="5" s="1"/>
  <c r="F87" i="5"/>
  <c r="H87" i="5"/>
  <c r="J87" i="5" s="1"/>
  <c r="F86" i="5"/>
  <c r="H86" i="5" s="1"/>
  <c r="J86" i="5" s="1"/>
  <c r="L86" i="5" s="1"/>
  <c r="F85" i="5"/>
  <c r="F84" i="5"/>
  <c r="H84" i="5"/>
  <c r="J84" i="5" s="1"/>
  <c r="L84" i="5" s="1"/>
  <c r="F83" i="5"/>
  <c r="H83" i="5"/>
  <c r="J83" i="5" s="1"/>
  <c r="F82" i="5"/>
  <c r="F81" i="5"/>
  <c r="F80" i="5"/>
  <c r="H80" i="5" s="1"/>
  <c r="J80" i="5" s="1"/>
  <c r="L80" i="5" s="1"/>
  <c r="F79" i="5"/>
  <c r="H79" i="5" s="1"/>
  <c r="J79" i="5" s="1"/>
  <c r="L79" i="5" s="1"/>
  <c r="F78" i="5"/>
  <c r="H78" i="5" s="1"/>
  <c r="J78" i="5" s="1"/>
  <c r="L78" i="5" s="1"/>
  <c r="F77" i="5"/>
  <c r="F76" i="5"/>
  <c r="H76" i="5"/>
  <c r="J76" i="5" s="1"/>
  <c r="L76" i="5" s="1"/>
  <c r="F75" i="5"/>
  <c r="H75" i="5"/>
  <c r="J75" i="5" s="1"/>
  <c r="L75" i="5" s="1"/>
  <c r="F74" i="5"/>
  <c r="H74" i="5"/>
  <c r="J74" i="5" s="1"/>
  <c r="L74" i="5" s="1"/>
  <c r="F73" i="5"/>
  <c r="F72" i="5"/>
  <c r="H72" i="5" s="1"/>
  <c r="J72" i="5"/>
  <c r="L72" i="5" s="1"/>
  <c r="F71" i="5"/>
  <c r="H71" i="5" s="1"/>
  <c r="J71" i="5" s="1"/>
  <c r="L71" i="5" s="1"/>
  <c r="F70" i="5"/>
  <c r="H70" i="5"/>
  <c r="J70" i="5" s="1"/>
  <c r="L70" i="5" s="1"/>
  <c r="F69" i="5"/>
  <c r="F68" i="5"/>
  <c r="F67" i="5"/>
  <c r="H67" i="5"/>
  <c r="J67" i="5" s="1"/>
  <c r="F66" i="5"/>
  <c r="F65" i="5"/>
  <c r="F64" i="5"/>
  <c r="H64" i="5" s="1"/>
  <c r="J64" i="5" s="1"/>
  <c r="L64" i="5" s="1"/>
  <c r="F63" i="5"/>
  <c r="H63" i="5" s="1"/>
  <c r="J63" i="5" s="1"/>
  <c r="L63" i="5" s="1"/>
  <c r="F62" i="5"/>
  <c r="H62" i="5" s="1"/>
  <c r="J62" i="5" s="1"/>
  <c r="L62" i="5" s="1"/>
  <c r="F61" i="5"/>
  <c r="F60" i="5"/>
  <c r="H60" i="5"/>
  <c r="J60" i="5" s="1"/>
  <c r="L60" i="5" s="1"/>
  <c r="F59" i="5"/>
  <c r="H59" i="5"/>
  <c r="J59" i="5" s="1"/>
  <c r="L59" i="5" s="1"/>
  <c r="F58" i="5"/>
  <c r="H58" i="5"/>
  <c r="J58" i="5" s="1"/>
  <c r="L58" i="5"/>
  <c r="F57" i="5"/>
  <c r="F56" i="5"/>
  <c r="H56" i="5" s="1"/>
  <c r="J56" i="5" s="1"/>
  <c r="L56" i="5" s="1"/>
  <c r="F55" i="5"/>
  <c r="H55" i="5" s="1"/>
  <c r="J55" i="5" s="1"/>
  <c r="L55" i="5" s="1"/>
  <c r="F54" i="5"/>
  <c r="H54" i="5"/>
  <c r="J54" i="5" s="1"/>
  <c r="L54" i="5"/>
  <c r="F53" i="5"/>
  <c r="F52" i="5"/>
  <c r="H52" i="5" s="1"/>
  <c r="J52" i="5" s="1"/>
  <c r="L52" i="5" s="1"/>
  <c r="F51" i="5"/>
  <c r="F50" i="5"/>
  <c r="F49" i="5"/>
  <c r="F48" i="5"/>
  <c r="H48" i="5"/>
  <c r="J48" i="5" s="1"/>
  <c r="L48" i="5" s="1"/>
  <c r="F47" i="5"/>
  <c r="H47" i="5"/>
  <c r="J47" i="5" s="1"/>
  <c r="L47" i="5"/>
  <c r="F46" i="5"/>
  <c r="H46" i="5"/>
  <c r="J46" i="5" s="1"/>
  <c r="L46" i="5" s="1"/>
  <c r="F45" i="5"/>
  <c r="F44" i="5"/>
  <c r="H44" i="5" s="1"/>
  <c r="J44" i="5" s="1"/>
  <c r="L44" i="5" s="1"/>
  <c r="F43" i="5"/>
  <c r="H43" i="5" s="1"/>
  <c r="F42" i="5"/>
  <c r="H42" i="5" s="1"/>
  <c r="J42" i="5" s="1"/>
  <c r="L42" i="5" s="1"/>
  <c r="F41" i="5"/>
  <c r="F40" i="5"/>
  <c r="F39" i="5"/>
  <c r="H39" i="5" s="1"/>
  <c r="F38" i="5"/>
  <c r="H38" i="5" s="1"/>
  <c r="J38" i="5" s="1"/>
  <c r="L38" i="5" s="1"/>
  <c r="F37" i="5"/>
  <c r="F36" i="5"/>
  <c r="F35" i="5"/>
  <c r="H35" i="5" s="1"/>
  <c r="J35" i="5"/>
  <c r="L35" i="5" s="1"/>
  <c r="F34" i="5"/>
  <c r="H34" i="5" s="1"/>
  <c r="F33" i="5"/>
  <c r="F32" i="5"/>
  <c r="H32" i="5"/>
  <c r="J32" i="5" s="1"/>
  <c r="L32" i="5" s="1"/>
  <c r="F31" i="5"/>
  <c r="H31" i="5"/>
  <c r="J31" i="5" s="1"/>
  <c r="L31" i="5"/>
  <c r="F30" i="5"/>
  <c r="H30" i="5"/>
  <c r="J30" i="5" s="1"/>
  <c r="L30" i="5" s="1"/>
  <c r="F29" i="5"/>
  <c r="F28" i="5"/>
  <c r="H28" i="5" s="1"/>
  <c r="J28" i="5" s="1"/>
  <c r="L28" i="5" s="1"/>
  <c r="F27" i="5"/>
  <c r="H27" i="5" s="1"/>
  <c r="F26" i="5"/>
  <c r="H26" i="5" s="1"/>
  <c r="J26" i="5" s="1"/>
  <c r="L26" i="5" s="1"/>
  <c r="F25" i="5"/>
  <c r="F24" i="5"/>
  <c r="H24" i="5"/>
  <c r="J24" i="5" s="1"/>
  <c r="L24" i="5"/>
  <c r="F23" i="5"/>
  <c r="H23" i="5"/>
  <c r="F22" i="5"/>
  <c r="H22" i="5"/>
  <c r="J22" i="5" s="1"/>
  <c r="L22" i="5" s="1"/>
  <c r="F21" i="5"/>
  <c r="F20" i="5"/>
  <c r="H20" i="5" s="1"/>
  <c r="J20" i="5" s="1"/>
  <c r="L20" i="5" s="1"/>
  <c r="F19" i="5"/>
  <c r="H19" i="5" s="1"/>
  <c r="J19" i="5" s="1"/>
  <c r="L19" i="5" s="1"/>
  <c r="F18" i="5"/>
  <c r="H18" i="5" s="1"/>
  <c r="F17" i="5"/>
  <c r="F16" i="5"/>
  <c r="F15" i="5"/>
  <c r="H15" i="5" s="1"/>
  <c r="J15" i="5" s="1"/>
  <c r="L15" i="5" s="1"/>
  <c r="F14" i="5"/>
  <c r="H14" i="5" s="1"/>
  <c r="J14" i="5" s="1"/>
  <c r="L14" i="5" s="1"/>
  <c r="F13" i="5"/>
  <c r="F12" i="5"/>
  <c r="F11" i="5"/>
  <c r="H11" i="5" s="1"/>
  <c r="F10" i="5"/>
  <c r="H10" i="5" s="1"/>
  <c r="J10" i="5" s="1"/>
  <c r="L10" i="5" s="1"/>
  <c r="F9" i="5"/>
  <c r="F8" i="5"/>
  <c r="H8" i="5"/>
  <c r="J8" i="5" s="1"/>
  <c r="L8" i="5"/>
  <c r="F7" i="5"/>
  <c r="H7" i="5"/>
  <c r="F6" i="5"/>
  <c r="H6" i="5"/>
  <c r="J6" i="5" s="1"/>
  <c r="L6" i="5" s="1"/>
  <c r="F5" i="5"/>
  <c r="F4" i="5"/>
  <c r="H4" i="5" s="1"/>
  <c r="J4" i="5" s="1"/>
  <c r="L4" i="5" s="1"/>
  <c r="F3" i="5"/>
  <c r="H3" i="5" s="1"/>
  <c r="J3" i="5" s="1"/>
  <c r="L3" i="5" s="1"/>
  <c r="F2" i="5"/>
  <c r="K93" i="4"/>
  <c r="K92" i="4"/>
  <c r="K91" i="4"/>
  <c r="K90" i="4"/>
  <c r="K89" i="4"/>
  <c r="K88" i="4"/>
  <c r="K87" i="4"/>
  <c r="K86" i="4"/>
  <c r="O91" i="4"/>
  <c r="J87" i="4"/>
  <c r="O51" i="4"/>
  <c r="L33" i="1"/>
  <c r="J12" i="1"/>
  <c r="L12" i="1"/>
  <c r="J13" i="1"/>
  <c r="L13" i="1"/>
  <c r="J14" i="1"/>
  <c r="L14" i="1"/>
  <c r="J15" i="1"/>
  <c r="L15" i="1"/>
  <c r="J16" i="1"/>
  <c r="L16" i="1"/>
  <c r="J17" i="1"/>
  <c r="L17" i="1" s="1"/>
  <c r="J18" i="1"/>
  <c r="L18" i="1" s="1"/>
  <c r="J19" i="1"/>
  <c r="L19" i="1" s="1"/>
  <c r="J20" i="1"/>
  <c r="L20" i="1" s="1"/>
  <c r="J21" i="1"/>
  <c r="L21" i="1" s="1"/>
  <c r="J22" i="1"/>
  <c r="L22" i="1" s="1"/>
  <c r="J23" i="1"/>
  <c r="L23" i="1" s="1"/>
  <c r="J24" i="1"/>
  <c r="L24" i="1" s="1"/>
  <c r="J25" i="1"/>
  <c r="L25" i="1" s="1"/>
  <c r="J26" i="1"/>
  <c r="L26" i="1"/>
  <c r="J27" i="1"/>
  <c r="L27" i="1"/>
  <c r="J28" i="1"/>
  <c r="L28" i="1"/>
  <c r="J29" i="1"/>
  <c r="L29" i="1"/>
  <c r="J30" i="1"/>
  <c r="L30" i="1"/>
  <c r="J31" i="1"/>
  <c r="L31" i="1"/>
  <c r="J32" i="1"/>
  <c r="L32" i="1"/>
  <c r="J33" i="1"/>
  <c r="J34" i="1"/>
  <c r="L34" i="1" s="1"/>
  <c r="J35" i="1"/>
  <c r="L35" i="1" s="1"/>
  <c r="J36" i="1"/>
  <c r="L36" i="1" s="1"/>
  <c r="J37" i="1"/>
  <c r="L37" i="1"/>
  <c r="J38" i="1"/>
  <c r="L38" i="1"/>
  <c r="J39" i="1"/>
  <c r="L39" i="1"/>
  <c r="J40" i="1"/>
  <c r="L40" i="1"/>
  <c r="J41" i="1"/>
  <c r="L41" i="1" s="1"/>
  <c r="J42" i="1"/>
  <c r="L42" i="1" s="1"/>
  <c r="J43" i="1"/>
  <c r="L43" i="1" s="1"/>
  <c r="J44" i="1"/>
  <c r="L44" i="1" s="1"/>
  <c r="J45" i="1"/>
  <c r="L45" i="1" s="1"/>
  <c r="J46" i="1"/>
  <c r="L46" i="1" s="1"/>
  <c r="J47" i="1"/>
  <c r="L47" i="1" s="1"/>
  <c r="J48" i="1"/>
  <c r="L48" i="1" s="1"/>
  <c r="J49" i="1"/>
  <c r="L49" i="1" s="1"/>
  <c r="J50" i="1"/>
  <c r="L50" i="1"/>
  <c r="J51" i="1"/>
  <c r="L51" i="1"/>
  <c r="J52" i="1"/>
  <c r="L52" i="1"/>
  <c r="J53" i="1"/>
  <c r="L53" i="1"/>
  <c r="J54" i="1"/>
  <c r="L54" i="1"/>
  <c r="J55" i="1"/>
  <c r="L55" i="1"/>
  <c r="J56" i="1"/>
  <c r="L56" i="1"/>
  <c r="J57" i="1"/>
  <c r="L57" i="1" s="1"/>
  <c r="J58" i="1"/>
  <c r="L58" i="1" s="1"/>
  <c r="J59" i="1"/>
  <c r="L59" i="1" s="1"/>
  <c r="J60" i="1"/>
  <c r="L60" i="1" s="1"/>
  <c r="J61" i="1"/>
  <c r="L61" i="1" s="1"/>
  <c r="J62" i="1"/>
  <c r="L62" i="1" s="1"/>
  <c r="J63" i="1"/>
  <c r="L63" i="1" s="1"/>
  <c r="J64" i="1"/>
  <c r="L64" i="1" s="1"/>
  <c r="J65" i="1"/>
  <c r="L65" i="1" s="1"/>
  <c r="J66" i="1"/>
  <c r="L66" i="1"/>
  <c r="J67" i="1"/>
  <c r="L67" i="1"/>
  <c r="J68" i="1"/>
  <c r="L68" i="1"/>
  <c r="J69" i="1"/>
  <c r="L69" i="1"/>
  <c r="J70" i="1"/>
  <c r="L70" i="1"/>
  <c r="J71" i="1"/>
  <c r="L71" i="1"/>
  <c r="J72" i="1"/>
  <c r="L72" i="1"/>
  <c r="J73" i="1"/>
  <c r="L73" i="1" s="1"/>
  <c r="J74" i="1"/>
  <c r="L74" i="1" s="1"/>
  <c r="J75" i="1"/>
  <c r="L75" i="1" s="1"/>
  <c r="J76" i="1"/>
  <c r="L76" i="1" s="1"/>
  <c r="J77" i="1"/>
  <c r="L77" i="1" s="1"/>
  <c r="J78" i="1"/>
  <c r="L78" i="1" s="1"/>
  <c r="J79" i="1"/>
  <c r="L79" i="1" s="1"/>
  <c r="J80" i="1"/>
  <c r="L80" i="1" s="1"/>
  <c r="J81" i="1"/>
  <c r="L81" i="1" s="1"/>
  <c r="J82" i="1"/>
  <c r="L82" i="1"/>
  <c r="J83" i="1"/>
  <c r="L83" i="1"/>
  <c r="J84" i="1"/>
  <c r="L84" i="1"/>
  <c r="J85" i="1"/>
  <c r="L85" i="1"/>
  <c r="J86" i="1"/>
  <c r="L86" i="1"/>
  <c r="J87" i="1"/>
  <c r="L87" i="1"/>
  <c r="J88" i="1"/>
  <c r="L88" i="1"/>
  <c r="J89" i="1"/>
  <c r="L89" i="1" s="1"/>
  <c r="J90" i="1"/>
  <c r="L90" i="1" s="1"/>
  <c r="J91" i="1"/>
  <c r="L91" i="1" s="1"/>
  <c r="J92" i="1"/>
  <c r="L92" i="1" s="1"/>
  <c r="J93" i="1"/>
  <c r="L93" i="1" s="1"/>
  <c r="J94" i="1"/>
  <c r="L94" i="1" s="1"/>
  <c r="J95" i="1"/>
  <c r="L95" i="1" s="1"/>
  <c r="J96" i="1"/>
  <c r="L96" i="1" s="1"/>
  <c r="J97" i="1"/>
  <c r="L97" i="1" s="1"/>
  <c r="J98" i="1"/>
  <c r="L98" i="1"/>
  <c r="J99" i="1"/>
  <c r="L99" i="1"/>
  <c r="J100" i="1"/>
  <c r="L100" i="1"/>
  <c r="J101" i="1"/>
  <c r="L101" i="1"/>
  <c r="J102" i="1"/>
  <c r="J11" i="1"/>
  <c r="L11" i="1"/>
  <c r="H93" i="5"/>
  <c r="J93" i="5"/>
  <c r="L93" i="5" s="1"/>
  <c r="H89" i="5"/>
  <c r="J89" i="5" s="1"/>
  <c r="L89" i="5"/>
  <c r="L87" i="5"/>
  <c r="H85" i="5"/>
  <c r="J85" i="5" s="1"/>
  <c r="L85" i="5" s="1"/>
  <c r="L83" i="5"/>
  <c r="H82" i="5"/>
  <c r="J82" i="5" s="1"/>
  <c r="L82" i="5"/>
  <c r="H81" i="5"/>
  <c r="J81" i="5"/>
  <c r="L81" i="5" s="1"/>
  <c r="H77" i="5"/>
  <c r="J77" i="5" s="1"/>
  <c r="L77" i="5" s="1"/>
  <c r="H73" i="5"/>
  <c r="J73" i="5"/>
  <c r="L73" i="5" s="1"/>
  <c r="H69" i="5"/>
  <c r="J69" i="5"/>
  <c r="L69" i="5" s="1"/>
  <c r="H68" i="5"/>
  <c r="J68" i="5" s="1"/>
  <c r="L68" i="5" s="1"/>
  <c r="L67" i="5"/>
  <c r="H66" i="5"/>
  <c r="J66" i="5" s="1"/>
  <c r="L66" i="5"/>
  <c r="H65" i="5"/>
  <c r="J65" i="5"/>
  <c r="L65" i="5" s="1"/>
  <c r="H61" i="5"/>
  <c r="J61" i="5" s="1"/>
  <c r="L61" i="5" s="1"/>
  <c r="H57" i="5"/>
  <c r="J57" i="5"/>
  <c r="L57" i="5" s="1"/>
  <c r="H53" i="5"/>
  <c r="J53" i="5"/>
  <c r="L53" i="5" s="1"/>
  <c r="L50" i="5"/>
  <c r="J50" i="5"/>
  <c r="H49" i="5"/>
  <c r="J49" i="5" s="1"/>
  <c r="L49" i="5" s="1"/>
  <c r="H45" i="5"/>
  <c r="J45" i="5"/>
  <c r="L45" i="5" s="1"/>
  <c r="J43" i="5"/>
  <c r="L43" i="5" s="1"/>
  <c r="H41" i="5"/>
  <c r="J41" i="5" s="1"/>
  <c r="L41" i="5" s="1"/>
  <c r="H40" i="5"/>
  <c r="J40" i="5"/>
  <c r="L40" i="5" s="1"/>
  <c r="J39" i="5"/>
  <c r="L39" i="5" s="1"/>
  <c r="H37" i="5"/>
  <c r="J37" i="5" s="1"/>
  <c r="L37" i="5" s="1"/>
  <c r="H36" i="5"/>
  <c r="J36" i="5"/>
  <c r="L36" i="5" s="1"/>
  <c r="J34" i="5"/>
  <c r="L34" i="5" s="1"/>
  <c r="H33" i="5"/>
  <c r="J33" i="5" s="1"/>
  <c r="L33" i="5" s="1"/>
  <c r="H29" i="5"/>
  <c r="J29" i="5"/>
  <c r="L29" i="5" s="1"/>
  <c r="J27" i="5"/>
  <c r="L27" i="5" s="1"/>
  <c r="H25" i="5"/>
  <c r="J25" i="5" s="1"/>
  <c r="L25" i="5" s="1"/>
  <c r="J23" i="5"/>
  <c r="L23" i="5"/>
  <c r="H21" i="5"/>
  <c r="J21" i="5"/>
  <c r="L21" i="5" s="1"/>
  <c r="J18" i="5"/>
  <c r="L18" i="5" s="1"/>
  <c r="H17" i="5"/>
  <c r="J17" i="5" s="1"/>
  <c r="L17" i="5" s="1"/>
  <c r="H16" i="5"/>
  <c r="J16" i="5"/>
  <c r="L16" i="5" s="1"/>
  <c r="H13" i="5"/>
  <c r="J13" i="5" s="1"/>
  <c r="L13" i="5" s="1"/>
  <c r="H12" i="5"/>
  <c r="J12" i="5"/>
  <c r="L12" i="5" s="1"/>
  <c r="J11" i="5"/>
  <c r="L11" i="5" s="1"/>
  <c r="H9" i="5"/>
  <c r="J9" i="5" s="1"/>
  <c r="L9" i="5" s="1"/>
  <c r="J7" i="5"/>
  <c r="L7" i="5"/>
  <c r="H5" i="5"/>
  <c r="J5" i="5"/>
  <c r="L5" i="5" s="1"/>
  <c r="H2" i="5"/>
  <c r="J2" i="5" s="1"/>
  <c r="L2" i="5" s="1"/>
  <c r="H94" i="4"/>
  <c r="L87" i="4"/>
  <c r="H87" i="4"/>
  <c r="J84" i="4"/>
  <c r="N84" i="4"/>
  <c r="O84" i="4" s="1"/>
  <c r="L84" i="4"/>
  <c r="H84" i="4"/>
  <c r="J82" i="4"/>
  <c r="L82" i="4" s="1"/>
  <c r="H82" i="4"/>
  <c r="J81" i="4"/>
  <c r="L81" i="4"/>
  <c r="N81" i="4"/>
  <c r="O81" i="4"/>
  <c r="H81" i="4"/>
  <c r="H79" i="4"/>
  <c r="J78" i="4"/>
  <c r="L78" i="4"/>
  <c r="H78" i="4"/>
  <c r="J77" i="4"/>
  <c r="N77" i="4" s="1"/>
  <c r="O77" i="4" s="1"/>
  <c r="H77" i="4"/>
  <c r="J75" i="4"/>
  <c r="L75" i="4" s="1"/>
  <c r="J74" i="4"/>
  <c r="L74" i="4" s="1"/>
  <c r="H74" i="4"/>
  <c r="J73" i="4"/>
  <c r="N73" i="4" s="1"/>
  <c r="L73" i="4"/>
  <c r="O73" i="4"/>
  <c r="H73" i="4"/>
  <c r="H72" i="4"/>
  <c r="J70" i="4"/>
  <c r="L70" i="4"/>
  <c r="H70" i="4"/>
  <c r="J69" i="4"/>
  <c r="N69" i="4" s="1"/>
  <c r="O69" i="4"/>
  <c r="H69" i="4"/>
  <c r="J68" i="4"/>
  <c r="L68" i="4" s="1"/>
  <c r="J66" i="4"/>
  <c r="L66" i="4" s="1"/>
  <c r="H66" i="4"/>
  <c r="J65" i="4"/>
  <c r="L65" i="4"/>
  <c r="N65" i="4"/>
  <c r="O65" i="4"/>
  <c r="H65" i="4"/>
  <c r="H63" i="4"/>
  <c r="J62" i="4"/>
  <c r="L62" i="4"/>
  <c r="H62" i="4"/>
  <c r="J61" i="4"/>
  <c r="H61" i="4"/>
  <c r="J59" i="4"/>
  <c r="L59" i="4" s="1"/>
  <c r="J58" i="4"/>
  <c r="L58" i="4" s="1"/>
  <c r="H58" i="4"/>
  <c r="J57" i="4"/>
  <c r="N57" i="4" s="1"/>
  <c r="L57" i="4"/>
  <c r="O57" i="4"/>
  <c r="H57" i="4"/>
  <c r="L56" i="4"/>
  <c r="H55" i="4"/>
  <c r="J54" i="4"/>
  <c r="L54" i="4" s="1"/>
  <c r="J53" i="4"/>
  <c r="N53" i="4"/>
  <c r="O53" i="4" s="1"/>
  <c r="H53" i="4"/>
  <c r="N50" i="4"/>
  <c r="O50" i="4" s="1"/>
  <c r="L50" i="4"/>
  <c r="H50" i="4"/>
  <c r="J49" i="4"/>
  <c r="L49" i="4" s="1"/>
  <c r="N49" i="4"/>
  <c r="O49" i="4" s="1"/>
  <c r="H49" i="4"/>
  <c r="H48" i="4"/>
  <c r="L47" i="4"/>
  <c r="J46" i="4"/>
  <c r="L46" i="4"/>
  <c r="H46" i="4"/>
  <c r="J45" i="4"/>
  <c r="N45" i="4" s="1"/>
  <c r="O45" i="4" s="1"/>
  <c r="H45" i="4"/>
  <c r="J44" i="4"/>
  <c r="L44" i="4" s="1"/>
  <c r="J42" i="4"/>
  <c r="L42" i="4" s="1"/>
  <c r="H42" i="4"/>
  <c r="J41" i="4"/>
  <c r="L41" i="4"/>
  <c r="H41" i="4"/>
  <c r="L40" i="4"/>
  <c r="H40" i="4"/>
  <c r="J38" i="4"/>
  <c r="L38" i="4" s="1"/>
  <c r="H38" i="4"/>
  <c r="J37" i="4"/>
  <c r="N37" i="4"/>
  <c r="O37" i="4" s="1"/>
  <c r="H37" i="4"/>
  <c r="J35" i="4"/>
  <c r="N35" i="4"/>
  <c r="O35" i="4" s="1"/>
  <c r="J34" i="4"/>
  <c r="H34" i="4"/>
  <c r="J33" i="4"/>
  <c r="N33" i="4" s="1"/>
  <c r="L33" i="4"/>
  <c r="O33" i="4"/>
  <c r="H33" i="4"/>
  <c r="H31" i="4"/>
  <c r="J30" i="4"/>
  <c r="L30" i="4" s="1"/>
  <c r="H30" i="4"/>
  <c r="J29" i="4"/>
  <c r="N29" i="4"/>
  <c r="O29" i="4" s="1"/>
  <c r="H29" i="4"/>
  <c r="J26" i="4"/>
  <c r="N26" i="4"/>
  <c r="O26" i="4" s="1"/>
  <c r="L26" i="4"/>
  <c r="H26" i="4"/>
  <c r="J25" i="4"/>
  <c r="H25" i="4"/>
  <c r="N23" i="4"/>
  <c r="O23" i="4"/>
  <c r="J22" i="4"/>
  <c r="L22" i="4"/>
  <c r="H22" i="4"/>
  <c r="L21" i="4"/>
  <c r="J21" i="4"/>
  <c r="N21" i="4"/>
  <c r="O21" i="4" s="1"/>
  <c r="H21" i="4"/>
  <c r="J20" i="4"/>
  <c r="N20" i="4"/>
  <c r="O20" i="4" s="1"/>
  <c r="L20" i="4"/>
  <c r="J18" i="4"/>
  <c r="L18" i="4"/>
  <c r="H18" i="4"/>
  <c r="J17" i="4"/>
  <c r="L17" i="4" s="1"/>
  <c r="N17" i="4"/>
  <c r="O17" i="4" s="1"/>
  <c r="H17" i="4"/>
  <c r="H16" i="4"/>
  <c r="L15" i="4"/>
  <c r="J14" i="4"/>
  <c r="L14" i="4"/>
  <c r="H14" i="4"/>
  <c r="J13" i="4"/>
  <c r="N13" i="4" s="1"/>
  <c r="O13" i="4" s="1"/>
  <c r="H13" i="4"/>
  <c r="J12" i="4"/>
  <c r="L12" i="4" s="1"/>
  <c r="J10" i="4"/>
  <c r="L10" i="4" s="1"/>
  <c r="H10" i="4"/>
  <c r="J9" i="4"/>
  <c r="H9" i="4"/>
  <c r="J8" i="4"/>
  <c r="L8" i="4" s="1"/>
  <c r="J7" i="4"/>
  <c r="N7" i="4" s="1"/>
  <c r="O7" i="4"/>
  <c r="J6" i="4"/>
  <c r="L6" i="4"/>
  <c r="H6" i="4"/>
  <c r="J5" i="4"/>
  <c r="L5" i="4" s="1"/>
  <c r="H5" i="4"/>
  <c r="H3" i="4"/>
  <c r="J2" i="4"/>
  <c r="L2" i="4"/>
  <c r="H2" i="4"/>
  <c r="N2" i="4"/>
  <c r="O2" i="4" s="1"/>
  <c r="N6" i="4"/>
  <c r="O6" i="4" s="1"/>
  <c r="N10" i="4"/>
  <c r="O10" i="4" s="1"/>
  <c r="N14" i="4"/>
  <c r="O14" i="4" s="1"/>
  <c r="N16" i="4"/>
  <c r="O16" i="4" s="1"/>
  <c r="N22" i="4"/>
  <c r="O22" i="4" s="1"/>
  <c r="N24" i="4"/>
  <c r="O24" i="4" s="1"/>
  <c r="N32" i="4"/>
  <c r="O32" i="4" s="1"/>
  <c r="N40" i="4"/>
  <c r="O40" i="4" s="1"/>
  <c r="N42" i="4"/>
  <c r="O42" i="4" s="1"/>
  <c r="N46" i="4"/>
  <c r="O46" i="4" s="1"/>
  <c r="N48" i="4"/>
  <c r="O48" i="4" s="1"/>
  <c r="N54" i="4"/>
  <c r="O54" i="4" s="1"/>
  <c r="N56" i="4"/>
  <c r="O56" i="4" s="1"/>
  <c r="N58" i="4"/>
  <c r="O58" i="4"/>
  <c r="N62" i="4"/>
  <c r="O62" i="4"/>
  <c r="N64" i="4"/>
  <c r="O64" i="4" s="1"/>
  <c r="N66" i="4"/>
  <c r="O66" i="4" s="1"/>
  <c r="N72" i="4"/>
  <c r="O72" i="4" s="1"/>
  <c r="N74" i="4"/>
  <c r="O74" i="4"/>
  <c r="N78" i="4"/>
  <c r="O78" i="4"/>
  <c r="N80" i="4"/>
  <c r="O80" i="4" s="1"/>
  <c r="N82" i="4"/>
  <c r="O82" i="4" s="1"/>
  <c r="N94" i="4"/>
  <c r="O94" i="4" s="1"/>
  <c r="N87" i="4"/>
  <c r="O87" i="4" s="1"/>
  <c r="L3" i="4"/>
  <c r="N3" i="4"/>
  <c r="O3" i="4" s="1"/>
  <c r="L7" i="4"/>
  <c r="J11" i="4"/>
  <c r="L29" i="4"/>
  <c r="N31" i="4"/>
  <c r="O31" i="4"/>
  <c r="L35" i="4"/>
  <c r="H39" i="4"/>
  <c r="J43" i="4"/>
  <c r="L53" i="4"/>
  <c r="L63" i="4"/>
  <c r="L77" i="4"/>
  <c r="L79" i="4"/>
  <c r="H89" i="4"/>
  <c r="J89" i="4"/>
  <c r="N89" i="4"/>
  <c r="O89" i="4" s="1"/>
  <c r="N70" i="4"/>
  <c r="O70" i="4" s="1"/>
  <c r="N44" i="4"/>
  <c r="O44" i="4" s="1"/>
  <c r="N12" i="4"/>
  <c r="O12" i="4" s="1"/>
  <c r="H15" i="4"/>
  <c r="J19" i="4"/>
  <c r="H24" i="4"/>
  <c r="J28" i="4"/>
  <c r="N68" i="4"/>
  <c r="O68" i="4" s="1"/>
  <c r="N18" i="4"/>
  <c r="O18" i="4" s="1"/>
  <c r="L13" i="4"/>
  <c r="H23" i="4"/>
  <c r="J27" i="4"/>
  <c r="L27" i="4" s="1"/>
  <c r="H32" i="4"/>
  <c r="J36" i="4"/>
  <c r="L36" i="4" s="1"/>
  <c r="L39" i="4"/>
  <c r="N41" i="4"/>
  <c r="O41" i="4" s="1"/>
  <c r="L45" i="4"/>
  <c r="H56" i="4"/>
  <c r="N59" i="4"/>
  <c r="O59" i="4" s="1"/>
  <c r="L69" i="4"/>
  <c r="L71" i="4"/>
  <c r="N75" i="4"/>
  <c r="O75" i="4" s="1"/>
  <c r="N38" i="4"/>
  <c r="O38" i="4" s="1"/>
  <c r="N55" i="4"/>
  <c r="O55" i="4" s="1"/>
  <c r="L37" i="4"/>
  <c r="H47" i="4"/>
  <c r="J52" i="4"/>
  <c r="J60" i="4"/>
  <c r="H64" i="4"/>
  <c r="J67" i="4"/>
  <c r="H71" i="4"/>
  <c r="J76" i="4"/>
  <c r="H80" i="4"/>
  <c r="J83" i="4"/>
  <c r="J85" i="4"/>
  <c r="L85" i="4" s="1"/>
  <c r="J88" i="4"/>
  <c r="L89" i="4"/>
  <c r="L91" i="4"/>
  <c r="N92" i="4"/>
  <c r="O92" i="4" s="1"/>
  <c r="L92" i="4"/>
  <c r="H92" i="4"/>
  <c r="L93" i="4"/>
  <c r="N93" i="4"/>
  <c r="H93" i="4"/>
  <c r="L94" i="5"/>
  <c r="L43" i="4"/>
  <c r="N43" i="4"/>
  <c r="O43" i="4" s="1"/>
  <c r="N60" i="4"/>
  <c r="O60" i="4" s="1"/>
  <c r="L60" i="4"/>
  <c r="N52" i="4"/>
  <c r="O52" i="4" s="1"/>
  <c r="L52" i="4"/>
  <c r="L83" i="4"/>
  <c r="N83" i="4"/>
  <c r="O83" i="4" s="1"/>
  <c r="L67" i="4"/>
  <c r="N67" i="4"/>
  <c r="O67" i="4"/>
  <c r="N36" i="4"/>
  <c r="O36" i="4" s="1"/>
  <c r="L19" i="4"/>
  <c r="N19" i="4"/>
  <c r="O19" i="4"/>
  <c r="N76" i="4"/>
  <c r="O76" i="4" s="1"/>
  <c r="L76" i="4"/>
  <c r="N27" i="4"/>
  <c r="O27" i="4" s="1"/>
  <c r="L11" i="4"/>
  <c r="N11" i="4"/>
  <c r="O11" i="4"/>
  <c r="N28" i="4"/>
  <c r="O28" i="4"/>
  <c r="L28" i="4"/>
  <c r="L88" i="4"/>
  <c r="N88" i="4"/>
  <c r="O88" i="4"/>
  <c r="O93" i="4"/>
  <c r="L102" i="1"/>
  <c r="L95" i="5" l="1"/>
  <c r="N85" i="4"/>
  <c r="O85" i="4" s="1"/>
  <c r="N8" i="4"/>
  <c r="O8" i="4" s="1"/>
  <c r="N5" i="4"/>
  <c r="O5" i="4" s="1"/>
  <c r="L25" i="4"/>
  <c r="N25" i="4"/>
  <c r="O25" i="4" s="1"/>
  <c r="N34" i="4"/>
  <c r="O34" i="4" s="1"/>
  <c r="L34" i="4"/>
  <c r="J86" i="4"/>
  <c r="H86" i="4"/>
  <c r="J90" i="4"/>
  <c r="H90" i="4"/>
  <c r="J4" i="4"/>
  <c r="H4" i="4"/>
  <c r="N61" i="4"/>
  <c r="O61" i="4" s="1"/>
  <c r="L61" i="4"/>
  <c r="J95" i="5"/>
  <c r="H95" i="5"/>
  <c r="N30" i="4"/>
  <c r="O30" i="4" s="1"/>
  <c r="L9" i="4"/>
  <c r="N9" i="4"/>
  <c r="O9" i="4" s="1"/>
  <c r="N4" i="4" l="1"/>
  <c r="L4" i="4"/>
  <c r="J95" i="4"/>
  <c r="N86" i="4"/>
  <c r="O86" i="4" s="1"/>
  <c r="L86" i="4"/>
  <c r="N90" i="4"/>
  <c r="O90" i="4" s="1"/>
  <c r="L90" i="4"/>
  <c r="L95" i="4" l="1"/>
  <c r="N95" i="4"/>
  <c r="O95" i="4" s="1"/>
  <c r="O4" i="4"/>
</calcChain>
</file>

<file path=xl/sharedStrings.xml><?xml version="1.0" encoding="utf-8"?>
<sst xmlns="http://schemas.openxmlformats.org/spreadsheetml/2006/main" count="2147" uniqueCount="557">
  <si>
    <t>IDENTIFICATION OF REPORTING OR RECORDKEEPING REQUIREMENT</t>
  </si>
  <si>
    <t>ANNUAL BURDEN</t>
  </si>
  <si>
    <t>REPORTS</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</si>
  <si>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</si>
  <si>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</si>
  <si>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</si>
  <si>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</si>
  <si>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</si>
  <si>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</si>
  <si>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</si>
  <si>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</si>
  <si>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</si>
  <si>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</si>
  <si>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</si>
  <si>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</si>
  <si>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</si>
  <si>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</si>
  <si>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</si>
  <si>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</si>
  <si>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</si>
  <si>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</si>
  <si>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</si>
  <si>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</si>
  <si>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</si>
  <si>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(G)</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</si>
  <si>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</si>
  <si>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</si>
  <si>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</si>
  <si>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</si>
  <si>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</si>
  <si>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</si>
  <si>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</si>
  <si>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</si>
  <si>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</si>
  <si>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</si>
  <si>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</si>
  <si>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</si>
  <si>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</si>
  <si>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</si>
  <si>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</si>
  <si>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</si>
  <si>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 xml:space="preserve">PER  </t>
  </si>
  <si>
    <t>RESPONSE</t>
  </si>
  <si>
    <t>FS-2400-9</t>
  </si>
  <si>
    <t>Revise or add payment units or subdivisions</t>
  </si>
  <si>
    <t>Adjust for Volume Deficit</t>
  </si>
  <si>
    <t>B/BT1.1, 36CFR223.112</t>
  </si>
  <si>
    <t>B2.41, 36CFR223.112</t>
  </si>
  <si>
    <t>B2.42, 36CFR223.112</t>
  </si>
  <si>
    <t>B/BT3.34, 36CFR223.112</t>
  </si>
  <si>
    <t>B/BT3.41</t>
  </si>
  <si>
    <t>B/BT4.218, B/BT5.212, B/BT6.67, B/BT7.41</t>
  </si>
  <si>
    <t>Emergency Rate Redetermination</t>
  </si>
  <si>
    <t>B/BT3.41 Agreement to remove material not in A/AT2</t>
  </si>
  <si>
    <t>Timber Purchaser's Request for Work &amp; Cooperative Deposits</t>
  </si>
  <si>
    <t>Adjust for Excess Volume</t>
  </si>
  <si>
    <t>FS-2400-9 or local form</t>
  </si>
  <si>
    <t>FS-2400-16</t>
  </si>
  <si>
    <t>Request temporary reduction of Downpayment</t>
  </si>
  <si>
    <t>Request refund of excess cash</t>
  </si>
  <si>
    <t>Provide optional payment bond</t>
  </si>
  <si>
    <t>Provide optional blanket payment bond</t>
  </si>
  <si>
    <t>Provide letter of credit in lieu of surety bond for optional payment bond.</t>
  </si>
  <si>
    <t>Agree on location of temporary roads</t>
  </si>
  <si>
    <t>B/BT4.23; B4.24; BT4.24</t>
  </si>
  <si>
    <t>B/BT4.3</t>
  </si>
  <si>
    <t>B/BT4.31</t>
  </si>
  <si>
    <t>B/BT4.32</t>
  </si>
  <si>
    <t>B/BT5.1</t>
  </si>
  <si>
    <t>B/BT4.22, 36CFR223.49</t>
  </si>
  <si>
    <t>Letters</t>
  </si>
  <si>
    <t>FS-6500-12</t>
  </si>
  <si>
    <t>FS-6500-12a</t>
  </si>
  <si>
    <t>None</t>
  </si>
  <si>
    <t>Inspection Report</t>
  </si>
  <si>
    <t>B/BT5.21, 36CFR223.112</t>
  </si>
  <si>
    <t>B/BT5.21</t>
  </si>
  <si>
    <t>B/BT5.212, 36CFR223.112</t>
  </si>
  <si>
    <t>B/BT5.22</t>
  </si>
  <si>
    <t>B/BT5.23</t>
  </si>
  <si>
    <t>B/BT5.251, 36CFR223.112</t>
  </si>
  <si>
    <t>Purchaser assume road survey &amp; design work</t>
  </si>
  <si>
    <t>Schedule for specified road construction</t>
  </si>
  <si>
    <t>Purchaser assume construction staking work</t>
  </si>
  <si>
    <t>Provide FS a written schedule of desired delivery dates for FS supplied materials.</t>
  </si>
  <si>
    <t>Agree to hauling on partially constructed roads.</t>
  </si>
  <si>
    <t>Agree to a variation in quantities.</t>
  </si>
  <si>
    <t>Optional FS-2400-67</t>
  </si>
  <si>
    <t>Agree to adjust specified road costs for physical change.</t>
  </si>
  <si>
    <t>Agree to design change</t>
  </si>
  <si>
    <t>Agree to alternate facilities</t>
  </si>
  <si>
    <t>Request temporary credit for unamortized specified road construction cost.</t>
  </si>
  <si>
    <t>Road maintenance plan between multiple commercial users.</t>
  </si>
  <si>
    <t>Agree to permit hauling prior to completing pre-haul maintenance.</t>
  </si>
  <si>
    <t>B/BT5.252, 36CFR223.112</t>
  </si>
  <si>
    <t>B/BT5.253, 36CFR223.112</t>
  </si>
  <si>
    <t>B/BT5.26, 36CFR223.112</t>
  </si>
  <si>
    <t>B/BT5.27</t>
  </si>
  <si>
    <t>B/BT5.3</t>
  </si>
  <si>
    <t>Agree to revise road maintenance costs &amp;/or deposits for alternate haul route.</t>
  </si>
  <si>
    <t>Designate representatives in writing.</t>
  </si>
  <si>
    <t>Request permission to establish a camp, quarry, borrow pit, storage or service area.</t>
  </si>
  <si>
    <t>Record survey in appropriate county records.</t>
  </si>
  <si>
    <t>Agree to alternative methods or procedures.</t>
  </si>
  <si>
    <t>Request release of payment unit.</t>
  </si>
  <si>
    <t>B/BT6.1</t>
  </si>
  <si>
    <t>B/BT6.2</t>
  </si>
  <si>
    <t>B/BT6.23</t>
  </si>
  <si>
    <t>B/BT6.24, 36CFR223.112</t>
  </si>
  <si>
    <t>BT6.3</t>
  </si>
  <si>
    <t>FS-2400-67 or Letter</t>
  </si>
  <si>
    <t>Letter or Free Permit</t>
  </si>
  <si>
    <t>Insp Report or FS-2400-9</t>
  </si>
  <si>
    <t>Letter or email</t>
  </si>
  <si>
    <t>Provide annual operating schedule of anticipated major activities.</t>
  </si>
  <si>
    <t>Provide general operating plan within 60 days of award and revise as necessary.</t>
  </si>
  <si>
    <t>Provide annual plan of operation for road construction.</t>
  </si>
  <si>
    <t>Agree to traffic control plan.</t>
  </si>
  <si>
    <t>Provide Spill Prevention Control and Countermeasures Plan.</t>
  </si>
  <si>
    <t>Request approval to clean off road equipment on National Forest land.</t>
  </si>
  <si>
    <t>B/BT6.31, B/BT7.1</t>
  </si>
  <si>
    <t>B/BT6.311</t>
  </si>
  <si>
    <t>B/BT6.312  36CFR223.32</t>
  </si>
  <si>
    <t>B/BT6.33</t>
  </si>
  <si>
    <t>40 CFR 112, B/BT6.341</t>
  </si>
  <si>
    <t>B/BT6.35</t>
  </si>
  <si>
    <t>Optional Form FS-2400-67</t>
  </si>
  <si>
    <t>Email or FAX</t>
  </si>
  <si>
    <t>Written request to accept work.</t>
  </si>
  <si>
    <t>Agree to alternative methods of felling and bucking.</t>
  </si>
  <si>
    <t>Agree to location of landings and skid trails</t>
  </si>
  <si>
    <t>Permit skidding on permanent roads.</t>
  </si>
  <si>
    <t>Permit pull-type arches and/or dozer blades wider than tractor width in partial cut units.</t>
  </si>
  <si>
    <t>Route of Haul Map includes as part of annual operating schedule.  Agree to other routes.  Agree to locations for accountability checks.</t>
  </si>
  <si>
    <t>B/BT6.36 &amp; B/BT6.361</t>
  </si>
  <si>
    <t>B/BT6.41</t>
  </si>
  <si>
    <t>B/BT6/422</t>
  </si>
  <si>
    <t>B/BT6.423</t>
  </si>
  <si>
    <t>B/BT6.424</t>
  </si>
  <si>
    <t>B6.841 &amp; C6.841</t>
  </si>
  <si>
    <t>Email, FAX or Letter</t>
  </si>
  <si>
    <t>Insp Report</t>
  </si>
  <si>
    <t>Insp Report or Letter</t>
  </si>
  <si>
    <t>Agree to alternative streamcourse protection measures.</t>
  </si>
  <si>
    <t>Agree to alternative methods of treating trees felled into protected meadows</t>
  </si>
  <si>
    <t>Agree to alternative methods for controlling erosion on landings after completion of use.</t>
  </si>
  <si>
    <t>Agree to alternative methods for controlling erosion on skid trails and fire lines.</t>
  </si>
  <si>
    <t>Agree to alternative methods for controlling erosion before operations cease annually.</t>
  </si>
  <si>
    <t>Request FS perform additional scaling services.</t>
  </si>
  <si>
    <t>B/BT6.5</t>
  </si>
  <si>
    <t>B/BT6.61</t>
  </si>
  <si>
    <t>B/BT6.64</t>
  </si>
  <si>
    <t>B/BT6.65</t>
  </si>
  <si>
    <t>B/BT6.66</t>
  </si>
  <si>
    <t>B6.81</t>
  </si>
  <si>
    <t>Product Identification - Complete Load Receipt and attach to each load</t>
  </si>
  <si>
    <t>BT6.81 or B6.84</t>
  </si>
  <si>
    <t>FS Load Receipts</t>
  </si>
  <si>
    <t>Agree to waiver or adjustment of product identification requirements.</t>
  </si>
  <si>
    <t xml:space="preserve">Agree to written memorandum of agreement governing scaling at an alternative scaling location. </t>
  </si>
  <si>
    <t>Request Contract Term Adjustment and/or out-of-pocket expenses for delayed or interrupted scaling services.</t>
  </si>
  <si>
    <t>Weighing Services Agreement</t>
  </si>
  <si>
    <t>Accountability agreement when scaling is performed away from Sale Area.</t>
  </si>
  <si>
    <t>BT6.81, B6.842</t>
  </si>
  <si>
    <t>B6.811</t>
  </si>
  <si>
    <t>B6.813</t>
  </si>
  <si>
    <t>B6.814</t>
  </si>
  <si>
    <t>B6.84</t>
  </si>
  <si>
    <t>Letter</t>
  </si>
  <si>
    <t>Request contractors and subcontractors to provide access to FS to books and accounts to enable FS to obtain &amp; analyze operating costs.</t>
  </si>
  <si>
    <t>Agree to alternative fire precaution measures or equipment.</t>
  </si>
  <si>
    <t>Agree to contract term adjustment.</t>
  </si>
  <si>
    <t>Agree to additional contract term adjustment based on contractor demonstrating diligent performance in reconstruction processing facility.</t>
  </si>
  <si>
    <t>Agree to Market-Related Contract term Adjustment</t>
  </si>
  <si>
    <t>Cancel contract following catastrophic damage.</t>
  </si>
  <si>
    <t>B/BT6.9</t>
  </si>
  <si>
    <t>B/BT7.21</t>
  </si>
  <si>
    <t>B/BT8.21, 36CFR223.46</t>
  </si>
  <si>
    <t>B/BT8.211, 36CFR223.112</t>
  </si>
  <si>
    <t>B/BT8.212, 36CFR223.52</t>
  </si>
  <si>
    <t>B/BT8.22, 36CFR223.116</t>
  </si>
  <si>
    <t>Letter or FS-2400-9</t>
  </si>
  <si>
    <t>FS-2400-9,      FS-2400-10, FS-2400-11, or Letter</t>
  </si>
  <si>
    <t>FS-2400-9 or FS-2400-10, or Letter</t>
  </si>
  <si>
    <t>Contract Term Extension</t>
  </si>
  <si>
    <t>Urgent Removal Extension (B/BT8.3)</t>
  </si>
  <si>
    <t>Contract modification for physical change.</t>
  </si>
  <si>
    <t>Contract modification for catastrophe.</t>
  </si>
  <si>
    <t>Request one or more of the relief measures for a FS ordered delay or interruption of contractor's operations.  Modify contract.</t>
  </si>
  <si>
    <t>Agree on replacement timber.</t>
  </si>
  <si>
    <t>B/BT8.23 &amp; B/BT8.231, 36CFR223.112, 36CFR225.115</t>
  </si>
  <si>
    <t>36CFR223.53, 36CFR223.112</t>
  </si>
  <si>
    <t>B/BT8.31, 36CFR223.112</t>
  </si>
  <si>
    <t>B/BT8.32, 36CFR223.112</t>
  </si>
  <si>
    <t>B/BT8.33, 36CFR223.112, 36CFR223.113</t>
  </si>
  <si>
    <t>B/BT8.341 &amp; B/BT8.342, 36CFR223.112</t>
  </si>
  <si>
    <t>FS-2400-10</t>
  </si>
  <si>
    <t>FS-2400-9 or FS-2400-10</t>
  </si>
  <si>
    <t>Request contract termination for FS ordered delay or interruption.</t>
  </si>
  <si>
    <t>Submit documentation of claimed out-of-pocket expenses.</t>
  </si>
  <si>
    <t>Request termination for market change.</t>
  </si>
  <si>
    <t>Agree to have third party acquire or assume contract.</t>
  </si>
  <si>
    <t>All information and reports required under E.O. 11246 pertaining to nondescrimination in employment.</t>
  </si>
  <si>
    <t>Provide certifications from subcontractors regarding debarment, suspension, ineligibility and voluntary exclusion when requested by FS.</t>
  </si>
  <si>
    <t>B/BT8.342, 36CFR223.116</t>
  </si>
  <si>
    <t>B/BT8.35, 36CFR223.40</t>
  </si>
  <si>
    <t>B/BT8.36, 36CFR223.116</t>
  </si>
  <si>
    <t>B/BT8.4, 36CFR223.114</t>
  </si>
  <si>
    <t>B/BT8.63</t>
  </si>
  <si>
    <t>B/BT8.64</t>
  </si>
  <si>
    <t>FS-2400-12</t>
  </si>
  <si>
    <t>FS-2400-14, AD-1047 and AD-1048</t>
  </si>
  <si>
    <t>Provide Performance Bond</t>
  </si>
  <si>
    <t>Request bond reduction</t>
  </si>
  <si>
    <t>Irrevocable Letter of Credit provided in lieu of Surety Bond.</t>
  </si>
  <si>
    <t>Request temporary reduction of performance bond.</t>
  </si>
  <si>
    <t>Submit a written demand seeking the payment of money, adjustment or interpretation of contract terms, or other relief arising under or relating to the contract.</t>
  </si>
  <si>
    <t>Agree to remove timber subject to agreement</t>
  </si>
  <si>
    <t>B/BT9.1, 36CFR223.35</t>
  </si>
  <si>
    <t>B/BT9.11</t>
  </si>
  <si>
    <t>B/BT9.12</t>
  </si>
  <si>
    <t>B/BT9.13</t>
  </si>
  <si>
    <t>B/BT9.2</t>
  </si>
  <si>
    <t>C/CT2.11#</t>
  </si>
  <si>
    <t>SF-25</t>
  </si>
  <si>
    <t>SF-25 or Letter</t>
  </si>
  <si>
    <t>Agree to changes in road use limitations</t>
  </si>
  <si>
    <t>Agree to changes in road completion dates</t>
  </si>
  <si>
    <t>Request Rate Redetermination for FS delay in completing specified roads.</t>
  </si>
  <si>
    <t>Agree to different schedule for FS engineering services</t>
  </si>
  <si>
    <t>Agree to alternative rock sources.</t>
  </si>
  <si>
    <t>C/CT4.212</t>
  </si>
  <si>
    <t>C/CT5.12#, 36CFR223.112</t>
  </si>
  <si>
    <t>C/CT5.13#, 36CFR223.47</t>
  </si>
  <si>
    <t>C/CT5.13#, 36CFR223.47, 36CFR223.112</t>
  </si>
  <si>
    <t>C/CT5.213#, 36CFR223.112</t>
  </si>
  <si>
    <t>C/CT5.221#, 36CFR223.112</t>
  </si>
  <si>
    <t>Agree to adjustments in road maintenance deposit rates.</t>
  </si>
  <si>
    <t>Agree to alternative deposit schedule for scaling serevices.</t>
  </si>
  <si>
    <t>Upon request of Contracting Officer furnish all recods dealing with origin and disposition of included timber.</t>
  </si>
  <si>
    <t>Upon request furnish all records sufficient to verify eligibility and compliance with SBA program.</t>
  </si>
  <si>
    <t>Submit annual report on disposition of timber for sales west of 100th meridian.  OMB 0596-0114</t>
  </si>
  <si>
    <t>Acknowledge receipt of inspection report including agreements contained therein- signature on FS completed form.</t>
  </si>
  <si>
    <t>C/CT5.32#, 36CFR223.112</t>
  </si>
  <si>
    <t>C6.816#</t>
  </si>
  <si>
    <t>C/CT8.66# or C/CT8.66</t>
  </si>
  <si>
    <t>C/CT8.73</t>
  </si>
  <si>
    <t>C/CT8.66, 16 U.S.C. 620, et seq.</t>
  </si>
  <si>
    <t>FS-2400-59</t>
  </si>
  <si>
    <t xml:space="preserve">FS-2400-59 </t>
  </si>
  <si>
    <t>Regional Inspection Reports</t>
  </si>
  <si>
    <t>Request relief in designated disaster areas.</t>
  </si>
  <si>
    <t>Limited liability agreement</t>
  </si>
  <si>
    <t>36CFR223.111, 36CFR223.112</t>
  </si>
  <si>
    <t>Limited Liability Agreements</t>
  </si>
  <si>
    <t>FS-2400-9,   FS-2400-10 or Letter</t>
  </si>
  <si>
    <t>Description of Collection Activity                          (Refer to Appendix B for more detail)</t>
  </si>
  <si>
    <t>Contract Provision and/or CFR Requiring  Information Collection</t>
  </si>
  <si>
    <t>Request, Notice, Agreement, or Other</t>
  </si>
  <si>
    <t>Form #</t>
  </si>
  <si>
    <t>Contract Types With Information Collection</t>
  </si>
  <si>
    <t># of Purchasers by Contract Types</t>
  </si>
  <si>
    <t>Avg # of Contracts Per Purchaser</t>
  </si>
  <si>
    <t>% Annual Occurrence by Contract Types</t>
  </si>
  <si>
    <t>Total Annual Responses</t>
  </si>
  <si>
    <t>Annual Responses per Respondent</t>
  </si>
  <si>
    <t>Estimated Burden Hours/Response</t>
  </si>
  <si>
    <t>Total Annual Burden Hours</t>
  </si>
  <si>
    <t>Existing OMB Number</t>
  </si>
  <si>
    <t>Revise or add payment units or subdivisions.</t>
  </si>
  <si>
    <t>Agreement</t>
  </si>
  <si>
    <t>3T, 6T, 13T</t>
  </si>
  <si>
    <t>Adjustment for Volume Deficit</t>
  </si>
  <si>
    <t>6/6T, 13/13T</t>
  </si>
  <si>
    <t>Adjustment for Excess Volume</t>
  </si>
  <si>
    <t>FS-2400-9 or Local Form</t>
  </si>
  <si>
    <t>All but 2 &amp; 4</t>
  </si>
  <si>
    <t xml:space="preserve">Request </t>
  </si>
  <si>
    <t xml:space="preserve">3/3T, 6/6T </t>
  </si>
  <si>
    <t>All</t>
  </si>
  <si>
    <t>Other</t>
  </si>
  <si>
    <t>6/6T, 13/13T w/ Spec Rds</t>
  </si>
  <si>
    <t>Plan</t>
  </si>
  <si>
    <t>0596-0086</t>
  </si>
  <si>
    <t>Notice</t>
  </si>
  <si>
    <t>All but 2</t>
  </si>
  <si>
    <t xml:space="preserve">6/6T </t>
  </si>
  <si>
    <t xml:space="preserve">Agreement </t>
  </si>
  <si>
    <t>3, 6, 13</t>
  </si>
  <si>
    <t>Product Identification - Complete Load Receipt &amp; attach to each load</t>
  </si>
  <si>
    <t>BT6.81</t>
  </si>
  <si>
    <t>All west of 100th meridian</t>
  </si>
  <si>
    <t>0596-0017</t>
  </si>
  <si>
    <t xml:space="preserve">All   </t>
  </si>
  <si>
    <t>0596-0066</t>
  </si>
  <si>
    <t>9000-0045</t>
  </si>
  <si>
    <t>All but 2 west of 100th meridian</t>
  </si>
  <si>
    <t>Expired 0596-0114</t>
  </si>
  <si>
    <t>Notice &amp;/or Agreement</t>
  </si>
  <si>
    <t xml:space="preserve">Do not total or avg data in Columns marked XXX </t>
  </si>
  <si>
    <t>XXX</t>
  </si>
  <si>
    <t>Estimated Government Burden Hours/Response</t>
  </si>
  <si>
    <t>Total Govt. Annual Burden Hours</t>
  </si>
  <si>
    <t>Cost/ Hour *</t>
  </si>
  <si>
    <t>Estimated Annual Government Cost</t>
  </si>
  <si>
    <t>Contract Provision</t>
  </si>
  <si>
    <t>Title</t>
  </si>
  <si>
    <t>Form</t>
  </si>
  <si>
    <t>OMB Control #</t>
  </si>
  <si>
    <t>Expires</t>
  </si>
  <si>
    <t>Description of Collection Activity</t>
  </si>
  <si>
    <t>FS Form Required</t>
  </si>
  <si>
    <t>Electronic Submission Acceptable</t>
  </si>
  <si>
    <t>B/BT1.1</t>
  </si>
  <si>
    <t>Sale Area Map</t>
  </si>
  <si>
    <t>New</t>
  </si>
  <si>
    <t>Contractor requests a change of subdivision or payment unit.  CO authorizes change by letter and a revised Sale Area Map.</t>
  </si>
  <si>
    <t>Yes</t>
  </si>
  <si>
    <t>B2.41</t>
  </si>
  <si>
    <t>Contractor requests an adjustment for a volume deficit.  Option only applies to a very limited number of contracts (&lt;1%) that contain incompletely marked subdivisions.  FS prepares contract modification FS-2400-9 signed by both parties.</t>
  </si>
  <si>
    <t>No</t>
  </si>
  <si>
    <t>B2.42</t>
  </si>
  <si>
    <t>Contractor requests an adjustment for excess volume.  Option only applies to a very limited number of contracts (&lt;1%) that contain incompletely marked subdivisions.  FS prepares contract modification FS-2400-9 signed by both parties.</t>
  </si>
  <si>
    <t>B/BT3.34</t>
  </si>
  <si>
    <t>Contractor requests ERR.  FS performs and notifies contractor of results by letter.  If contractor accepts the new rates both parties sign a contract modification FS-2400-9 prepared by FS.</t>
  </si>
  <si>
    <t>Material not in A/AT2</t>
  </si>
  <si>
    <t>FS-2400-9 or Letters</t>
  </si>
  <si>
    <t>Contractor requests to remove species or products not listed as included timber.  CO establishes rates and sends contractor a FS-2400-9, &amp;/or letter.  Contractor signs &amp; returns 2400-9 or sends letter accepting rates.</t>
  </si>
  <si>
    <t>B/BT4.218</t>
  </si>
  <si>
    <t>Cooperative Deposits</t>
  </si>
  <si>
    <t>Contractor requests FS perform specific work.  FS estimates cost of work it is willing to assume.  If agreeable to contractor FS prepares a FS-2400-16 Cooperative Agreement form signed by both parties.</t>
  </si>
  <si>
    <t>B/BT4.22</t>
  </si>
  <si>
    <t>Temporary Reduction in Downpayment</t>
  </si>
  <si>
    <t>Contractor may request a temporary reduction of downpayment when specified conditions occur.  CO approves by letter to contractor.  CO notifies contractor by letter and issues a bill when downpayment must be restored.</t>
  </si>
  <si>
    <t>B/BT4.23,         B4.24              BT4.24</t>
  </si>
  <si>
    <t>Refund of Excess Cash,                                   Refund After Scaling Completed,                                   Refund After Final Charges for Released Timber</t>
  </si>
  <si>
    <t>N/A</t>
  </si>
  <si>
    <t xml:space="preserve">Contractor may request a refund of excess cash.  FS believes this is exempt from PRA per § 1320.3(h)(1). </t>
  </si>
  <si>
    <t>Payment Guaranteed by Bond or Deposited Securities</t>
  </si>
  <si>
    <t>To guarantee payment, contractor may furnish and maintain an acceptable surety bond or deposit negotiable securities.  This is provided as an alternative to paying cash in advance of cutting timber.</t>
  </si>
  <si>
    <t>Blanket Bond</t>
  </si>
  <si>
    <t>To guarantee payment on multiple contracts, contractor may furnish an acceptable surety bond or deposit negotiable securities.  Once established, contractor may reallocate amounts to different sales by written notice which may be sent electronically.</t>
  </si>
  <si>
    <t>Letters of Credit for Payment Bond</t>
  </si>
  <si>
    <t xml:space="preserve">Contractor may use a letter of credit in lieu of a surety bond for payment bond purposes when approved by CO.  LOC's are prepared by banks on their letterhead and must conform to the criteria in FSH 6509.11k, section 82.33.   </t>
  </si>
  <si>
    <t>Authorization</t>
  </si>
  <si>
    <t>Contract requires the location and clearing width of all temporary roads to be agreed to in writing.  Generally documented in an inspection report prepared by FS and signed by contractor.</t>
  </si>
  <si>
    <t>Engineering</t>
  </si>
  <si>
    <t xml:space="preserve">In event FS is unable to complete road survey and design by designated date, Contractor can assume responsibility by a mutual greeement to modify contract.  </t>
  </si>
  <si>
    <t>Within 60 days of contract award, contractor is required to submit a schedule for specified road construction.  This is typically prepared and submitted as a part of the Plan of Operation for the contract.</t>
  </si>
  <si>
    <t>B/BT5.212</t>
  </si>
  <si>
    <t>Construction Staking</t>
  </si>
  <si>
    <t>Contractor can request that FS perform construction staking through a co-operative agreement.  Reference B/BT4.218.</t>
  </si>
  <si>
    <t>Material Delivery</t>
  </si>
  <si>
    <t>Within 60 days of contract award, contractor is required to submit a schedule for showing desired delivery dates for materials supplied by FS.  This is typically prepared and submitted as a part of the Plan of Operation.</t>
  </si>
  <si>
    <t>Use of Partially Constructed Roads</t>
  </si>
  <si>
    <t>Specified roads are required to be completed prior to hauling unless agreed otherwise.  Contractor can make a written request to use roads prior to completion.  CO can approve the request by a letter to the contractor.</t>
  </si>
  <si>
    <t>B/BT5.251</t>
  </si>
  <si>
    <t>Variation in Quantities</t>
  </si>
  <si>
    <t xml:space="preserve">Contract provides for making cost adjustments when actual quantities vary by more than a prescribed amount from the estimated quantities.  FS determines the revised quantities and they are established by a mutual agreement to modify the contract. </t>
  </si>
  <si>
    <t>B/BT5.252</t>
  </si>
  <si>
    <t>Physical Change</t>
  </si>
  <si>
    <t>Contract provides for adjusting the specified road construction costs for a physical change such as a landslide.  FS determines the revised costs which are established by a mutual agreement to modify the contract.</t>
  </si>
  <si>
    <t>B/BT5.253</t>
  </si>
  <si>
    <t>Design Change</t>
  </si>
  <si>
    <t>CO may order changes in the work to be performed and/or materials to be provided by contractor for reasons stated in the contract.  FS determines revised quantities and costs which are established by a contract modification.</t>
  </si>
  <si>
    <t>B/BT5.26</t>
  </si>
  <si>
    <t>Alternate Facilities</t>
  </si>
  <si>
    <t>Contractor may request a change in roads for the removal of timber.  If CO determines the alternate roads are acceptable. FS determines the cost differences which are established by contract modification.</t>
  </si>
  <si>
    <t>Temporary Credit for Unamortized Specified Road Construction Cost</t>
  </si>
  <si>
    <t>Contractor may request a temporary credit for unamortized road construction costs when specified conditions are met.  The request and approval are done by letters.</t>
  </si>
  <si>
    <t>Road Maintenance</t>
  </si>
  <si>
    <t>When 2 or more commercial users are simultaneouslly using a road and FS is not requiring maintenance deposits, the commercial users are required to develop a maintance plan for approval by FS.  This rarely occurs (est. &lt;10/yr).</t>
  </si>
  <si>
    <t>Unless agreed in writing contractor is required to complete prehaul maintance prior to hauling.  The request and approval are done by letters.</t>
  </si>
  <si>
    <t>If contractor elects to use different roads than ones listed in the contract, the FS redetermines road maintenance deposit amounts which are established by contract modification.</t>
  </si>
  <si>
    <t>Letter &amp;/or Optional FS-2400-67</t>
  </si>
  <si>
    <t>Contractor must designate a representative authorized to receive notices regarding performance under the contract, &amp; a field supervisor responsible for on-the-ground operations.  Done by letter or listing in Plan of Operations or Operating Schedule.</t>
  </si>
  <si>
    <t>Improvements</t>
  </si>
  <si>
    <t>Letter or no charge permit</t>
  </si>
  <si>
    <t>Contractor can request written permission to establish a camp for personnel operating the contract.  Authorization is by letter or a no charge permit specifing any rules or regulations pertaining to the occupancy.</t>
  </si>
  <si>
    <t>Protection of Land Survey Monuments</t>
  </si>
  <si>
    <t>Contract requires contractor to protect known survey monuments.  Contractor is required to restore survey monuments it damages and record the survey in appropriate county records.</t>
  </si>
  <si>
    <t>B/BT6.24, C/CT6.24</t>
  </si>
  <si>
    <t>Protection Measures Needed for Plants, Animals, Cultural Resources, and Cave Resources</t>
  </si>
  <si>
    <t>Agree to alternative protection methods.  Generally documented as an agreement on an inspection report signed by both parties.</t>
  </si>
  <si>
    <t>Control of Operations</t>
  </si>
  <si>
    <t xml:space="preserve">Contractor must request release of a payment unit.  Generally done by email or FAX.  Payment or payment guarantee required in advance of FS authorizing release for cutting.  </t>
  </si>
  <si>
    <t>B/BT6.31</t>
  </si>
  <si>
    <t>Operating Schedule</t>
  </si>
  <si>
    <t>Before commencing operations contractor must provide a written annual Operating Schedule of anticipated major activities.  May be revised upon reasonable notice to FS.</t>
  </si>
  <si>
    <t>Plan of Operations</t>
  </si>
  <si>
    <t>Within 60 days of award of a contract 2+ years in length, contractor must furnish FS with a written general plan setting planned periods for road construction, logging, slash disposal, erosion control &amp; other significant contractual requirements.</t>
  </si>
  <si>
    <t>For contracts with specified road construction, contractor must provide an annual supplement to the Plan of Operation including a schedule of proposed work.  Generally submitted as a part of the annual Operating Schedule.</t>
  </si>
  <si>
    <t>Safety</t>
  </si>
  <si>
    <t>Contract requires contractor and FS to agree to a specific Traffic Control Plan for each contract prior to starting operations.  Generally a component of the Plan of Operations or Operating Schedule.</t>
  </si>
  <si>
    <t>Prevention of Oil Spills</t>
  </si>
  <si>
    <t>Contractor must provide a Spill Prevention Control &amp; Countermeasures Plan certified by a registered professional engineer when oil products storage exceeds specified amounts. One plan can cover multiple contracts. Most contracts don't need a plan</t>
  </si>
  <si>
    <t>Equipment Cleaning</t>
  </si>
  <si>
    <t>Contractor must advise FS of cleaning measures &amp; availability of equipment for inspection.  Contractor may request FS approval to clean equipment on NF land prior to movint to or through an area free of invasive species of concern.</t>
  </si>
  <si>
    <t xml:space="preserve">B/BT6.36 </t>
  </si>
  <si>
    <t>Acceptance of Work</t>
  </si>
  <si>
    <t>Contractor must request in writing for FS to inspect work for final accpetance.  Requests may be for acceptance of reasonaable portions of Specified Roads, specific requirements in a payment unit/subdivision, or all contractual work.</t>
  </si>
  <si>
    <t>B/BT6.361</t>
  </si>
  <si>
    <t>Acceptance of Specified Roads</t>
  </si>
  <si>
    <t>Felling and Bucking</t>
  </si>
  <si>
    <t>Contractor may request alternative method(s) of felling.  Generally requested verbaly in the field and if approved is documented as an agreement on an inspection report prepared by FS and signed by contractor's representative.</t>
  </si>
  <si>
    <t>B/BT6.422</t>
  </si>
  <si>
    <t>Landings and Skid Trails</t>
  </si>
  <si>
    <t>Location of all landings, tractor roads, and skid trails must be agreed upon prior to their construction.  Generally documented on an inspection report form prepared by FS and signed by contractor.</t>
  </si>
  <si>
    <t>Skidding on Roads</t>
  </si>
  <si>
    <t>Inspection Report or Letter</t>
  </si>
  <si>
    <t>By written agreement contractor may be authorized to skid logs on permanent roads.  Contractor's request may be verbal or in writing.  Agreement generally documented on an inspection report prepared by FS and signed by contractor's representative.</t>
  </si>
  <si>
    <t>Arches and Dozer Blades</t>
  </si>
  <si>
    <t>By written agreement contractor may operate pull-type arches or dozer blades wider than C-frame width in partial cut units. Contractor's request may be verbal or written. Agreement generally documented on an inspection report prepared by FS.</t>
  </si>
  <si>
    <t>Route of Haul</t>
  </si>
  <si>
    <t>As a part of the annual Operating Schedule, contractor must furnish a map showing the route of haul.  By written agreement other routes may be approved.  Contractor and FS must agree to locations for accountability checks.</t>
  </si>
  <si>
    <t>Streamcourse Protection</t>
  </si>
  <si>
    <t>Contractor and FS may agree on alternative methods of protecting streamcourses.  Agreement generally documented on a sale inspection report prepared by FS and signed by Contractor's representative.</t>
  </si>
  <si>
    <t>Meadow Protection</t>
  </si>
  <si>
    <t>Contractor and FS may agree on alternative methods of protecting meadows.  Agreement generally documented on a sale inspection report prepared by FS and signed by Contractor's representative.</t>
  </si>
  <si>
    <t>Landings</t>
  </si>
  <si>
    <t>Contractor and FS may agree on alternative methods of controlling errosion on landings.  Agreement generally documented on a sale inspection report prepared by FS and signed by Contractor's representative.</t>
  </si>
  <si>
    <t>Skid Trails and Fire Lines</t>
  </si>
  <si>
    <t>Contractor and FS may agree on alternative methods of controlling errosion on skid trails and fire lines.  Agreement generally documented on a sale inspection report prepared by FS and signed by Contractor's representative.</t>
  </si>
  <si>
    <t>Current Operating Areas</t>
  </si>
  <si>
    <t>Contractor and FS may agree on alternative methods of controlling errosion before operations cease for the season.  Agreement generally documented on a sale inspection report prepared by FS and signed by Contractor's representative.</t>
  </si>
  <si>
    <t>Letter &amp; Agreement</t>
  </si>
  <si>
    <t xml:space="preserve">FS may provide additional scaling services upon written request of contractor.  Approval by agreement custom crafted to address terms &amp; conditions.  </t>
  </si>
  <si>
    <t xml:space="preserve">BT6.81 </t>
  </si>
  <si>
    <t>Product Identification</t>
  </si>
  <si>
    <t>Contractor must complete FS provided removal receipts and attach one to each load of logs or products removed from the contract area.  Removal receipts are generally not used for tree measurement contracts in R8 &amp; R9.  Est. 170,000 receipts/year.</t>
  </si>
  <si>
    <t xml:space="preserve">Accountability  </t>
  </si>
  <si>
    <t>East of 100th meridian FS routinely waives branding &amp; painting requirements.  West of 100th meridian contractors may request a waiver of adjustment.  Such requests are generally by letter or a part of annual Operating Schedule.</t>
  </si>
  <si>
    <t>Scaling Location</t>
  </si>
  <si>
    <t>Upon written request of contractor and approval by CO, FS may provide scaling services at an alternative location.  Generally documented in a scaling site agreement jointly prepared and signed by both parties.</t>
  </si>
  <si>
    <t>Delayed or Interrupted Scaling Services</t>
  </si>
  <si>
    <t xml:space="preserve">Contractor may request Contract Term Adjustment and/or out-of-pocket expenses when FS causes a delay or interruption of scaling services.  </t>
  </si>
  <si>
    <t>A weighing services agreement must be prepared for each weighing facility providing weighing services.  Contractor may request additional weighing facilities.  FS prepares custom crafted agreement for Contractor's signature.</t>
  </si>
  <si>
    <t>When scaling is performed away from sale area contractor and FS enter into an accountability agreement.  FS prepares the agreement for contractor's signature.</t>
  </si>
  <si>
    <t>Records</t>
  </si>
  <si>
    <t>Upon request, contractor must provide access to appropriate annual records in contractor's books to enable FS to obtain &amp; analyse operating cost &amp; selling price data.</t>
  </si>
  <si>
    <t>B/BT7.1</t>
  </si>
  <si>
    <t>Plans</t>
  </si>
  <si>
    <t>Prior to initiating operations during fire precautionary period, contractor must file with FS a Fire Prevention &amp; Control Plan.  A single plan can be prepared for more than one contract.  Generally prepared concurrently with annual Operating Schedule.</t>
  </si>
  <si>
    <t>Letters or FS-2400-9</t>
  </si>
  <si>
    <t xml:space="preserve">Contract my request substitute fire prevention and control measures or equipment.  Contractor's request and FS approval generally done with letters but approval may be documented in a contract modification. </t>
  </si>
  <si>
    <t>Contract Term Adjustment</t>
  </si>
  <si>
    <t>Contractor may receive additional time if he was unable to operate for reasons stated in the contract. Contractor may request a term adjustment by providing documentation of the reasons for and amount of time lost. FS may approve by letter or FS-2400-9.</t>
  </si>
  <si>
    <t>Delay in Reconstruction of Processing Facilities</t>
  </si>
  <si>
    <t>Contractor my request an additional 12 months contract term adjustment by demonstrating diligent performance in reconstructing processing facility.  FS may approve by letter of FS-2400-9.</t>
  </si>
  <si>
    <t>Market-Related Contract term Adjustment. (MRCTA)</t>
  </si>
  <si>
    <t>FS notifies contractor quarterly when contract is eligible to receive a MRCTA.  Contractor must request the additional time - usually by a letter that can be sent electronically.  Contractor may also be required to obtain consent of surety.</t>
  </si>
  <si>
    <t>Termination by Purchaser</t>
  </si>
  <si>
    <t>Contractor may elect to terminate contract following Catastrophic Damage and other conditions specified in the contract by written notice to the FS.  Letter may be sent electronically.</t>
  </si>
  <si>
    <t>Contractor may request a contract term extension under conditions specified in the contract.  The request is by letter that may be sent electronically and may require consent of surety.  Approval is via FS-2400-10.</t>
  </si>
  <si>
    <t>36CFR223.53, 36CFR223.112, B/BT8.3</t>
  </si>
  <si>
    <t>Urgent Removal Extension (by rule, not a specific contract clause)</t>
  </si>
  <si>
    <t xml:space="preserve">Contractor may request in writing an extension to harvest non-National Forest system timber damaged by a qualifying catastrophic event.  Request must state why additional time is needed.  </t>
  </si>
  <si>
    <t>Changed Conditions</t>
  </si>
  <si>
    <t>Contractor and FS may agree to eliminate certain work made unnecessary due to a physical change of conditions.  Action may be initiated by a notice from either party to the other.</t>
  </si>
  <si>
    <t>Modification for Catastrophe.</t>
  </si>
  <si>
    <t xml:space="preserve">Contract may be modified to reflect changes due to a catastrophic event.  Usually results in both deletions and additions to included timber.  Contractor and FS must agree to the changes including re-appraised  rates.  </t>
  </si>
  <si>
    <t>Contract Suspension and Modification</t>
  </si>
  <si>
    <t>FS may order a suspension or delay for environmental reasosn or by court order.  Contractor may request a variety of relief measures specified in contract if this occurs.  Request for relief must be in writing and supported by data provided by contractor.</t>
  </si>
  <si>
    <t>Termination by Forest Service &amp; Termination by Purchaser</t>
  </si>
  <si>
    <t>Contract allows FS to delete timber for environmental reasons. When this occurs both Party's may agree to modify contract to include replacement timber.</t>
  </si>
  <si>
    <t>FS-2400-9, 10 or Agreement</t>
  </si>
  <si>
    <t>Contract allows either party to initiate modification or termination of contract for reasons stated in B/BT8.33.  Modifications and cancellation agreements are custom crafted based on specific terms and conditions unique to each action.</t>
  </si>
  <si>
    <t>Out-of-Pocket Expenses.</t>
  </si>
  <si>
    <t>When FS orders a delay or interruption under B/BT8.33 contractor may submit a written claim for out-of-pocket expenses.  Claimed expenses must be documented.  Approved by agreement custom crafted to fit the specific conditions.</t>
  </si>
  <si>
    <t>Termination for Market Change</t>
  </si>
  <si>
    <t xml:space="preserve">When FS orders a delay under B/BT8.33 over 90 days in length during which timber values decrease more than the amount specified in the contract, contractor may request termination. Executed by agreement custom crafted to the specific conditions.  </t>
  </si>
  <si>
    <t>Performance by Other than Purchaser</t>
  </si>
  <si>
    <t>Contract may be acquired or assumed by another party when specific conditions are met and approved by FS.  Initiated by a request from contractor and documented on FS-2400-12 Third Party Agreement.</t>
  </si>
  <si>
    <t>Nondiscrimination in Employment</t>
  </si>
  <si>
    <t xml:space="preserve">For contracts with a value in excess of $10K, contractors must furnish information &amp; reports under EO 11246 pertaining to nondiscrimination in employment.  </t>
  </si>
  <si>
    <t>Debarment and Suspension Certification</t>
  </si>
  <si>
    <t>AD-1047 and AD-1048</t>
  </si>
  <si>
    <t>Bidders submit certifications prior to contract award.  Certifications of subcontractors must be on file and provided if requested by FS.  Certification form is a part of FS-2400-14 (OMB 0596-0105).  Forms AD-1047 &amp; AD-1048 may also be used.</t>
  </si>
  <si>
    <t>Performance Bond</t>
  </si>
  <si>
    <t>Contractors are required to provide a performance bond.  Consent of surety may be required when contract term is adjusted or extended by more than 1 year.</t>
  </si>
  <si>
    <t>Bond Reduction</t>
  </si>
  <si>
    <t xml:space="preserve">Contractor may request a reduction in the bond to reflect remaining obligations.  </t>
  </si>
  <si>
    <t xml:space="preserve">Letters of Credit  </t>
  </si>
  <si>
    <t>Approved letters of credit may be used in lieu of a surety bond.  FSH 6509.11k lists the minimum requirements for a letter of credit.</t>
  </si>
  <si>
    <t>Temporary Bond Reduction</t>
  </si>
  <si>
    <t>Contractor may request a temporary reduction in performance bond when FS orders a delay under B/BT8.33.  Request is generally a letter from contractor which may be sent electronically.</t>
  </si>
  <si>
    <t>Disputes</t>
  </si>
  <si>
    <t>Contract is subject to Contract Disputes Act of 1978.  Contractor may submit written claim(s).  Claims for money in excess of $100k must include a certification of good faith and include supporting data.</t>
  </si>
  <si>
    <t>Timber Subject to Agreement</t>
  </si>
  <si>
    <t>Contractor may request the addition of timber subject to agreement.  Executed as an agreement custom crafted to fit the terms and conditions.</t>
  </si>
  <si>
    <t>Temporary Reduction of Downpayment</t>
  </si>
  <si>
    <t>This procedure was moved to B/BT4.22 in contracts dated 6/06 and later - refer to B/BT4.22 for details.</t>
  </si>
  <si>
    <t>Use of Roads by Purchaser</t>
  </si>
  <si>
    <t>Contractor may request a change in road use limitations.  If approved, executed as an agreement custom crafted to fit the terms and conditions.</t>
  </si>
  <si>
    <t>Road Completion Date</t>
  </si>
  <si>
    <t xml:space="preserve">Contractor may request a rate redetermination for timber if FS fails to complete roads within 1 year of the road completion date.  </t>
  </si>
  <si>
    <t>Deposit for Reconstruction Engineering Services</t>
  </si>
  <si>
    <t>Contractor and FS may agree on a different deposit schedule.  If approved, executed as an agreement custom crafted to fit the terms and conditions.</t>
  </si>
  <si>
    <t>Material Sources</t>
  </si>
  <si>
    <t>Contractor may request to provide rock from alternative sources.  If approved, executed as an agreement custom crafted to fit the terms and conditions.</t>
  </si>
  <si>
    <t>Road Maintenance Deposit Schedule</t>
  </si>
  <si>
    <t>Contractor may request an adjustment in the road maintenance deposit schedule.  If approved, executed as an agreement custom crafted to fit the terms and conditions.</t>
  </si>
  <si>
    <t>Scaling Deposits</t>
  </si>
  <si>
    <t xml:space="preserve">By agreement and pursuant to Plan of Operation, and Operating Schedule, when deposits for scaling services are to be paid may be adjusted.  If approved, executed as an agreement custom crafted to fit the terms and conditions. </t>
  </si>
  <si>
    <t>C/CT8.66# or C/CT8.66, 16 USC 620, et seq.</t>
  </si>
  <si>
    <t>Use of Timber</t>
  </si>
  <si>
    <t>0596-0114</t>
  </si>
  <si>
    <t>Expired</t>
  </si>
  <si>
    <t>Pursuant to Forest Resources Conservation and Shortage Relief Act of 1990 as amended, Contractor is required to submit annual report on disposition of timber for sales west of 100th meridian.</t>
  </si>
  <si>
    <t>Requirement for Small Business Processing</t>
  </si>
  <si>
    <t>Requires contractor to submit records sufficient to verify compliance with SBA requirements for set-aside sales.  Collection of this information is authorized under OMB 0596-0066.</t>
  </si>
  <si>
    <t>Acknowledge receipt of inspection report - signature on FS completed form.</t>
  </si>
  <si>
    <t>Each time FS inspects contract operations it prepares an inspection report documenting findings, agreements and acceptance of work.  Contractor's representative acknowledges receipt and acceptance of agreements by signing the report.</t>
  </si>
  <si>
    <t>Depends</t>
  </si>
  <si>
    <t>Contractor may request relief pursuant to relief under section 242 (a), (b) &amp; (c) of the Disaster Relief Act of 1970.</t>
  </si>
  <si>
    <t>Liability Agreements &amp; Waivers</t>
  </si>
  <si>
    <t xml:space="preserve">Liability agreements &amp; waivers are custom crafted to augment certain agreements and contract modifications. They limit or waive the rights of each party to file claims pertaining to specific agreements &amp; modifications entered into by mutual agreement.  </t>
  </si>
  <si>
    <t>Agree to timber subject to agreement</t>
  </si>
  <si>
    <t>Request Rate Redetermination for FS delay in completing specified roads</t>
  </si>
  <si>
    <t>Agree to alternative rock sources</t>
  </si>
  <si>
    <t>Agree to adjustments in road maintenance deposit rates</t>
  </si>
  <si>
    <t>Agree to alternative deposit schedule for scaling services</t>
  </si>
  <si>
    <t>34.37</t>
  </si>
  <si>
    <t>Respondents Est Annual Cost @ $34.37/Hr 1/</t>
  </si>
  <si>
    <t>1/  Department of Labor, Bureau of Labor Statistics Economic News Release, December 15, 2017, Employer Cost for Employee Compensation – September 2017, Table 9 Private industry, goods-producing and service-providing industries, by occupational group, Natural resources, construction extraction, farming, fishing and forestry…</t>
  </si>
  <si>
    <t>Total # of Contracts  2/</t>
  </si>
  <si>
    <t>2/ Estimates from 2014 increased by 4%</t>
  </si>
  <si>
    <t>Total Annual Responses  2/</t>
  </si>
  <si>
    <t>Number of Respondents  2/</t>
  </si>
  <si>
    <t>GS-12/5 $34.54</t>
  </si>
  <si>
    <t>GS-10/5 $26.23</t>
  </si>
  <si>
    <t>GS Hourly Wage Rates  2018</t>
  </si>
  <si>
    <t>GS-09/5 $23.82</t>
  </si>
  <si>
    <t>Total # of Contracts  3/</t>
  </si>
  <si>
    <t>0596-0225</t>
  </si>
  <si>
    <t>FS-2400-76</t>
  </si>
  <si>
    <t>Optional Form FS-2400-77</t>
  </si>
  <si>
    <t>Optional FS-2400-78</t>
  </si>
  <si>
    <t>FS-2400-78 or Letter</t>
  </si>
  <si>
    <t>Optional FS-2400-79</t>
  </si>
  <si>
    <t>Optional FS2400-79</t>
  </si>
  <si>
    <t>FS-2400-79</t>
  </si>
  <si>
    <t>Optional Form FS-2400-77 or other</t>
  </si>
  <si>
    <t>none</t>
  </si>
  <si>
    <t xml:space="preserve"> Inspection Reports</t>
  </si>
  <si>
    <t xml:space="preserve">3/  The total number of open contracts remains relatively stable around 3,000, but the type of contract varies each year.  Stewardship agreements and Stewardship service contracts may or may not use all of the forms covered in this information collection but I have increased the number of contracts by 4% in this analysis to account for anticipated yearly increases.  </t>
  </si>
  <si>
    <t>Optional Form FS-2400-79 or other</t>
  </si>
  <si>
    <t xml:space="preserve">                       Description of Collection Activity      (Refer to Appendix B for more detail)</t>
  </si>
  <si>
    <t xml:space="preserve"> </t>
  </si>
  <si>
    <t xml:space="preserve"> n/a</t>
  </si>
  <si>
    <t>FS-2400-78 &amp; Map</t>
  </si>
  <si>
    <t>Optional FS-2400-77</t>
  </si>
  <si>
    <t>Letter or Optional FS-2400-78</t>
  </si>
  <si>
    <t>0505-0027</t>
  </si>
  <si>
    <t>Road completion dates may be adjusted to confor to the approved Plan of Operations.  New date(s) are documented on oprional form FS-2400-79 or plan format of contrctor's choosing.</t>
  </si>
  <si>
    <t xml:space="preserve">FS-2400-77/78 </t>
  </si>
  <si>
    <t>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</si>
</sst>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
    <numFmt numFmtId="166" formatCode="&quot;$&quot;#,##0.00"/>
  </numFmts>
  <fonts count="15" x14ac:knownFonts="1">
    <font>
      <sz val="11"/>
      <color theme="1"/>
      <name val="Calibri"/>
      <family val="2"/>
      <scheme val="minor"/>
    </font>
    <font>
      <sz val="10"/>
      <name val="Arial"/>
      <family val="2"/>
    </font>
    <font>
      <sz val="10"/>
      <name val="Arial"/>
      <family val="2"/>
    </font>
    <font>
      <sz val="10"/>
      <name val="Times New Roman"/>
      <family val="1"/>
    </font>
    <font>
      <sz val="10"/>
      <name val="Tahoma"/>
      <family val="2"/>
    </font>
    <font>
      <sz val="9"/>
      <name val="Tahoma"/>
      <family val="2"/>
    </font>
    <font>
      <b/>
      <sz val="10"/>
      <name val="Tahoma"/>
      <family val="2"/>
    </font>
    <font>
      <sz val="8"/>
      <name val="Tahoma"/>
      <family val="2"/>
    </font>
    <font>
      <b/>
      <sz val="8"/>
      <name val="Tahoma"/>
      <family val="2"/>
    </font>
    <font>
      <b/>
      <sz val="11"/>
      <name val="Tahoma"/>
      <family val="2"/>
    </font>
    <font>
      <b/>
      <sz val="12"/>
      <name val="Tahoma"/>
      <family val="2"/>
    </font>
    <font>
      <sz val="11"/>
      <color theme="1"/>
      <name val="Calibri"/>
      <family val="2"/>
      <scheme val="minor"/>
    </font>
    <font>
      <sz val="10"/>
      <color theme="1"/>
      <name val="Calibri"/>
      <family val="2"/>
      <scheme val="minor"/>
    </font>
    <font>
      <sz val="9"/>
      <color theme="1"/>
      <name val="Tahoma"/>
      <family val="2"/>
    </font>
    <font>
      <sz val="8"/>
      <color theme="1"/>
      <name val="Tahoma"/>
      <family val="2"/>
    </font>
  </fonts>
  <fills count="2">
    <fill>
      <patternFill patternType="none"/>
    </fill>
    <fill>
      <patternFill patternType="gray125"/>
    </fill>
  </fills>
  <borders count="20">
    <border>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43" fontId="11" fillId="0" borderId="0" applyFont="0" applyFill="0" applyBorder="0" applyAlignment="0" applyProtection="0"/>
    <xf numFmtId="0" fontId="1" fillId="0" borderId="0"/>
    <xf numFmtId="0" fontId="2" fillId="0" borderId="0"/>
    <xf numFmtId="0" fontId="1" fillId="0" borderId="0"/>
  </cellStyleXfs>
  <cellXfs count="145">
    <xf numFmtId="0" fontId="0" fillId="0" borderId="0" xfId="0"/>
    <xf numFmtId="0" fontId="12" fillId="0" borderId="0" xfId="0" applyFont="1"/>
    <xf numFmtId="0" fontId="13" fillId="0" borderId="0" xfId="0" applyFont="1"/>
    <xf numFmtId="0" fontId="14" fillId="0" borderId="0" xfId="0" applyFont="1"/>
    <xf numFmtId="0" fontId="0" fillId="0" borderId="0" xfId="0" applyFill="1"/>
    <xf numFmtId="0" fontId="7" fillId="0" borderId="1" xfId="4" applyFont="1" applyFill="1" applyBorder="1" applyAlignment="1" applyProtection="1">
      <alignment wrapText="1"/>
    </xf>
    <xf numFmtId="0" fontId="7" fillId="0" borderId="2" xfId="4" applyFont="1" applyFill="1" applyBorder="1" applyProtection="1"/>
    <xf numFmtId="0" fontId="7" fillId="0" borderId="0" xfId="4" applyFont="1" applyFill="1" applyBorder="1" applyProtection="1"/>
    <xf numFmtId="0" fontId="7" fillId="0" borderId="3" xfId="4" applyFont="1" applyFill="1" applyBorder="1" applyProtection="1"/>
    <xf numFmtId="0" fontId="7" fillId="0" borderId="4" xfId="4" applyFont="1" applyFill="1" applyBorder="1" applyProtection="1"/>
    <xf numFmtId="0" fontId="7" fillId="0" borderId="4" xfId="4" applyFont="1" applyFill="1" applyBorder="1" applyAlignment="1" applyProtection="1">
      <alignment horizontal="center" wrapText="1"/>
    </xf>
    <xf numFmtId="0" fontId="7" fillId="0" borderId="5" xfId="4" applyFont="1" applyFill="1" applyBorder="1" applyProtection="1"/>
    <xf numFmtId="0" fontId="7" fillId="0" borderId="2" xfId="4" applyFont="1" applyFill="1" applyBorder="1" applyAlignment="1" applyProtection="1">
      <alignment horizontal="center"/>
    </xf>
    <xf numFmtId="0" fontId="7" fillId="0" borderId="3" xfId="4" applyFont="1" applyFill="1" applyBorder="1" applyAlignment="1" applyProtection="1">
      <alignment horizontal="center"/>
    </xf>
    <xf numFmtId="0" fontId="7" fillId="0" borderId="4" xfId="4" applyFont="1" applyFill="1" applyBorder="1" applyAlignment="1" applyProtection="1">
      <alignment horizontal="center"/>
    </xf>
    <xf numFmtId="0" fontId="7" fillId="0" borderId="4" xfId="4" applyFont="1" applyFill="1" applyBorder="1" applyAlignment="1" applyProtection="1">
      <alignment wrapText="1"/>
    </xf>
    <xf numFmtId="0" fontId="7" fillId="0" borderId="6" xfId="4" applyFont="1" applyFill="1" applyBorder="1" applyAlignment="1" applyProtection="1">
      <alignment horizontal="center"/>
    </xf>
    <xf numFmtId="0" fontId="7" fillId="0" borderId="6" xfId="4" applyFont="1" applyFill="1" applyBorder="1" applyAlignment="1" applyProtection="1">
      <alignment horizontal="center" wrapText="1"/>
    </xf>
    <xf numFmtId="0" fontId="4" fillId="0" borderId="7" xfId="4" applyFont="1" applyFill="1" applyBorder="1" applyAlignment="1" applyProtection="1">
      <alignment wrapText="1"/>
      <protection locked="0"/>
    </xf>
    <xf numFmtId="49" fontId="4" fillId="0" borderId="7" xfId="4" applyNumberFormat="1" applyFont="1" applyFill="1" applyBorder="1" applyAlignment="1" applyProtection="1">
      <alignment horizontal="left" vertical="center" wrapText="1"/>
      <protection locked="0"/>
    </xf>
    <xf numFmtId="43" fontId="4" fillId="0" borderId="8" xfId="1" applyFont="1" applyFill="1" applyBorder="1" applyAlignment="1" applyProtection="1">
      <alignment horizontal="right" vertical="center" wrapText="1"/>
    </xf>
    <xf numFmtId="0" fontId="12" fillId="0" borderId="0" xfId="0" applyFont="1" applyFill="1"/>
    <xf numFmtId="0" fontId="14" fillId="0" borderId="1" xfId="0" applyFont="1" applyFill="1" applyBorder="1"/>
    <xf numFmtId="0" fontId="14" fillId="0" borderId="0" xfId="0" applyFont="1" applyFill="1"/>
    <xf numFmtId="0" fontId="5" fillId="0" borderId="2" xfId="4" applyFont="1" applyFill="1" applyBorder="1" applyAlignment="1" applyProtection="1">
      <alignment wrapText="1"/>
    </xf>
    <xf numFmtId="0" fontId="13" fillId="0" borderId="1" xfId="0" applyFont="1" applyFill="1" applyBorder="1"/>
    <xf numFmtId="0" fontId="13" fillId="0" borderId="0" xfId="0" applyFont="1" applyFill="1"/>
    <xf numFmtId="2" fontId="7" fillId="0" borderId="3" xfId="4" applyNumberFormat="1" applyFont="1" applyFill="1" applyBorder="1" applyAlignment="1" applyProtection="1">
      <alignment horizontal="center"/>
    </xf>
    <xf numFmtId="2" fontId="7" fillId="0" borderId="4" xfId="4" applyNumberFormat="1" applyFont="1" applyFill="1" applyBorder="1" applyAlignment="1" applyProtection="1">
      <alignment horizontal="center"/>
    </xf>
    <xf numFmtId="2" fontId="7" fillId="0" borderId="9" xfId="4" applyNumberFormat="1" applyFont="1" applyFill="1" applyBorder="1" applyAlignment="1" applyProtection="1">
      <alignment horizontal="center"/>
    </xf>
    <xf numFmtId="3" fontId="3" fillId="0" borderId="3" xfId="4" applyNumberFormat="1" applyFont="1" applyFill="1" applyBorder="1" applyAlignment="1" applyProtection="1">
      <alignment vertical="center"/>
      <protection locked="0"/>
    </xf>
    <xf numFmtId="164" fontId="3" fillId="0" borderId="4" xfId="4" applyNumberFormat="1" applyFont="1" applyFill="1" applyBorder="1" applyAlignment="1" applyProtection="1">
      <alignment vertical="center"/>
      <protection locked="0"/>
    </xf>
    <xf numFmtId="4" fontId="3" fillId="0" borderId="3" xfId="4" applyNumberFormat="1" applyFont="1" applyFill="1" applyBorder="1" applyAlignment="1" applyProtection="1">
      <alignment vertical="center"/>
      <protection locked="0"/>
    </xf>
    <xf numFmtId="1" fontId="3" fillId="0" borderId="8" xfId="2" applyNumberFormat="1" applyFont="1" applyFill="1" applyBorder="1" applyAlignment="1" applyProtection="1">
      <alignment vertical="center"/>
    </xf>
    <xf numFmtId="4" fontId="3" fillId="0" borderId="8" xfId="2" applyNumberFormat="1" applyFont="1" applyFill="1" applyBorder="1" applyAlignment="1" applyProtection="1">
      <alignment vertical="center"/>
    </xf>
    <xf numFmtId="3" fontId="3" fillId="0" borderId="8" xfId="2" applyNumberFormat="1" applyFont="1" applyFill="1" applyBorder="1" applyAlignment="1" applyProtection="1">
      <alignment vertical="center"/>
    </xf>
    <xf numFmtId="49" fontId="2" fillId="0" borderId="0" xfId="3" applyNumberFormat="1" applyFont="1" applyAlignment="1">
      <alignment horizontal="center" wrapText="1"/>
    </xf>
    <xf numFmtId="1" fontId="2" fillId="0" borderId="0" xfId="3" applyNumberFormat="1" applyFont="1" applyAlignment="1">
      <alignment horizontal="center" wrapText="1"/>
    </xf>
    <xf numFmtId="49" fontId="2" fillId="0" borderId="0" xfId="3" applyNumberFormat="1" applyAlignment="1">
      <alignment horizontal="center" wrapText="1"/>
    </xf>
    <xf numFmtId="0" fontId="2" fillId="0" borderId="0" xfId="3" applyFont="1" applyAlignment="1">
      <alignment wrapText="1"/>
    </xf>
    <xf numFmtId="1" fontId="2" fillId="0" borderId="0" xfId="3" applyNumberFormat="1" applyAlignment="1">
      <alignment wrapText="1"/>
    </xf>
    <xf numFmtId="0" fontId="2" fillId="0" borderId="0" xfId="3" applyAlignment="1">
      <alignment wrapText="1"/>
    </xf>
    <xf numFmtId="0" fontId="2" fillId="0" borderId="7" xfId="3" applyFont="1" applyBorder="1" applyAlignment="1">
      <alignment wrapText="1"/>
    </xf>
    <xf numFmtId="1" fontId="2" fillId="0" borderId="7" xfId="3" applyNumberFormat="1" applyBorder="1" applyAlignment="1">
      <alignment wrapText="1"/>
    </xf>
    <xf numFmtId="0" fontId="2" fillId="0" borderId="7" xfId="3" applyBorder="1" applyAlignment="1">
      <alignment wrapText="1"/>
    </xf>
    <xf numFmtId="165" fontId="2" fillId="0" borderId="7" xfId="3" applyNumberFormat="1" applyBorder="1" applyAlignment="1">
      <alignment wrapText="1"/>
    </xf>
    <xf numFmtId="166" fontId="2" fillId="0" borderId="7" xfId="3" applyNumberFormat="1" applyBorder="1" applyAlignment="1">
      <alignment wrapText="1"/>
    </xf>
    <xf numFmtId="1" fontId="2" fillId="0" borderId="7" xfId="3" applyNumberFormat="1" applyFont="1" applyBorder="1" applyAlignment="1">
      <alignment wrapText="1"/>
    </xf>
    <xf numFmtId="0" fontId="2" fillId="0" borderId="8" xfId="3" applyFont="1" applyBorder="1" applyAlignment="1">
      <alignment wrapText="1"/>
    </xf>
    <xf numFmtId="0" fontId="2" fillId="0" borderId="8" xfId="3" applyBorder="1" applyAlignment="1">
      <alignment wrapText="1"/>
    </xf>
    <xf numFmtId="0" fontId="2" fillId="0" borderId="8" xfId="3" applyFont="1" applyBorder="1" applyAlignment="1">
      <alignment horizontal="center" wrapText="1"/>
    </xf>
    <xf numFmtId="1" fontId="2" fillId="0" borderId="8" xfId="3" applyNumberFormat="1" applyBorder="1" applyAlignment="1">
      <alignment wrapText="1"/>
    </xf>
    <xf numFmtId="165" fontId="2" fillId="0" borderId="8" xfId="3" applyNumberFormat="1" applyBorder="1" applyAlignment="1">
      <alignment wrapText="1"/>
    </xf>
    <xf numFmtId="166" fontId="2" fillId="0" borderId="8" xfId="3" applyNumberFormat="1" applyBorder="1" applyAlignment="1">
      <alignment wrapText="1"/>
    </xf>
    <xf numFmtId="4" fontId="2" fillId="0" borderId="0" xfId="3" applyNumberFormat="1" applyFont="1" applyAlignment="1">
      <alignment horizontal="center" wrapText="1"/>
    </xf>
    <xf numFmtId="4" fontId="2" fillId="0" borderId="0" xfId="3" applyNumberFormat="1" applyAlignment="1">
      <alignment wrapText="1"/>
    </xf>
    <xf numFmtId="166" fontId="2" fillId="0" borderId="8" xfId="3" applyNumberFormat="1" applyFont="1" applyBorder="1" applyAlignment="1">
      <alignment horizontal="center" wrapText="1"/>
    </xf>
    <xf numFmtId="49" fontId="2" fillId="0" borderId="0" xfId="3" applyNumberFormat="1" applyFont="1" applyAlignment="1">
      <alignment horizontal="center" textRotation="90" wrapText="1"/>
    </xf>
    <xf numFmtId="49" fontId="2" fillId="0" borderId="0" xfId="3" applyNumberFormat="1" applyAlignment="1">
      <alignment horizontal="center" textRotation="90" wrapText="1"/>
    </xf>
    <xf numFmtId="49" fontId="2" fillId="0" borderId="0" xfId="3" applyNumberFormat="1" applyAlignment="1">
      <alignment wrapText="1"/>
    </xf>
    <xf numFmtId="49" fontId="2" fillId="0" borderId="7" xfId="3" applyNumberFormat="1" applyFont="1" applyBorder="1" applyAlignment="1">
      <alignment wrapText="1"/>
    </xf>
    <xf numFmtId="49" fontId="2" fillId="0" borderId="7" xfId="3" applyNumberFormat="1" applyBorder="1" applyAlignment="1">
      <alignment wrapText="1"/>
    </xf>
    <xf numFmtId="49" fontId="1" fillId="0" borderId="0" xfId="3" applyNumberFormat="1" applyFont="1" applyAlignment="1">
      <alignment horizontal="center" wrapText="1"/>
    </xf>
    <xf numFmtId="166" fontId="1" fillId="0" borderId="7" xfId="3" applyNumberFormat="1" applyFont="1" applyBorder="1" applyAlignment="1">
      <alignment wrapText="1"/>
    </xf>
    <xf numFmtId="0" fontId="1" fillId="0" borderId="0" xfId="3" applyFont="1" applyAlignment="1">
      <alignment wrapText="1"/>
    </xf>
    <xf numFmtId="0" fontId="1" fillId="0" borderId="7" xfId="3" applyFont="1" applyBorder="1" applyAlignment="1">
      <alignment wrapText="1"/>
    </xf>
    <xf numFmtId="49" fontId="2" fillId="0" borderId="0" xfId="3" applyNumberFormat="1" applyFont="1" applyAlignment="1">
      <alignment horizontal="center" vertical="center" wrapText="1"/>
    </xf>
    <xf numFmtId="165" fontId="2" fillId="0" borderId="0" xfId="3" applyNumberFormat="1" applyFont="1" applyAlignment="1">
      <alignment horizontal="center" vertical="center" wrapText="1"/>
    </xf>
    <xf numFmtId="1" fontId="1" fillId="0" borderId="0" xfId="3" applyNumberFormat="1" applyFont="1" applyAlignment="1">
      <alignment horizontal="center" vertical="center" wrapText="1"/>
    </xf>
    <xf numFmtId="49" fontId="1" fillId="0" borderId="0" xfId="3" applyNumberFormat="1" applyFont="1" applyAlignment="1">
      <alignment horizontal="center" vertical="center" wrapText="1"/>
    </xf>
    <xf numFmtId="0" fontId="2" fillId="0" borderId="8" xfId="3" applyFont="1" applyBorder="1" applyAlignment="1">
      <alignment horizontal="center" vertical="center" wrapText="1"/>
    </xf>
    <xf numFmtId="165" fontId="2" fillId="0" borderId="8" xfId="3" applyNumberFormat="1" applyFont="1" applyBorder="1" applyAlignment="1">
      <alignment horizontal="center" vertical="center" wrapText="1"/>
    </xf>
    <xf numFmtId="0" fontId="2" fillId="0" borderId="7" xfId="3" applyFont="1" applyBorder="1" applyAlignment="1">
      <alignment horizontal="center" vertical="center" wrapText="1"/>
    </xf>
    <xf numFmtId="165" fontId="2" fillId="0" borderId="7" xfId="3" applyNumberFormat="1" applyFont="1" applyBorder="1" applyAlignment="1">
      <alignment horizontal="center" vertical="center" wrapText="1"/>
    </xf>
    <xf numFmtId="1" fontId="2" fillId="0" borderId="7" xfId="3" applyNumberFormat="1" applyBorder="1" applyAlignment="1">
      <alignment horizontal="center" vertical="center" wrapText="1"/>
    </xf>
    <xf numFmtId="0" fontId="2" fillId="0" borderId="7" xfId="3" applyBorder="1" applyAlignment="1">
      <alignment horizontal="center" vertical="center" wrapText="1"/>
    </xf>
    <xf numFmtId="165" fontId="2" fillId="0" borderId="7" xfId="3" applyNumberFormat="1" applyBorder="1" applyAlignment="1">
      <alignment horizontal="center" vertical="center" wrapText="1"/>
    </xf>
    <xf numFmtId="1" fontId="2" fillId="0" borderId="7" xfId="3" applyNumberFormat="1" applyFont="1" applyBorder="1" applyAlignment="1">
      <alignment horizontal="center" vertical="center" wrapText="1"/>
    </xf>
    <xf numFmtId="1" fontId="2" fillId="0" borderId="8" xfId="3" applyNumberFormat="1" applyBorder="1" applyAlignment="1">
      <alignment horizontal="center" vertical="center" wrapText="1"/>
    </xf>
    <xf numFmtId="0" fontId="2" fillId="0" borderId="0" xfId="3" applyAlignment="1">
      <alignment horizontal="center" vertical="center" wrapText="1"/>
    </xf>
    <xf numFmtId="165" fontId="2" fillId="0" borderId="0" xfId="3" applyNumberFormat="1" applyAlignment="1">
      <alignment horizontal="center" vertical="center" wrapText="1"/>
    </xf>
    <xf numFmtId="1" fontId="2" fillId="0" borderId="0" xfId="3" applyNumberFormat="1" applyAlignment="1">
      <alignment horizontal="center" vertical="center" wrapText="1"/>
    </xf>
    <xf numFmtId="49" fontId="1" fillId="0" borderId="7" xfId="3" applyNumberFormat="1" applyFont="1" applyBorder="1" applyAlignment="1">
      <alignment wrapText="1"/>
    </xf>
    <xf numFmtId="0" fontId="2" fillId="0" borderId="7" xfId="3" applyNumberFormat="1" applyFont="1" applyBorder="1" applyAlignment="1">
      <alignment horizontal="center" wrapText="1"/>
    </xf>
    <xf numFmtId="0" fontId="1" fillId="0" borderId="7" xfId="3" applyNumberFormat="1" applyFont="1" applyBorder="1" applyAlignment="1">
      <alignment horizontal="center" wrapText="1"/>
    </xf>
    <xf numFmtId="0" fontId="2" fillId="0" borderId="7" xfId="3" applyNumberFormat="1" applyBorder="1" applyAlignment="1">
      <alignment horizontal="center" wrapText="1"/>
    </xf>
    <xf numFmtId="0" fontId="2" fillId="0" borderId="0" xfId="3" applyNumberFormat="1" applyAlignment="1">
      <alignment horizontal="center" wrapText="1"/>
    </xf>
    <xf numFmtId="0" fontId="1" fillId="0" borderId="0" xfId="3" applyNumberFormat="1" applyFont="1" applyAlignment="1">
      <alignment horizontal="center" wrapText="1"/>
    </xf>
    <xf numFmtId="17" fontId="1" fillId="0" borderId="7" xfId="3" quotePrefix="1" applyNumberFormat="1" applyFont="1" applyBorder="1" applyAlignment="1">
      <alignment wrapText="1"/>
    </xf>
    <xf numFmtId="165" fontId="1" fillId="0" borderId="8" xfId="3" applyNumberFormat="1" applyFont="1" applyBorder="1" applyAlignment="1">
      <alignment horizontal="center" vertical="center" wrapText="1"/>
    </xf>
    <xf numFmtId="2" fontId="12" fillId="0" borderId="0" xfId="0" applyNumberFormat="1" applyFont="1" applyFill="1"/>
    <xf numFmtId="49" fontId="6" fillId="0" borderId="13" xfId="2" applyNumberFormat="1" applyFont="1" applyFill="1" applyBorder="1" applyAlignment="1" applyProtection="1">
      <alignment vertical="center"/>
    </xf>
    <xf numFmtId="49" fontId="6" fillId="0" borderId="14" xfId="2" applyNumberFormat="1" applyFont="1" applyFill="1" applyBorder="1" applyAlignment="1" applyProtection="1">
      <alignment vertical="center"/>
    </xf>
    <xf numFmtId="0" fontId="4" fillId="0" borderId="10" xfId="4" applyFont="1" applyFill="1" applyBorder="1" applyAlignment="1" applyProtection="1">
      <alignment wrapText="1"/>
      <protection locked="0"/>
    </xf>
    <xf numFmtId="43" fontId="4" fillId="0" borderId="7" xfId="1" applyFont="1" applyFill="1" applyBorder="1" applyAlignment="1" applyProtection="1">
      <alignment vertical="center"/>
      <protection locked="0"/>
    </xf>
    <xf numFmtId="43" fontId="4" fillId="0" borderId="7" xfId="1" applyFont="1" applyFill="1" applyBorder="1" applyAlignment="1" applyProtection="1">
      <alignment wrapText="1"/>
      <protection locked="0"/>
    </xf>
    <xf numFmtId="43" fontId="4" fillId="0" borderId="7" xfId="1" applyFont="1" applyFill="1" applyBorder="1" applyAlignment="1" applyProtection="1">
      <alignment vertical="center"/>
    </xf>
    <xf numFmtId="43" fontId="4" fillId="0" borderId="7" xfId="1" applyFont="1" applyFill="1" applyBorder="1" applyAlignment="1">
      <alignment vertical="center"/>
    </xf>
    <xf numFmtId="49" fontId="4" fillId="0" borderId="10" xfId="4" applyNumberFormat="1" applyFont="1" applyFill="1" applyBorder="1" applyAlignment="1" applyProtection="1">
      <alignment horizontal="left" vertical="center" wrapText="1"/>
      <protection locked="0"/>
    </xf>
    <xf numFmtId="49" fontId="4" fillId="0" borderId="11" xfId="4" applyNumberFormat="1" applyFont="1" applyFill="1" applyBorder="1" applyAlignment="1" applyProtection="1">
      <alignment horizontal="left" vertical="center" wrapText="1"/>
      <protection locked="0"/>
    </xf>
    <xf numFmtId="49" fontId="4" fillId="0" borderId="12" xfId="4" applyNumberFormat="1" applyFont="1" applyFill="1" applyBorder="1" applyAlignment="1" applyProtection="1">
      <alignment horizontal="left" vertical="center" wrapText="1"/>
      <protection locked="0"/>
    </xf>
    <xf numFmtId="49" fontId="4" fillId="0" borderId="7" xfId="4" applyNumberFormat="1" applyFont="1" applyFill="1" applyBorder="1" applyAlignment="1" applyProtection="1">
      <alignment horizontal="left" vertical="center" wrapText="1"/>
      <protection locked="0"/>
    </xf>
    <xf numFmtId="0" fontId="6" fillId="0" borderId="15"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5" xfId="4" applyFont="1" applyFill="1" applyBorder="1" applyAlignment="1" applyProtection="1">
      <alignment horizontal="center" vertical="center"/>
    </xf>
    <xf numFmtId="0" fontId="6" fillId="0" borderId="17" xfId="4" applyFont="1" applyFill="1" applyBorder="1" applyAlignment="1" applyProtection="1">
      <alignment horizontal="center" vertical="center"/>
    </xf>
    <xf numFmtId="0" fontId="6" fillId="0" borderId="18" xfId="4" applyFont="1" applyFill="1" applyBorder="1" applyAlignment="1" applyProtection="1">
      <alignment horizontal="center" vertical="center"/>
    </xf>
    <xf numFmtId="0" fontId="6" fillId="0" borderId="9" xfId="4" applyFont="1" applyFill="1" applyBorder="1" applyAlignment="1" applyProtection="1">
      <alignment horizontal="center" vertical="center"/>
    </xf>
    <xf numFmtId="0" fontId="10" fillId="0" borderId="15" xfId="4" applyFont="1" applyFill="1" applyBorder="1" applyAlignment="1" applyProtection="1">
      <alignment horizontal="center" vertical="center"/>
    </xf>
    <xf numFmtId="0" fontId="10" fillId="0" borderId="16" xfId="4" applyFont="1" applyFill="1" applyBorder="1" applyAlignment="1" applyProtection="1">
      <alignment horizontal="center" vertical="center"/>
    </xf>
    <xf numFmtId="0" fontId="10" fillId="0" borderId="17" xfId="4" applyFont="1" applyFill="1" applyBorder="1" applyAlignment="1" applyProtection="1">
      <alignment horizontal="center" vertical="center"/>
    </xf>
    <xf numFmtId="0" fontId="10" fillId="0" borderId="18" xfId="4" applyFont="1" applyFill="1" applyBorder="1" applyAlignment="1" applyProtection="1">
      <alignment horizontal="center" vertical="center"/>
    </xf>
    <xf numFmtId="2" fontId="8" fillId="0" borderId="15" xfId="4" applyNumberFormat="1" applyFont="1" applyFill="1" applyBorder="1" applyAlignment="1" applyProtection="1">
      <alignment horizontal="center" vertical="center"/>
    </xf>
    <xf numFmtId="2" fontId="8" fillId="0" borderId="16" xfId="4" applyNumberFormat="1" applyFont="1" applyFill="1" applyBorder="1" applyAlignment="1" applyProtection="1">
      <alignment horizontal="center" vertical="center"/>
    </xf>
    <xf numFmtId="2" fontId="8" fillId="0" borderId="5" xfId="4" applyNumberFormat="1" applyFont="1" applyFill="1" applyBorder="1" applyAlignment="1" applyProtection="1">
      <alignment horizontal="center" vertical="center"/>
    </xf>
    <xf numFmtId="2" fontId="8" fillId="0" borderId="17" xfId="4" applyNumberFormat="1" applyFont="1" applyFill="1" applyBorder="1" applyAlignment="1" applyProtection="1">
      <alignment horizontal="center" vertical="center"/>
    </xf>
    <xf numFmtId="2" fontId="8" fillId="0" borderId="18" xfId="4" applyNumberFormat="1" applyFont="1" applyFill="1" applyBorder="1" applyAlignment="1" applyProtection="1">
      <alignment horizontal="center" vertical="center"/>
    </xf>
    <xf numFmtId="2" fontId="8" fillId="0" borderId="9" xfId="4" applyNumberFormat="1" applyFont="1" applyFill="1" applyBorder="1" applyAlignment="1" applyProtection="1">
      <alignment horizontal="center" vertical="center"/>
    </xf>
    <xf numFmtId="0" fontId="9" fillId="0" borderId="15" xfId="4" applyFont="1" applyFill="1" applyBorder="1" applyAlignment="1" applyProtection="1">
      <alignment horizontal="center" vertical="center"/>
    </xf>
    <xf numFmtId="0" fontId="9" fillId="0" borderId="16" xfId="4" applyFont="1" applyFill="1" applyBorder="1" applyAlignment="1" applyProtection="1">
      <alignment horizontal="center" vertical="center"/>
    </xf>
    <xf numFmtId="0" fontId="9" fillId="0" borderId="5" xfId="4" applyFont="1" applyFill="1" applyBorder="1" applyAlignment="1" applyProtection="1">
      <alignment horizontal="center" vertical="center"/>
    </xf>
    <xf numFmtId="0" fontId="9" fillId="0" borderId="17" xfId="4" applyFont="1" applyFill="1" applyBorder="1" applyAlignment="1" applyProtection="1">
      <alignment horizontal="center" vertical="center"/>
    </xf>
    <xf numFmtId="0" fontId="9" fillId="0" borderId="18"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7" fillId="0" borderId="1" xfId="4" applyFont="1" applyFill="1" applyBorder="1" applyAlignment="1" applyProtection="1">
      <alignment horizontal="center"/>
    </xf>
    <xf numFmtId="0" fontId="7" fillId="0" borderId="0" xfId="4" applyFont="1" applyFill="1" applyBorder="1" applyAlignment="1" applyProtection="1">
      <alignment horizontal="center"/>
    </xf>
    <xf numFmtId="0" fontId="7" fillId="0" borderId="3" xfId="4" applyFont="1" applyFill="1" applyBorder="1" applyAlignment="1" applyProtection="1">
      <alignment horizontal="center"/>
    </xf>
    <xf numFmtId="0" fontId="2" fillId="0" borderId="7" xfId="3" applyFont="1" applyBorder="1" applyAlignment="1">
      <alignment wrapText="1"/>
    </xf>
    <xf numFmtId="0" fontId="2" fillId="0" borderId="7" xfId="3" applyFont="1" applyBorder="1" applyAlignment="1">
      <alignment horizontal="center" vertical="center" wrapText="1"/>
    </xf>
    <xf numFmtId="0" fontId="1" fillId="0" borderId="0" xfId="3" applyFont="1" applyAlignment="1">
      <alignment horizontal="left" wrapText="1"/>
    </xf>
    <xf numFmtId="165" fontId="2" fillId="0" borderId="7" xfId="3" applyNumberFormat="1" applyBorder="1" applyAlignment="1">
      <alignment wrapText="1"/>
    </xf>
    <xf numFmtId="165" fontId="2" fillId="0" borderId="7" xfId="3" applyNumberFormat="1" applyFont="1" applyBorder="1" applyAlignment="1">
      <alignment horizontal="center" vertical="center" wrapText="1"/>
    </xf>
    <xf numFmtId="1" fontId="2" fillId="0" borderId="7" xfId="3" applyNumberFormat="1" applyFont="1" applyBorder="1" applyAlignment="1">
      <alignment horizontal="center" vertical="center" wrapText="1"/>
    </xf>
    <xf numFmtId="165" fontId="2" fillId="0" borderId="7" xfId="3" applyNumberFormat="1" applyBorder="1" applyAlignment="1">
      <alignment horizontal="center" vertical="center" wrapText="1"/>
    </xf>
    <xf numFmtId="0" fontId="2" fillId="0" borderId="7" xfId="3" applyBorder="1" applyAlignment="1">
      <alignment horizontal="center" vertical="center" wrapText="1"/>
    </xf>
    <xf numFmtId="1" fontId="2" fillId="0" borderId="7" xfId="3" applyNumberFormat="1" applyFont="1" applyBorder="1" applyAlignment="1">
      <alignment wrapText="1"/>
    </xf>
    <xf numFmtId="0" fontId="2" fillId="0" borderId="7" xfId="3" applyBorder="1" applyAlignment="1">
      <alignment wrapText="1"/>
    </xf>
    <xf numFmtId="166" fontId="2" fillId="0" borderId="7" xfId="3" applyNumberFormat="1" applyBorder="1" applyAlignment="1">
      <alignment wrapText="1"/>
    </xf>
    <xf numFmtId="0" fontId="2" fillId="0" borderId="0" xfId="3" applyFont="1" applyAlignment="1">
      <alignment wrapText="1"/>
    </xf>
    <xf numFmtId="0" fontId="1" fillId="0" borderId="7" xfId="3" applyFont="1" applyBorder="1" applyAlignment="1">
      <alignment wrapText="1"/>
    </xf>
    <xf numFmtId="0" fontId="2" fillId="0" borderId="7" xfId="3" applyNumberFormat="1" applyFont="1" applyBorder="1" applyAlignment="1">
      <alignment horizontal="center" wrapText="1"/>
    </xf>
    <xf numFmtId="49" fontId="2" fillId="0" borderId="7" xfId="3" applyNumberFormat="1" applyFont="1" applyBorder="1" applyAlignment="1">
      <alignment wrapText="1"/>
    </xf>
    <xf numFmtId="43" fontId="4" fillId="0" borderId="2" xfId="1" applyFont="1" applyFill="1" applyBorder="1" applyAlignment="1" applyProtection="1">
      <alignment vertical="center"/>
      <protection locked="0"/>
    </xf>
    <xf numFmtId="2" fontId="4" fillId="0" borderId="19" xfId="2" applyNumberFormat="1" applyFont="1" applyFill="1" applyBorder="1" applyAlignment="1" applyProtection="1">
      <alignment horizontal="right" vertical="center" wrapText="1"/>
    </xf>
    <xf numFmtId="43" fontId="4" fillId="0" borderId="8" xfId="1" applyFont="1" applyFill="1" applyBorder="1" applyAlignment="1" applyProtection="1">
      <alignment vertical="center" wrapText="1"/>
    </xf>
  </cellXfs>
  <cellStyles count="5">
    <cellStyle name="Comma" xfId="1" builtinId="3"/>
    <cellStyle name="Normal" xfId="0" builtinId="0"/>
    <cellStyle name="Normal 2" xfId="2"/>
    <cellStyle name="Normal 3" xfId="3"/>
    <cellStyle name="Normal_Sheet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1"/>
  <sheetViews>
    <sheetView tabSelected="1" zoomScaleNormal="100" workbookViewId="0">
      <pane ySplit="10" topLeftCell="A90" activePane="bottomLeft" state="frozen"/>
      <selection pane="bottomLeft" activeCell="I103" sqref="I103"/>
    </sheetView>
  </sheetViews>
  <sheetFormatPr defaultRowHeight="15" x14ac:dyDescent="0.25"/>
  <cols>
    <col min="1" max="1" width="24.85546875" style="4" customWidth="1"/>
    <col min="2" max="5" width="9.140625" style="4" customWidth="1"/>
    <col min="6" max="6" width="17.5703125" style="4" customWidth="1"/>
    <col min="7" max="7" width="25.5703125" style="4" customWidth="1"/>
    <col min="8" max="8" width="13.140625" style="4" customWidth="1"/>
    <col min="9" max="12" width="12.42578125" style="4" customWidth="1"/>
    <col min="13" max="15" width="0" style="4" hidden="1" customWidth="1"/>
    <col min="16" max="17" width="9.140625" style="4" customWidth="1"/>
  </cols>
  <sheetData>
    <row r="1" spans="1:17" s="2" customFormat="1" ht="20.25" customHeight="1" x14ac:dyDescent="0.15">
      <c r="A1" s="118" t="s">
        <v>0</v>
      </c>
      <c r="B1" s="119"/>
      <c r="C1" s="119"/>
      <c r="D1" s="119"/>
      <c r="E1" s="119"/>
      <c r="F1" s="120"/>
      <c r="G1" s="24"/>
      <c r="H1" s="102" t="s">
        <v>1</v>
      </c>
      <c r="I1" s="103"/>
      <c r="J1" s="103"/>
      <c r="K1" s="103"/>
      <c r="L1" s="104"/>
      <c r="M1" s="108"/>
      <c r="N1" s="109"/>
      <c r="O1" s="109"/>
      <c r="P1" s="25"/>
      <c r="Q1" s="26"/>
    </row>
    <row r="2" spans="1:17" s="3" customFormat="1" ht="1.5" customHeight="1" x14ac:dyDescent="0.15">
      <c r="A2" s="121"/>
      <c r="B2" s="122"/>
      <c r="C2" s="122"/>
      <c r="D2" s="122"/>
      <c r="E2" s="122"/>
      <c r="F2" s="123"/>
      <c r="G2" s="5"/>
      <c r="H2" s="105"/>
      <c r="I2" s="106"/>
      <c r="J2" s="106"/>
      <c r="K2" s="106"/>
      <c r="L2" s="107"/>
      <c r="M2" s="110"/>
      <c r="N2" s="111"/>
      <c r="O2" s="111"/>
      <c r="P2" s="22"/>
      <c r="Q2" s="23"/>
    </row>
    <row r="3" spans="1:17" s="3" customFormat="1" ht="10.5" x14ac:dyDescent="0.15">
      <c r="A3" s="6"/>
      <c r="B3" s="7"/>
      <c r="C3" s="7"/>
      <c r="D3" s="7"/>
      <c r="E3" s="7"/>
      <c r="F3" s="8"/>
      <c r="G3" s="5"/>
      <c r="H3" s="102" t="s">
        <v>2</v>
      </c>
      <c r="I3" s="103"/>
      <c r="J3" s="103"/>
      <c r="K3" s="103"/>
      <c r="L3" s="104"/>
      <c r="M3" s="112" t="s">
        <v>3</v>
      </c>
      <c r="N3" s="113"/>
      <c r="O3" s="114"/>
      <c r="P3" s="23"/>
      <c r="Q3" s="23"/>
    </row>
    <row r="4" spans="1:17" s="3" customFormat="1" ht="3.75" customHeight="1" x14ac:dyDescent="0.15">
      <c r="A4" s="9"/>
      <c r="B4" s="7"/>
      <c r="C4" s="7"/>
      <c r="D4" s="7"/>
      <c r="E4" s="7"/>
      <c r="F4" s="8"/>
      <c r="G4" s="5"/>
      <c r="H4" s="105"/>
      <c r="I4" s="106"/>
      <c r="J4" s="106"/>
      <c r="K4" s="106"/>
      <c r="L4" s="107"/>
      <c r="M4" s="115"/>
      <c r="N4" s="116"/>
      <c r="O4" s="117"/>
      <c r="P4" s="23"/>
      <c r="Q4" s="23"/>
    </row>
    <row r="5" spans="1:17" s="3" customFormat="1" ht="5.25" customHeight="1" x14ac:dyDescent="0.15">
      <c r="A5" s="9"/>
      <c r="B5" s="7"/>
      <c r="C5" s="7"/>
      <c r="D5" s="7"/>
      <c r="E5" s="7"/>
      <c r="F5" s="8"/>
      <c r="G5" s="10"/>
      <c r="H5" s="11"/>
      <c r="I5" s="6"/>
      <c r="J5" s="6"/>
      <c r="K5" s="6"/>
      <c r="L5" s="12"/>
      <c r="M5" s="6"/>
      <c r="N5" s="6"/>
      <c r="O5" s="27" t="s">
        <v>37</v>
      </c>
      <c r="P5" s="23"/>
      <c r="Q5" s="23"/>
    </row>
    <row r="6" spans="1:17" s="3" customFormat="1" ht="10.5" x14ac:dyDescent="0.15">
      <c r="A6" s="9"/>
      <c r="B6" s="7"/>
      <c r="C6" s="7"/>
      <c r="D6" s="7"/>
      <c r="E6" s="7"/>
      <c r="F6" s="8"/>
      <c r="G6" s="10" t="s">
        <v>4</v>
      </c>
      <c r="H6" s="13" t="s">
        <v>14</v>
      </c>
      <c r="I6" s="14" t="s">
        <v>16</v>
      </c>
      <c r="J6" s="14" t="s">
        <v>20</v>
      </c>
      <c r="K6" s="14" t="s">
        <v>23</v>
      </c>
      <c r="L6" s="14" t="s">
        <v>25</v>
      </c>
      <c r="M6" s="14" t="s">
        <v>29</v>
      </c>
      <c r="N6" s="14" t="s">
        <v>33</v>
      </c>
      <c r="O6" s="27" t="s">
        <v>30</v>
      </c>
      <c r="P6" s="23"/>
      <c r="Q6" s="23"/>
    </row>
    <row r="7" spans="1:17" s="3" customFormat="1" ht="10.5" x14ac:dyDescent="0.15">
      <c r="A7" s="14" t="s">
        <v>11</v>
      </c>
      <c r="B7" s="124" t="s">
        <v>10</v>
      </c>
      <c r="C7" s="125"/>
      <c r="D7" s="125"/>
      <c r="E7" s="125"/>
      <c r="F7" s="126"/>
      <c r="G7" s="10" t="s">
        <v>6</v>
      </c>
      <c r="H7" s="13" t="s">
        <v>15</v>
      </c>
      <c r="I7" s="14" t="s">
        <v>21</v>
      </c>
      <c r="J7" s="14" t="s">
        <v>21</v>
      </c>
      <c r="K7" s="14" t="s">
        <v>41</v>
      </c>
      <c r="L7" s="14" t="s">
        <v>23</v>
      </c>
      <c r="M7" s="14" t="s">
        <v>30</v>
      </c>
      <c r="N7" s="14" t="s">
        <v>34</v>
      </c>
      <c r="O7" s="27" t="s">
        <v>38</v>
      </c>
      <c r="P7" s="23"/>
      <c r="Q7" s="23"/>
    </row>
    <row r="8" spans="1:17" s="3" customFormat="1" ht="10.5" x14ac:dyDescent="0.15">
      <c r="A8" s="14" t="s">
        <v>12</v>
      </c>
      <c r="B8" s="7"/>
      <c r="C8" s="7"/>
      <c r="D8" s="7"/>
      <c r="E8" s="7"/>
      <c r="F8" s="8"/>
      <c r="G8" s="10" t="s">
        <v>5</v>
      </c>
      <c r="H8" s="8"/>
      <c r="I8" s="14" t="s">
        <v>17</v>
      </c>
      <c r="J8" s="14" t="s">
        <v>27</v>
      </c>
      <c r="K8" s="14" t="s">
        <v>42</v>
      </c>
      <c r="L8" s="14" t="s">
        <v>26</v>
      </c>
      <c r="M8" s="14" t="s">
        <v>31</v>
      </c>
      <c r="N8" s="14" t="s">
        <v>30</v>
      </c>
      <c r="O8" s="28" t="s">
        <v>39</v>
      </c>
      <c r="P8" s="23"/>
      <c r="Q8" s="23"/>
    </row>
    <row r="9" spans="1:17" s="3" customFormat="1" ht="10.5" x14ac:dyDescent="0.15">
      <c r="A9" s="9"/>
      <c r="B9" s="7"/>
      <c r="C9" s="7"/>
      <c r="D9" s="7"/>
      <c r="E9" s="7"/>
      <c r="F9" s="8"/>
      <c r="G9" s="15"/>
      <c r="H9" s="8"/>
      <c r="I9" s="14" t="s">
        <v>18</v>
      </c>
      <c r="J9" s="14"/>
      <c r="K9" s="14"/>
      <c r="L9" s="14"/>
      <c r="M9" s="14"/>
      <c r="N9" s="14" t="s">
        <v>35</v>
      </c>
      <c r="O9" s="27"/>
      <c r="P9" s="23"/>
      <c r="Q9" s="23"/>
    </row>
    <row r="10" spans="1:17" s="3" customFormat="1" ht="10.5" x14ac:dyDescent="0.15">
      <c r="A10" s="16" t="s">
        <v>8</v>
      </c>
      <c r="B10" s="124" t="s">
        <v>9</v>
      </c>
      <c r="C10" s="125"/>
      <c r="D10" s="125"/>
      <c r="E10" s="125"/>
      <c r="F10" s="126"/>
      <c r="G10" s="17" t="s">
        <v>7</v>
      </c>
      <c r="H10" s="13" t="s">
        <v>13</v>
      </c>
      <c r="I10" s="16" t="s">
        <v>19</v>
      </c>
      <c r="J10" s="16" t="s">
        <v>22</v>
      </c>
      <c r="K10" s="16" t="s">
        <v>24</v>
      </c>
      <c r="L10" s="16" t="s">
        <v>28</v>
      </c>
      <c r="M10" s="16" t="s">
        <v>32</v>
      </c>
      <c r="N10" s="16" t="s">
        <v>40</v>
      </c>
      <c r="O10" s="29" t="s">
        <v>36</v>
      </c>
      <c r="P10" s="23"/>
      <c r="Q10" s="23"/>
    </row>
    <row r="11" spans="1:17" s="1" customFormat="1" ht="12.75" x14ac:dyDescent="0.2">
      <c r="A11" s="18" t="s">
        <v>46</v>
      </c>
      <c r="B11" s="101" t="s">
        <v>44</v>
      </c>
      <c r="C11" s="101"/>
      <c r="D11" s="101"/>
      <c r="E11" s="101"/>
      <c r="F11" s="101"/>
      <c r="G11" s="19" t="s">
        <v>43</v>
      </c>
      <c r="H11" s="94">
        <v>50</v>
      </c>
      <c r="I11" s="94">
        <v>2.1</v>
      </c>
      <c r="J11" s="96">
        <f>H11*I11</f>
        <v>105</v>
      </c>
      <c r="K11" s="94">
        <v>0.5</v>
      </c>
      <c r="L11" s="97">
        <f>J11*K11</f>
        <v>52.5</v>
      </c>
      <c r="M11" s="30">
        <v>0</v>
      </c>
      <c r="N11" s="31">
        <v>0</v>
      </c>
      <c r="O11" s="32">
        <v>0</v>
      </c>
      <c r="P11" s="21"/>
      <c r="Q11" s="21"/>
    </row>
    <row r="12" spans="1:17" s="1" customFormat="1" ht="12.75" x14ac:dyDescent="0.2">
      <c r="A12" s="18" t="s">
        <v>47</v>
      </c>
      <c r="B12" s="101" t="s">
        <v>45</v>
      </c>
      <c r="C12" s="101"/>
      <c r="D12" s="101"/>
      <c r="E12" s="101"/>
      <c r="F12" s="101"/>
      <c r="G12" s="19" t="s">
        <v>43</v>
      </c>
      <c r="H12" s="94">
        <v>10</v>
      </c>
      <c r="I12" s="94">
        <v>1.1000000000000001</v>
      </c>
      <c r="J12" s="96">
        <f t="shared" ref="J12:J75" si="0">H12*I12</f>
        <v>11</v>
      </c>
      <c r="K12" s="94">
        <v>0.5</v>
      </c>
      <c r="L12" s="97">
        <f t="shared" ref="L12:L75" si="1">J12*K12</f>
        <v>5.5</v>
      </c>
      <c r="M12" s="30"/>
      <c r="N12" s="31"/>
      <c r="O12" s="32">
        <v>0</v>
      </c>
      <c r="P12" s="21"/>
      <c r="Q12" s="21"/>
    </row>
    <row r="13" spans="1:17" s="1" customFormat="1" ht="12.75" x14ac:dyDescent="0.2">
      <c r="A13" s="18" t="s">
        <v>48</v>
      </c>
      <c r="B13" s="101" t="s">
        <v>55</v>
      </c>
      <c r="C13" s="101"/>
      <c r="D13" s="101"/>
      <c r="E13" s="101"/>
      <c r="F13" s="101"/>
      <c r="G13" s="19" t="s">
        <v>43</v>
      </c>
      <c r="H13" s="94">
        <v>10</v>
      </c>
      <c r="I13" s="94">
        <v>1.1000000000000001</v>
      </c>
      <c r="J13" s="96">
        <f t="shared" si="0"/>
        <v>11</v>
      </c>
      <c r="K13" s="94">
        <v>0.5</v>
      </c>
      <c r="L13" s="97">
        <f t="shared" si="1"/>
        <v>5.5</v>
      </c>
      <c r="M13" s="30"/>
      <c r="N13" s="31"/>
      <c r="O13" s="32">
        <v>0</v>
      </c>
      <c r="P13" s="21"/>
      <c r="Q13" s="21"/>
    </row>
    <row r="14" spans="1:17" s="1" customFormat="1" ht="12.75" x14ac:dyDescent="0.2">
      <c r="A14" s="18" t="s">
        <v>49</v>
      </c>
      <c r="B14" s="101" t="s">
        <v>52</v>
      </c>
      <c r="C14" s="101"/>
      <c r="D14" s="101"/>
      <c r="E14" s="101"/>
      <c r="F14" s="101"/>
      <c r="G14" s="19" t="s">
        <v>43</v>
      </c>
      <c r="H14" s="94">
        <v>10</v>
      </c>
      <c r="I14" s="94">
        <v>2.7</v>
      </c>
      <c r="J14" s="96">
        <f t="shared" si="0"/>
        <v>27</v>
      </c>
      <c r="K14" s="94">
        <v>1</v>
      </c>
      <c r="L14" s="97">
        <f t="shared" si="1"/>
        <v>27</v>
      </c>
      <c r="M14" s="30"/>
      <c r="N14" s="31"/>
      <c r="O14" s="32">
        <v>0</v>
      </c>
      <c r="P14" s="21"/>
      <c r="Q14" s="21"/>
    </row>
    <row r="15" spans="1:17" s="1" customFormat="1" ht="12.75" x14ac:dyDescent="0.2">
      <c r="A15" s="18" t="s">
        <v>50</v>
      </c>
      <c r="B15" s="101" t="s">
        <v>53</v>
      </c>
      <c r="C15" s="101"/>
      <c r="D15" s="101"/>
      <c r="E15" s="101"/>
      <c r="F15" s="101"/>
      <c r="G15" s="19" t="s">
        <v>56</v>
      </c>
      <c r="H15" s="94">
        <v>30</v>
      </c>
      <c r="I15" s="94">
        <v>4.8</v>
      </c>
      <c r="J15" s="96">
        <f t="shared" si="0"/>
        <v>144</v>
      </c>
      <c r="K15" s="94">
        <v>0.5</v>
      </c>
      <c r="L15" s="97">
        <f t="shared" si="1"/>
        <v>72</v>
      </c>
      <c r="M15" s="30"/>
      <c r="N15" s="31"/>
      <c r="O15" s="32">
        <v>0</v>
      </c>
      <c r="P15" s="21"/>
      <c r="Q15" s="21"/>
    </row>
    <row r="16" spans="1:17" s="1" customFormat="1" ht="25.5" x14ac:dyDescent="0.2">
      <c r="A16" s="18" t="s">
        <v>51</v>
      </c>
      <c r="B16" s="101" t="s">
        <v>54</v>
      </c>
      <c r="C16" s="101"/>
      <c r="D16" s="101"/>
      <c r="E16" s="101"/>
      <c r="F16" s="101"/>
      <c r="G16" s="19" t="s">
        <v>57</v>
      </c>
      <c r="H16" s="94">
        <v>100</v>
      </c>
      <c r="I16" s="94">
        <v>1.4</v>
      </c>
      <c r="J16" s="96">
        <f t="shared" si="0"/>
        <v>140</v>
      </c>
      <c r="K16" s="94">
        <v>1</v>
      </c>
      <c r="L16" s="97">
        <f t="shared" si="1"/>
        <v>140</v>
      </c>
      <c r="M16" s="30"/>
      <c r="N16" s="31"/>
      <c r="O16" s="32">
        <v>0</v>
      </c>
      <c r="P16" s="21"/>
      <c r="Q16" s="21"/>
    </row>
    <row r="17" spans="1:17" s="1" customFormat="1" ht="12.75" x14ac:dyDescent="0.2">
      <c r="A17" s="18" t="s">
        <v>69</v>
      </c>
      <c r="B17" s="101" t="s">
        <v>58</v>
      </c>
      <c r="C17" s="101"/>
      <c r="D17" s="101"/>
      <c r="E17" s="101"/>
      <c r="F17" s="101"/>
      <c r="G17" s="19" t="s">
        <v>70</v>
      </c>
      <c r="H17" s="94">
        <v>54</v>
      </c>
      <c r="I17" s="94">
        <v>1</v>
      </c>
      <c r="J17" s="96">
        <f t="shared" si="0"/>
        <v>54</v>
      </c>
      <c r="K17" s="94">
        <v>0.5</v>
      </c>
      <c r="L17" s="97">
        <f t="shared" si="1"/>
        <v>27</v>
      </c>
      <c r="M17" s="30"/>
      <c r="N17" s="31"/>
      <c r="O17" s="32">
        <v>0</v>
      </c>
      <c r="P17" s="21"/>
      <c r="Q17" s="21"/>
    </row>
    <row r="18" spans="1:17" s="1" customFormat="1" ht="12.75" x14ac:dyDescent="0.2">
      <c r="A18" s="18" t="s">
        <v>64</v>
      </c>
      <c r="B18" s="101" t="s">
        <v>59</v>
      </c>
      <c r="C18" s="101"/>
      <c r="D18" s="101"/>
      <c r="E18" s="101"/>
      <c r="F18" s="101"/>
      <c r="G18" s="19" t="s">
        <v>70</v>
      </c>
      <c r="H18" s="94">
        <v>1000</v>
      </c>
      <c r="I18" s="94">
        <v>2.2000000000000002</v>
      </c>
      <c r="J18" s="96">
        <f t="shared" si="0"/>
        <v>2200</v>
      </c>
      <c r="K18" s="94">
        <v>0.5</v>
      </c>
      <c r="L18" s="97">
        <f t="shared" si="1"/>
        <v>1100</v>
      </c>
      <c r="M18" s="30"/>
      <c r="N18" s="31"/>
      <c r="O18" s="32">
        <v>0</v>
      </c>
      <c r="P18" s="21"/>
      <c r="Q18" s="21"/>
    </row>
    <row r="19" spans="1:17" s="1" customFormat="1" ht="12.75" x14ac:dyDescent="0.2">
      <c r="A19" s="18" t="s">
        <v>65</v>
      </c>
      <c r="B19" s="101" t="s">
        <v>60</v>
      </c>
      <c r="C19" s="101"/>
      <c r="D19" s="101"/>
      <c r="E19" s="101"/>
      <c r="F19" s="101"/>
      <c r="G19" s="19" t="s">
        <v>71</v>
      </c>
      <c r="H19" s="94">
        <v>500</v>
      </c>
      <c r="I19" s="94">
        <v>1.7</v>
      </c>
      <c r="J19" s="96">
        <f t="shared" si="0"/>
        <v>850</v>
      </c>
      <c r="K19" s="94">
        <v>1</v>
      </c>
      <c r="L19" s="97">
        <f t="shared" si="1"/>
        <v>850</v>
      </c>
      <c r="M19" s="30"/>
      <c r="N19" s="31"/>
      <c r="O19" s="32">
        <v>0</v>
      </c>
      <c r="P19" s="21"/>
      <c r="Q19" s="21"/>
    </row>
    <row r="20" spans="1:17" s="1" customFormat="1" ht="12.75" x14ac:dyDescent="0.2">
      <c r="A20" s="18" t="s">
        <v>66</v>
      </c>
      <c r="B20" s="101" t="s">
        <v>61</v>
      </c>
      <c r="C20" s="101"/>
      <c r="D20" s="101"/>
      <c r="E20" s="101"/>
      <c r="F20" s="101"/>
      <c r="G20" s="19" t="s">
        <v>72</v>
      </c>
      <c r="H20" s="94">
        <v>500</v>
      </c>
      <c r="I20" s="94">
        <v>1.4</v>
      </c>
      <c r="J20" s="96">
        <f t="shared" si="0"/>
        <v>700</v>
      </c>
      <c r="K20" s="94">
        <v>1</v>
      </c>
      <c r="L20" s="97">
        <f t="shared" si="1"/>
        <v>700</v>
      </c>
      <c r="M20" s="30"/>
      <c r="N20" s="31"/>
      <c r="O20" s="32">
        <v>0</v>
      </c>
      <c r="P20" s="21"/>
      <c r="Q20" s="21"/>
    </row>
    <row r="21" spans="1:17" s="1" customFormat="1" ht="12.75" x14ac:dyDescent="0.2">
      <c r="A21" s="18" t="s">
        <v>67</v>
      </c>
      <c r="B21" s="101" t="s">
        <v>62</v>
      </c>
      <c r="C21" s="101"/>
      <c r="D21" s="101"/>
      <c r="E21" s="101"/>
      <c r="F21" s="101"/>
      <c r="G21" s="19" t="s">
        <v>73</v>
      </c>
      <c r="H21" s="94">
        <v>300</v>
      </c>
      <c r="I21" s="94">
        <v>1.9</v>
      </c>
      <c r="J21" s="96">
        <f t="shared" si="0"/>
        <v>570</v>
      </c>
      <c r="K21" s="94">
        <v>1</v>
      </c>
      <c r="L21" s="97">
        <f t="shared" si="1"/>
        <v>570</v>
      </c>
      <c r="M21" s="30"/>
      <c r="N21" s="31"/>
      <c r="O21" s="32">
        <v>0</v>
      </c>
      <c r="P21" s="21"/>
      <c r="Q21" s="21"/>
    </row>
    <row r="22" spans="1:17" s="1" customFormat="1" ht="12.75" x14ac:dyDescent="0.2">
      <c r="A22" s="18" t="s">
        <v>68</v>
      </c>
      <c r="B22" s="101" t="s">
        <v>63</v>
      </c>
      <c r="C22" s="101"/>
      <c r="D22" s="101"/>
      <c r="E22" s="101"/>
      <c r="F22" s="101"/>
      <c r="G22" s="19" t="s">
        <v>74</v>
      </c>
      <c r="H22" s="94">
        <v>600</v>
      </c>
      <c r="I22" s="94">
        <v>2.4</v>
      </c>
      <c r="J22" s="96">
        <f t="shared" si="0"/>
        <v>1440</v>
      </c>
      <c r="K22" s="94">
        <v>0.1</v>
      </c>
      <c r="L22" s="97">
        <f t="shared" si="1"/>
        <v>144</v>
      </c>
      <c r="M22" s="30"/>
      <c r="N22" s="31"/>
      <c r="O22" s="32">
        <v>0</v>
      </c>
      <c r="P22" s="21"/>
      <c r="Q22" s="21"/>
    </row>
    <row r="23" spans="1:17" s="1" customFormat="1" ht="12.75" x14ac:dyDescent="0.2">
      <c r="A23" s="18" t="s">
        <v>75</v>
      </c>
      <c r="B23" s="101" t="s">
        <v>81</v>
      </c>
      <c r="C23" s="101"/>
      <c r="D23" s="101"/>
      <c r="E23" s="101"/>
      <c r="F23" s="101"/>
      <c r="G23" s="19" t="s">
        <v>43</v>
      </c>
      <c r="H23" s="94">
        <v>10</v>
      </c>
      <c r="I23" s="94">
        <v>1.1000000000000001</v>
      </c>
      <c r="J23" s="96">
        <f t="shared" si="0"/>
        <v>11</v>
      </c>
      <c r="K23" s="94">
        <v>0.5</v>
      </c>
      <c r="L23" s="97">
        <f t="shared" si="1"/>
        <v>5.5</v>
      </c>
      <c r="M23" s="30"/>
      <c r="N23" s="31"/>
      <c r="O23" s="32">
        <v>0</v>
      </c>
      <c r="P23" s="21"/>
      <c r="Q23" s="21"/>
    </row>
    <row r="24" spans="1:17" s="1" customFormat="1" ht="12.75" x14ac:dyDescent="0.2">
      <c r="A24" s="18" t="s">
        <v>76</v>
      </c>
      <c r="B24" s="101" t="s">
        <v>82</v>
      </c>
      <c r="C24" s="101"/>
      <c r="D24" s="101"/>
      <c r="E24" s="101"/>
      <c r="F24" s="101"/>
      <c r="G24" s="19" t="s">
        <v>87</v>
      </c>
      <c r="H24" s="94">
        <v>558</v>
      </c>
      <c r="I24" s="94">
        <v>1</v>
      </c>
      <c r="J24" s="96">
        <f t="shared" si="0"/>
        <v>558</v>
      </c>
      <c r="K24" s="94">
        <v>0.5</v>
      </c>
      <c r="L24" s="97">
        <f t="shared" si="1"/>
        <v>279</v>
      </c>
      <c r="M24" s="30"/>
      <c r="N24" s="31"/>
      <c r="O24" s="32">
        <v>0</v>
      </c>
      <c r="P24" s="21"/>
      <c r="Q24" s="21"/>
    </row>
    <row r="25" spans="1:17" s="1" customFormat="1" ht="12.75" x14ac:dyDescent="0.2">
      <c r="A25" s="18" t="s">
        <v>77</v>
      </c>
      <c r="B25" s="101" t="s">
        <v>83</v>
      </c>
      <c r="C25" s="101"/>
      <c r="D25" s="101"/>
      <c r="E25" s="101"/>
      <c r="F25" s="101"/>
      <c r="G25" s="19" t="s">
        <v>43</v>
      </c>
      <c r="H25" s="94">
        <v>20</v>
      </c>
      <c r="I25" s="94">
        <v>2.8</v>
      </c>
      <c r="J25" s="96">
        <f t="shared" si="0"/>
        <v>56</v>
      </c>
      <c r="K25" s="94">
        <v>0.5</v>
      </c>
      <c r="L25" s="97">
        <f t="shared" si="1"/>
        <v>28</v>
      </c>
      <c r="M25" s="30"/>
      <c r="N25" s="31"/>
      <c r="O25" s="32">
        <v>0</v>
      </c>
      <c r="P25" s="21"/>
      <c r="Q25" s="21"/>
    </row>
    <row r="26" spans="1:17" s="1" customFormat="1" ht="26.25" customHeight="1" x14ac:dyDescent="0.2">
      <c r="A26" s="18" t="s">
        <v>78</v>
      </c>
      <c r="B26" s="101" t="s">
        <v>84</v>
      </c>
      <c r="C26" s="101"/>
      <c r="D26" s="101"/>
      <c r="E26" s="101"/>
      <c r="F26" s="101"/>
      <c r="G26" s="19" t="s">
        <v>87</v>
      </c>
      <c r="H26" s="94">
        <v>22</v>
      </c>
      <c r="I26" s="94">
        <v>1</v>
      </c>
      <c r="J26" s="96">
        <f t="shared" si="0"/>
        <v>22</v>
      </c>
      <c r="K26" s="94">
        <v>0.5</v>
      </c>
      <c r="L26" s="97">
        <f t="shared" si="1"/>
        <v>11</v>
      </c>
      <c r="M26" s="30"/>
      <c r="N26" s="31"/>
      <c r="O26" s="32">
        <v>0</v>
      </c>
      <c r="P26" s="21"/>
      <c r="Q26" s="21"/>
    </row>
    <row r="27" spans="1:17" s="1" customFormat="1" ht="12.75" x14ac:dyDescent="0.2">
      <c r="A27" s="18" t="s">
        <v>79</v>
      </c>
      <c r="B27" s="101" t="s">
        <v>85</v>
      </c>
      <c r="C27" s="101"/>
      <c r="D27" s="101"/>
      <c r="E27" s="101"/>
      <c r="F27" s="101"/>
      <c r="G27" s="19" t="s">
        <v>70</v>
      </c>
      <c r="H27" s="94">
        <v>55</v>
      </c>
      <c r="I27" s="94">
        <v>1</v>
      </c>
      <c r="J27" s="96">
        <f t="shared" si="0"/>
        <v>55</v>
      </c>
      <c r="K27" s="94">
        <v>0.1</v>
      </c>
      <c r="L27" s="97">
        <f t="shared" si="1"/>
        <v>5.5</v>
      </c>
      <c r="M27" s="30"/>
      <c r="N27" s="31"/>
      <c r="O27" s="32">
        <v>0</v>
      </c>
      <c r="P27" s="21"/>
      <c r="Q27" s="21"/>
    </row>
    <row r="28" spans="1:17" s="1" customFormat="1" ht="12.75" x14ac:dyDescent="0.2">
      <c r="A28" s="18" t="s">
        <v>80</v>
      </c>
      <c r="B28" s="101" t="s">
        <v>86</v>
      </c>
      <c r="C28" s="101"/>
      <c r="D28" s="101"/>
      <c r="E28" s="101"/>
      <c r="F28" s="101"/>
      <c r="G28" s="19" t="s">
        <v>43</v>
      </c>
      <c r="H28" s="94">
        <v>500</v>
      </c>
      <c r="I28" s="94">
        <v>1.4</v>
      </c>
      <c r="J28" s="96">
        <f t="shared" si="0"/>
        <v>700</v>
      </c>
      <c r="K28" s="94">
        <v>0.5</v>
      </c>
      <c r="L28" s="97">
        <f t="shared" si="1"/>
        <v>350</v>
      </c>
      <c r="M28" s="30"/>
      <c r="N28" s="31"/>
      <c r="O28" s="32">
        <v>0</v>
      </c>
      <c r="P28" s="21"/>
      <c r="Q28" s="21"/>
    </row>
    <row r="29" spans="1:17" s="1" customFormat="1" ht="12.75" x14ac:dyDescent="0.2">
      <c r="A29" s="18" t="s">
        <v>94</v>
      </c>
      <c r="B29" s="101" t="s">
        <v>88</v>
      </c>
      <c r="C29" s="101"/>
      <c r="D29" s="101"/>
      <c r="E29" s="101"/>
      <c r="F29" s="101"/>
      <c r="G29" s="19" t="s">
        <v>43</v>
      </c>
      <c r="H29" s="94">
        <v>27</v>
      </c>
      <c r="I29" s="94">
        <v>1</v>
      </c>
      <c r="J29" s="96">
        <f t="shared" si="0"/>
        <v>27</v>
      </c>
      <c r="K29" s="94">
        <v>1</v>
      </c>
      <c r="L29" s="97">
        <f t="shared" si="1"/>
        <v>27</v>
      </c>
      <c r="M29" s="30"/>
      <c r="N29" s="31"/>
      <c r="O29" s="32">
        <v>0</v>
      </c>
      <c r="P29" s="21"/>
      <c r="Q29" s="21"/>
    </row>
    <row r="30" spans="1:17" s="1" customFormat="1" ht="12.75" x14ac:dyDescent="0.2">
      <c r="A30" s="18" t="s">
        <v>95</v>
      </c>
      <c r="B30" s="101" t="s">
        <v>89</v>
      </c>
      <c r="C30" s="101"/>
      <c r="D30" s="101"/>
      <c r="E30" s="101"/>
      <c r="F30" s="101"/>
      <c r="G30" s="19" t="s">
        <v>43</v>
      </c>
      <c r="H30" s="94">
        <v>100</v>
      </c>
      <c r="I30" s="94">
        <v>2.7</v>
      </c>
      <c r="J30" s="96">
        <f t="shared" si="0"/>
        <v>270</v>
      </c>
      <c r="K30" s="94">
        <v>1</v>
      </c>
      <c r="L30" s="97">
        <f t="shared" si="1"/>
        <v>270</v>
      </c>
      <c r="M30" s="30"/>
      <c r="N30" s="31"/>
      <c r="O30" s="32">
        <v>0</v>
      </c>
      <c r="P30" s="21"/>
      <c r="Q30" s="21"/>
    </row>
    <row r="31" spans="1:17" s="1" customFormat="1" ht="12.75" x14ac:dyDescent="0.2">
      <c r="A31" s="18" t="s">
        <v>96</v>
      </c>
      <c r="B31" s="101" t="s">
        <v>90</v>
      </c>
      <c r="C31" s="101"/>
      <c r="D31" s="101"/>
      <c r="E31" s="101"/>
      <c r="F31" s="101"/>
      <c r="G31" s="19" t="s">
        <v>43</v>
      </c>
      <c r="H31" s="94">
        <v>10</v>
      </c>
      <c r="I31" s="94">
        <v>1.4</v>
      </c>
      <c r="J31" s="96">
        <f t="shared" si="0"/>
        <v>14</v>
      </c>
      <c r="K31" s="94">
        <v>1</v>
      </c>
      <c r="L31" s="97">
        <f t="shared" si="1"/>
        <v>14</v>
      </c>
      <c r="M31" s="30"/>
      <c r="N31" s="31"/>
      <c r="O31" s="32">
        <v>0</v>
      </c>
      <c r="P31" s="21"/>
      <c r="Q31" s="21"/>
    </row>
    <row r="32" spans="1:17" s="1" customFormat="1" ht="24.75" customHeight="1" x14ac:dyDescent="0.2">
      <c r="A32" s="18" t="s">
        <v>97</v>
      </c>
      <c r="B32" s="101" t="s">
        <v>91</v>
      </c>
      <c r="C32" s="101"/>
      <c r="D32" s="101"/>
      <c r="E32" s="101"/>
      <c r="F32" s="101"/>
      <c r="G32" s="19" t="s">
        <v>70</v>
      </c>
      <c r="H32" s="94">
        <v>10</v>
      </c>
      <c r="I32" s="94">
        <v>1.4</v>
      </c>
      <c r="J32" s="96">
        <f t="shared" si="0"/>
        <v>14</v>
      </c>
      <c r="K32" s="94">
        <v>0.3</v>
      </c>
      <c r="L32" s="97">
        <f t="shared" si="1"/>
        <v>4.2</v>
      </c>
      <c r="M32" s="30"/>
      <c r="N32" s="31"/>
      <c r="O32" s="32">
        <v>0</v>
      </c>
      <c r="P32" s="21"/>
      <c r="Q32" s="21"/>
    </row>
    <row r="33" spans="1:17" s="1" customFormat="1" ht="12.75" x14ac:dyDescent="0.2">
      <c r="A33" s="18" t="s">
        <v>98</v>
      </c>
      <c r="B33" s="101" t="s">
        <v>92</v>
      </c>
      <c r="C33" s="101"/>
      <c r="D33" s="101"/>
      <c r="E33" s="101"/>
      <c r="F33" s="101"/>
      <c r="G33" s="19" t="s">
        <v>73</v>
      </c>
      <c r="H33" s="94">
        <v>10</v>
      </c>
      <c r="I33" s="94">
        <v>1.7</v>
      </c>
      <c r="J33" s="96">
        <f t="shared" si="0"/>
        <v>17</v>
      </c>
      <c r="K33" s="94">
        <v>1</v>
      </c>
      <c r="L33" s="97">
        <f t="shared" si="1"/>
        <v>17</v>
      </c>
      <c r="M33" s="30"/>
      <c r="N33" s="31"/>
      <c r="O33" s="32">
        <v>0</v>
      </c>
      <c r="P33" s="21"/>
      <c r="Q33" s="21"/>
    </row>
    <row r="34" spans="1:17" s="1" customFormat="1" ht="12.75" x14ac:dyDescent="0.2">
      <c r="A34" s="18" t="s">
        <v>98</v>
      </c>
      <c r="B34" s="101" t="s">
        <v>93</v>
      </c>
      <c r="C34" s="101"/>
      <c r="D34" s="101"/>
      <c r="E34" s="101"/>
      <c r="F34" s="101"/>
      <c r="G34" s="19" t="s">
        <v>70</v>
      </c>
      <c r="H34" s="94">
        <v>10</v>
      </c>
      <c r="I34" s="94">
        <v>3.3</v>
      </c>
      <c r="J34" s="96">
        <f t="shared" si="0"/>
        <v>33</v>
      </c>
      <c r="K34" s="94">
        <v>0.2</v>
      </c>
      <c r="L34" s="97">
        <f t="shared" si="1"/>
        <v>6.6000000000000005</v>
      </c>
      <c r="M34" s="30"/>
      <c r="N34" s="31"/>
      <c r="O34" s="32">
        <v>0</v>
      </c>
      <c r="P34" s="21"/>
      <c r="Q34" s="21"/>
    </row>
    <row r="35" spans="1:17" s="1" customFormat="1" ht="12.75" x14ac:dyDescent="0.2">
      <c r="A35" s="18" t="s">
        <v>98</v>
      </c>
      <c r="B35" s="101" t="s">
        <v>99</v>
      </c>
      <c r="C35" s="101"/>
      <c r="D35" s="101"/>
      <c r="E35" s="101"/>
      <c r="F35" s="101"/>
      <c r="G35" s="18" t="s">
        <v>43</v>
      </c>
      <c r="H35" s="95">
        <v>50</v>
      </c>
      <c r="I35" s="94">
        <v>1.3</v>
      </c>
      <c r="J35" s="96">
        <f t="shared" si="0"/>
        <v>65</v>
      </c>
      <c r="K35" s="94">
        <v>0.5</v>
      </c>
      <c r="L35" s="97">
        <f t="shared" si="1"/>
        <v>32.5</v>
      </c>
      <c r="M35" s="30"/>
      <c r="N35" s="31"/>
      <c r="O35" s="32">
        <v>0</v>
      </c>
      <c r="P35" s="21"/>
      <c r="Q35" s="21"/>
    </row>
    <row r="36" spans="1:17" s="1" customFormat="1" ht="12.75" x14ac:dyDescent="0.2">
      <c r="A36" s="18" t="s">
        <v>105</v>
      </c>
      <c r="B36" s="101" t="s">
        <v>100</v>
      </c>
      <c r="C36" s="101"/>
      <c r="D36" s="101"/>
      <c r="E36" s="101"/>
      <c r="F36" s="101"/>
      <c r="G36" s="18" t="s">
        <v>110</v>
      </c>
      <c r="H36" s="95">
        <v>1174</v>
      </c>
      <c r="I36" s="94">
        <v>2.5</v>
      </c>
      <c r="J36" s="96">
        <f t="shared" si="0"/>
        <v>2935</v>
      </c>
      <c r="K36" s="94">
        <v>0.1</v>
      </c>
      <c r="L36" s="97">
        <f t="shared" si="1"/>
        <v>293.5</v>
      </c>
      <c r="M36" s="30"/>
      <c r="N36" s="31"/>
      <c r="O36" s="32">
        <v>0</v>
      </c>
      <c r="P36" s="21"/>
      <c r="Q36" s="21"/>
    </row>
    <row r="37" spans="1:17" s="1" customFormat="1" ht="12.75" x14ac:dyDescent="0.2">
      <c r="A37" s="18" t="s">
        <v>106</v>
      </c>
      <c r="B37" s="101" t="s">
        <v>101</v>
      </c>
      <c r="C37" s="101"/>
      <c r="D37" s="101"/>
      <c r="E37" s="101"/>
      <c r="F37" s="101"/>
      <c r="G37" s="18" t="s">
        <v>111</v>
      </c>
      <c r="H37" s="95">
        <v>500</v>
      </c>
      <c r="I37" s="94">
        <v>1.4</v>
      </c>
      <c r="J37" s="96">
        <f t="shared" si="0"/>
        <v>700</v>
      </c>
      <c r="K37" s="94">
        <v>0.2</v>
      </c>
      <c r="L37" s="97">
        <f t="shared" si="1"/>
        <v>140</v>
      </c>
      <c r="M37" s="30"/>
      <c r="N37" s="31"/>
      <c r="O37" s="32">
        <v>0</v>
      </c>
      <c r="P37" s="21"/>
      <c r="Q37" s="21"/>
    </row>
    <row r="38" spans="1:17" s="1" customFormat="1" ht="12.75" x14ac:dyDescent="0.2">
      <c r="A38" s="18" t="s">
        <v>107</v>
      </c>
      <c r="B38" s="101" t="s">
        <v>102</v>
      </c>
      <c r="C38" s="101"/>
      <c r="D38" s="101"/>
      <c r="E38" s="101"/>
      <c r="F38" s="101"/>
      <c r="G38" s="18" t="s">
        <v>73</v>
      </c>
      <c r="H38" s="95">
        <v>10</v>
      </c>
      <c r="I38" s="94">
        <v>1</v>
      </c>
      <c r="J38" s="96">
        <f t="shared" si="0"/>
        <v>10</v>
      </c>
      <c r="K38" s="94">
        <v>1</v>
      </c>
      <c r="L38" s="97">
        <f t="shared" si="1"/>
        <v>10</v>
      </c>
      <c r="M38" s="30"/>
      <c r="N38" s="31"/>
      <c r="O38" s="32">
        <v>0</v>
      </c>
      <c r="P38" s="21"/>
      <c r="Q38" s="21"/>
    </row>
    <row r="39" spans="1:17" s="1" customFormat="1" ht="12.75" x14ac:dyDescent="0.2">
      <c r="A39" s="18" t="s">
        <v>108</v>
      </c>
      <c r="B39" s="101" t="s">
        <v>103</v>
      </c>
      <c r="C39" s="101"/>
      <c r="D39" s="101"/>
      <c r="E39" s="101"/>
      <c r="F39" s="101"/>
      <c r="G39" s="18" t="s">
        <v>112</v>
      </c>
      <c r="H39" s="95">
        <v>10</v>
      </c>
      <c r="I39" s="94">
        <v>2.9</v>
      </c>
      <c r="J39" s="96">
        <f t="shared" si="0"/>
        <v>29</v>
      </c>
      <c r="K39" s="94">
        <v>0.1</v>
      </c>
      <c r="L39" s="97">
        <f t="shared" si="1"/>
        <v>2.9000000000000004</v>
      </c>
      <c r="M39" s="30"/>
      <c r="N39" s="31"/>
      <c r="O39" s="32">
        <v>0</v>
      </c>
      <c r="P39" s="21"/>
      <c r="Q39" s="21"/>
    </row>
    <row r="40" spans="1:17" s="1" customFormat="1" ht="12.75" x14ac:dyDescent="0.2">
      <c r="A40" s="18" t="s">
        <v>109</v>
      </c>
      <c r="B40" s="101" t="s">
        <v>104</v>
      </c>
      <c r="C40" s="101"/>
      <c r="D40" s="101"/>
      <c r="E40" s="101"/>
      <c r="F40" s="101"/>
      <c r="G40" s="18" t="s">
        <v>113</v>
      </c>
      <c r="H40" s="95">
        <v>853</v>
      </c>
      <c r="I40" s="94">
        <v>9.8000000000000007</v>
      </c>
      <c r="J40" s="96">
        <f t="shared" si="0"/>
        <v>8359.4000000000015</v>
      </c>
      <c r="K40" s="94">
        <v>0.2</v>
      </c>
      <c r="L40" s="97">
        <f t="shared" si="1"/>
        <v>1671.8800000000003</v>
      </c>
      <c r="M40" s="30"/>
      <c r="N40" s="31"/>
      <c r="O40" s="32">
        <v>0</v>
      </c>
      <c r="P40" s="21"/>
      <c r="Q40" s="21"/>
    </row>
    <row r="41" spans="1:17" s="1" customFormat="1" ht="12.75" x14ac:dyDescent="0.2">
      <c r="A41" s="18" t="s">
        <v>120</v>
      </c>
      <c r="B41" s="101" t="s">
        <v>114</v>
      </c>
      <c r="C41" s="101"/>
      <c r="D41" s="101"/>
      <c r="E41" s="101"/>
      <c r="F41" s="101"/>
      <c r="G41" s="18" t="s">
        <v>87</v>
      </c>
      <c r="H41" s="95">
        <v>1174</v>
      </c>
      <c r="I41" s="94">
        <v>2.5</v>
      </c>
      <c r="J41" s="96">
        <f t="shared" si="0"/>
        <v>2935</v>
      </c>
      <c r="K41" s="94">
        <v>1.6</v>
      </c>
      <c r="L41" s="97">
        <f t="shared" si="1"/>
        <v>4696</v>
      </c>
      <c r="M41" s="30"/>
      <c r="N41" s="31"/>
      <c r="O41" s="32">
        <v>0</v>
      </c>
      <c r="P41" s="21"/>
      <c r="Q41" s="21"/>
    </row>
    <row r="42" spans="1:17" s="1" customFormat="1" ht="12.75" x14ac:dyDescent="0.2">
      <c r="A42" s="18" t="s">
        <v>121</v>
      </c>
      <c r="B42" s="101" t="s">
        <v>115</v>
      </c>
      <c r="C42" s="101"/>
      <c r="D42" s="101"/>
      <c r="E42" s="101"/>
      <c r="F42" s="101"/>
      <c r="G42" s="18" t="s">
        <v>126</v>
      </c>
      <c r="H42" s="95">
        <v>920</v>
      </c>
      <c r="I42" s="94">
        <v>1.4</v>
      </c>
      <c r="J42" s="96">
        <f t="shared" si="0"/>
        <v>1288</v>
      </c>
      <c r="K42" s="94">
        <v>1.6</v>
      </c>
      <c r="L42" s="97">
        <f t="shared" si="1"/>
        <v>2060.8000000000002</v>
      </c>
      <c r="M42" s="30"/>
      <c r="N42" s="31"/>
      <c r="O42" s="32">
        <v>0</v>
      </c>
      <c r="P42" s="21"/>
      <c r="Q42" s="21"/>
    </row>
    <row r="43" spans="1:17" s="1" customFormat="1" ht="12.75" x14ac:dyDescent="0.2">
      <c r="A43" s="18" t="s">
        <v>122</v>
      </c>
      <c r="B43" s="101" t="s">
        <v>116</v>
      </c>
      <c r="C43" s="101"/>
      <c r="D43" s="101"/>
      <c r="E43" s="101"/>
      <c r="F43" s="101"/>
      <c r="G43" s="18" t="s">
        <v>73</v>
      </c>
      <c r="H43" s="95">
        <v>273</v>
      </c>
      <c r="I43" s="94">
        <v>1</v>
      </c>
      <c r="J43" s="96">
        <f t="shared" si="0"/>
        <v>273</v>
      </c>
      <c r="K43" s="94">
        <v>0.1</v>
      </c>
      <c r="L43" s="97">
        <f t="shared" si="1"/>
        <v>27.3</v>
      </c>
      <c r="M43" s="30"/>
      <c r="N43" s="31"/>
      <c r="O43" s="32">
        <v>0</v>
      </c>
      <c r="P43" s="21"/>
      <c r="Q43" s="21"/>
    </row>
    <row r="44" spans="1:17" s="1" customFormat="1" ht="12.75" x14ac:dyDescent="0.2">
      <c r="A44" s="18" t="s">
        <v>123</v>
      </c>
      <c r="B44" s="101" t="s">
        <v>117</v>
      </c>
      <c r="C44" s="101"/>
      <c r="D44" s="101"/>
      <c r="E44" s="101"/>
      <c r="F44" s="101"/>
      <c r="G44" s="18" t="s">
        <v>73</v>
      </c>
      <c r="H44" s="95">
        <v>1174</v>
      </c>
      <c r="I44" s="94">
        <v>2.5</v>
      </c>
      <c r="J44" s="96">
        <f t="shared" si="0"/>
        <v>2935</v>
      </c>
      <c r="K44" s="94">
        <v>0.5</v>
      </c>
      <c r="L44" s="97">
        <f t="shared" si="1"/>
        <v>1467.5</v>
      </c>
      <c r="M44" s="30"/>
      <c r="N44" s="31"/>
      <c r="O44" s="32">
        <v>0</v>
      </c>
      <c r="P44" s="21"/>
      <c r="Q44" s="21"/>
    </row>
    <row r="45" spans="1:17" s="1" customFormat="1" ht="12.75" x14ac:dyDescent="0.2">
      <c r="A45" s="18" t="s">
        <v>124</v>
      </c>
      <c r="B45" s="101" t="s">
        <v>118</v>
      </c>
      <c r="C45" s="101"/>
      <c r="D45" s="101"/>
      <c r="E45" s="101"/>
      <c r="F45" s="101"/>
      <c r="G45" s="18" t="s">
        <v>73</v>
      </c>
      <c r="H45" s="95">
        <v>145</v>
      </c>
      <c r="I45" s="94">
        <v>1</v>
      </c>
      <c r="J45" s="96">
        <f t="shared" si="0"/>
        <v>145</v>
      </c>
      <c r="K45" s="94">
        <v>2</v>
      </c>
      <c r="L45" s="97">
        <f t="shared" si="1"/>
        <v>290</v>
      </c>
      <c r="M45" s="30"/>
      <c r="N45" s="31"/>
      <c r="O45" s="32">
        <v>0</v>
      </c>
      <c r="P45" s="21"/>
      <c r="Q45" s="21"/>
    </row>
    <row r="46" spans="1:17" s="1" customFormat="1" ht="12.75" x14ac:dyDescent="0.2">
      <c r="A46" s="18" t="s">
        <v>125</v>
      </c>
      <c r="B46" s="101" t="s">
        <v>119</v>
      </c>
      <c r="C46" s="101"/>
      <c r="D46" s="101"/>
      <c r="E46" s="101"/>
      <c r="F46" s="101"/>
      <c r="G46" s="18" t="s">
        <v>127</v>
      </c>
      <c r="H46" s="95">
        <v>10</v>
      </c>
      <c r="I46" s="94">
        <v>3.3</v>
      </c>
      <c r="J46" s="96">
        <f t="shared" si="0"/>
        <v>33</v>
      </c>
      <c r="K46" s="94">
        <v>0.2</v>
      </c>
      <c r="L46" s="97">
        <f t="shared" si="1"/>
        <v>6.6000000000000005</v>
      </c>
      <c r="M46" s="30"/>
      <c r="N46" s="31"/>
      <c r="O46" s="32">
        <v>0</v>
      </c>
      <c r="P46" s="21"/>
      <c r="Q46" s="21"/>
    </row>
    <row r="47" spans="1:17" s="1" customFormat="1" ht="12.75" x14ac:dyDescent="0.2">
      <c r="A47" s="18" t="s">
        <v>134</v>
      </c>
      <c r="B47" s="101" t="s">
        <v>128</v>
      </c>
      <c r="C47" s="101"/>
      <c r="D47" s="101"/>
      <c r="E47" s="101"/>
      <c r="F47" s="101"/>
      <c r="G47" s="18" t="s">
        <v>140</v>
      </c>
      <c r="H47" s="95">
        <v>1174</v>
      </c>
      <c r="I47" s="94">
        <v>12.3</v>
      </c>
      <c r="J47" s="96">
        <f t="shared" si="0"/>
        <v>14440.2</v>
      </c>
      <c r="K47" s="94">
        <v>0.2</v>
      </c>
      <c r="L47" s="97">
        <f t="shared" si="1"/>
        <v>2888.0400000000004</v>
      </c>
      <c r="M47" s="30"/>
      <c r="N47" s="31"/>
      <c r="O47" s="32">
        <v>0</v>
      </c>
      <c r="P47" s="21"/>
      <c r="Q47" s="21"/>
    </row>
    <row r="48" spans="1:17" s="1" customFormat="1" ht="12.75" x14ac:dyDescent="0.2">
      <c r="A48" s="18" t="s">
        <v>135</v>
      </c>
      <c r="B48" s="101" t="s">
        <v>129</v>
      </c>
      <c r="C48" s="101"/>
      <c r="D48" s="101"/>
      <c r="E48" s="101"/>
      <c r="F48" s="101"/>
      <c r="G48" s="18" t="s">
        <v>141</v>
      </c>
      <c r="H48" s="95">
        <v>75</v>
      </c>
      <c r="I48" s="94">
        <v>1.9</v>
      </c>
      <c r="J48" s="96">
        <f t="shared" si="0"/>
        <v>142.5</v>
      </c>
      <c r="K48" s="94">
        <v>0.1</v>
      </c>
      <c r="L48" s="97">
        <f t="shared" si="1"/>
        <v>14.25</v>
      </c>
      <c r="M48" s="30"/>
      <c r="N48" s="31"/>
      <c r="O48" s="32">
        <v>0</v>
      </c>
      <c r="P48" s="21"/>
      <c r="Q48" s="21"/>
    </row>
    <row r="49" spans="1:17" s="1" customFormat="1" ht="12.75" x14ac:dyDescent="0.2">
      <c r="A49" s="18" t="s">
        <v>136</v>
      </c>
      <c r="B49" s="101" t="s">
        <v>130</v>
      </c>
      <c r="C49" s="101"/>
      <c r="D49" s="101"/>
      <c r="E49" s="101"/>
      <c r="F49" s="101"/>
      <c r="G49" s="18" t="s">
        <v>141</v>
      </c>
      <c r="H49" s="95">
        <v>900</v>
      </c>
      <c r="I49" s="94">
        <v>32.200000000000003</v>
      </c>
      <c r="J49" s="96">
        <f t="shared" si="0"/>
        <v>28980.000000000004</v>
      </c>
      <c r="K49" s="94">
        <v>0.1</v>
      </c>
      <c r="L49" s="97">
        <f t="shared" si="1"/>
        <v>2898.0000000000005</v>
      </c>
      <c r="M49" s="30"/>
      <c r="N49" s="31"/>
      <c r="O49" s="32">
        <v>0</v>
      </c>
      <c r="P49" s="21"/>
      <c r="Q49" s="21"/>
    </row>
    <row r="50" spans="1:17" s="1" customFormat="1" ht="12.75" x14ac:dyDescent="0.2">
      <c r="A50" s="18" t="s">
        <v>137</v>
      </c>
      <c r="B50" s="101" t="s">
        <v>131</v>
      </c>
      <c r="C50" s="101"/>
      <c r="D50" s="101"/>
      <c r="E50" s="101"/>
      <c r="F50" s="101"/>
      <c r="G50" s="18" t="s">
        <v>142</v>
      </c>
      <c r="H50" s="95">
        <v>29</v>
      </c>
      <c r="I50" s="94">
        <v>1</v>
      </c>
      <c r="J50" s="96">
        <f t="shared" si="0"/>
        <v>29</v>
      </c>
      <c r="K50" s="94">
        <v>0.1</v>
      </c>
      <c r="L50" s="97">
        <f t="shared" si="1"/>
        <v>2.9000000000000004</v>
      </c>
      <c r="M50" s="30"/>
      <c r="N50" s="31"/>
      <c r="O50" s="32">
        <v>0</v>
      </c>
      <c r="P50" s="21"/>
      <c r="Q50" s="21"/>
    </row>
    <row r="51" spans="1:17" s="1" customFormat="1" ht="26.25" customHeight="1" x14ac:dyDescent="0.2">
      <c r="A51" s="18" t="s">
        <v>138</v>
      </c>
      <c r="B51" s="101" t="s">
        <v>132</v>
      </c>
      <c r="C51" s="101"/>
      <c r="D51" s="101"/>
      <c r="E51" s="101"/>
      <c r="F51" s="101"/>
      <c r="G51" s="18" t="s">
        <v>141</v>
      </c>
      <c r="H51" s="95">
        <v>29</v>
      </c>
      <c r="I51" s="94">
        <v>1</v>
      </c>
      <c r="J51" s="96">
        <f t="shared" si="0"/>
        <v>29</v>
      </c>
      <c r="K51" s="94">
        <v>0.1</v>
      </c>
      <c r="L51" s="97">
        <f t="shared" si="1"/>
        <v>2.9000000000000004</v>
      </c>
      <c r="M51" s="30"/>
      <c r="N51" s="31"/>
      <c r="O51" s="32">
        <v>0</v>
      </c>
      <c r="P51" s="21"/>
      <c r="Q51" s="21"/>
    </row>
    <row r="52" spans="1:17" s="1" customFormat="1" ht="24.75" customHeight="1" x14ac:dyDescent="0.2">
      <c r="A52" s="18" t="s">
        <v>139</v>
      </c>
      <c r="B52" s="101" t="s">
        <v>133</v>
      </c>
      <c r="C52" s="101"/>
      <c r="D52" s="101"/>
      <c r="E52" s="101"/>
      <c r="F52" s="101"/>
      <c r="G52" s="18" t="s">
        <v>73</v>
      </c>
      <c r="H52" s="95">
        <v>321</v>
      </c>
      <c r="I52" s="94">
        <v>2.5</v>
      </c>
      <c r="J52" s="96">
        <f t="shared" si="0"/>
        <v>802.5</v>
      </c>
      <c r="K52" s="94">
        <v>0.3</v>
      </c>
      <c r="L52" s="97">
        <f t="shared" si="1"/>
        <v>240.75</v>
      </c>
      <c r="M52" s="30"/>
      <c r="N52" s="31"/>
      <c r="O52" s="32">
        <v>0</v>
      </c>
      <c r="P52" s="21"/>
      <c r="Q52" s="21"/>
    </row>
    <row r="53" spans="1:17" s="1" customFormat="1" ht="21" customHeight="1" x14ac:dyDescent="0.2">
      <c r="A53" s="18" t="s">
        <v>149</v>
      </c>
      <c r="B53" s="101" t="s">
        <v>143</v>
      </c>
      <c r="C53" s="101"/>
      <c r="D53" s="101"/>
      <c r="E53" s="101"/>
      <c r="F53" s="101"/>
      <c r="G53" s="18" t="s">
        <v>141</v>
      </c>
      <c r="H53" s="95">
        <v>25</v>
      </c>
      <c r="I53" s="94">
        <v>3.3</v>
      </c>
      <c r="J53" s="96">
        <f t="shared" si="0"/>
        <v>82.5</v>
      </c>
      <c r="K53" s="94">
        <v>0.1</v>
      </c>
      <c r="L53" s="97">
        <f t="shared" si="1"/>
        <v>8.25</v>
      </c>
      <c r="M53" s="30"/>
      <c r="N53" s="31"/>
      <c r="O53" s="32">
        <v>0</v>
      </c>
      <c r="P53" s="21"/>
      <c r="Q53" s="21"/>
    </row>
    <row r="54" spans="1:17" s="1" customFormat="1" ht="24.75" customHeight="1" x14ac:dyDescent="0.2">
      <c r="A54" s="18" t="s">
        <v>150</v>
      </c>
      <c r="B54" s="101" t="s">
        <v>144</v>
      </c>
      <c r="C54" s="101"/>
      <c r="D54" s="101"/>
      <c r="E54" s="101"/>
      <c r="F54" s="101"/>
      <c r="G54" s="18" t="s">
        <v>141</v>
      </c>
      <c r="H54" s="95">
        <v>25</v>
      </c>
      <c r="I54" s="94">
        <v>2.9</v>
      </c>
      <c r="J54" s="96">
        <f t="shared" si="0"/>
        <v>72.5</v>
      </c>
      <c r="K54" s="94">
        <v>0.1</v>
      </c>
      <c r="L54" s="97">
        <f t="shared" si="1"/>
        <v>7.25</v>
      </c>
      <c r="M54" s="30"/>
      <c r="N54" s="31"/>
      <c r="O54" s="32">
        <v>0</v>
      </c>
      <c r="P54" s="21"/>
      <c r="Q54" s="21"/>
    </row>
    <row r="55" spans="1:17" s="1" customFormat="1" ht="26.25" customHeight="1" x14ac:dyDescent="0.2">
      <c r="A55" s="18" t="s">
        <v>151</v>
      </c>
      <c r="B55" s="101" t="s">
        <v>145</v>
      </c>
      <c r="C55" s="101"/>
      <c r="D55" s="101"/>
      <c r="E55" s="101"/>
      <c r="F55" s="101"/>
      <c r="G55" s="18" t="s">
        <v>141</v>
      </c>
      <c r="H55" s="95">
        <v>75</v>
      </c>
      <c r="I55" s="94">
        <v>2.2000000000000002</v>
      </c>
      <c r="J55" s="96">
        <f t="shared" si="0"/>
        <v>165</v>
      </c>
      <c r="K55" s="94">
        <v>0.1</v>
      </c>
      <c r="L55" s="97">
        <f t="shared" si="1"/>
        <v>16.5</v>
      </c>
      <c r="M55" s="30"/>
      <c r="N55" s="31"/>
      <c r="O55" s="32">
        <v>0</v>
      </c>
      <c r="P55" s="21"/>
      <c r="Q55" s="21"/>
    </row>
    <row r="56" spans="1:17" s="1" customFormat="1" ht="26.25" customHeight="1" x14ac:dyDescent="0.2">
      <c r="A56" s="18" t="s">
        <v>152</v>
      </c>
      <c r="B56" s="101" t="s">
        <v>146</v>
      </c>
      <c r="C56" s="101"/>
      <c r="D56" s="101"/>
      <c r="E56" s="101"/>
      <c r="F56" s="101"/>
      <c r="G56" s="18" t="s">
        <v>141</v>
      </c>
      <c r="H56" s="95">
        <v>166</v>
      </c>
      <c r="I56" s="94">
        <v>1</v>
      </c>
      <c r="J56" s="96">
        <f t="shared" si="0"/>
        <v>166</v>
      </c>
      <c r="K56" s="94">
        <v>0.1</v>
      </c>
      <c r="L56" s="97">
        <f t="shared" si="1"/>
        <v>16.600000000000001</v>
      </c>
      <c r="M56" s="30"/>
      <c r="N56" s="31"/>
      <c r="O56" s="32">
        <v>0</v>
      </c>
      <c r="P56" s="21"/>
      <c r="Q56" s="21"/>
    </row>
    <row r="57" spans="1:17" s="1" customFormat="1" ht="12.75" x14ac:dyDescent="0.2">
      <c r="A57" s="18" t="s">
        <v>153</v>
      </c>
      <c r="B57" s="101" t="s">
        <v>147</v>
      </c>
      <c r="C57" s="101"/>
      <c r="D57" s="101"/>
      <c r="E57" s="101"/>
      <c r="F57" s="101"/>
      <c r="G57" s="18" t="s">
        <v>141</v>
      </c>
      <c r="H57" s="95">
        <v>166</v>
      </c>
      <c r="I57" s="94">
        <v>1</v>
      </c>
      <c r="J57" s="96">
        <f t="shared" si="0"/>
        <v>166</v>
      </c>
      <c r="K57" s="94">
        <v>0.2</v>
      </c>
      <c r="L57" s="97">
        <f t="shared" si="1"/>
        <v>33.200000000000003</v>
      </c>
      <c r="M57" s="30"/>
      <c r="N57" s="31"/>
      <c r="O57" s="32">
        <v>0</v>
      </c>
      <c r="P57" s="21"/>
      <c r="Q57" s="21"/>
    </row>
    <row r="58" spans="1:17" s="1" customFormat="1" ht="12.75" x14ac:dyDescent="0.2">
      <c r="A58" s="18" t="s">
        <v>154</v>
      </c>
      <c r="B58" s="101" t="s">
        <v>148</v>
      </c>
      <c r="C58" s="101"/>
      <c r="D58" s="101"/>
      <c r="E58" s="101"/>
      <c r="F58" s="101"/>
      <c r="G58" s="18" t="s">
        <v>73</v>
      </c>
      <c r="H58" s="95">
        <v>10</v>
      </c>
      <c r="I58" s="94">
        <v>1.2</v>
      </c>
      <c r="J58" s="96">
        <f t="shared" si="0"/>
        <v>12</v>
      </c>
      <c r="K58" s="94">
        <v>0.5</v>
      </c>
      <c r="L58" s="97">
        <f t="shared" si="1"/>
        <v>6</v>
      </c>
      <c r="M58" s="30"/>
      <c r="N58" s="31"/>
      <c r="O58" s="32">
        <v>0</v>
      </c>
      <c r="P58" s="21"/>
      <c r="Q58" s="21"/>
    </row>
    <row r="59" spans="1:17" s="1" customFormat="1" ht="12.75" x14ac:dyDescent="0.2">
      <c r="A59" s="19" t="s">
        <v>156</v>
      </c>
      <c r="B59" s="101" t="s">
        <v>155</v>
      </c>
      <c r="C59" s="101"/>
      <c r="D59" s="101"/>
      <c r="E59" s="101"/>
      <c r="F59" s="101"/>
      <c r="G59" s="19" t="s">
        <v>157</v>
      </c>
      <c r="H59" s="94">
        <v>500</v>
      </c>
      <c r="I59" s="94">
        <v>340</v>
      </c>
      <c r="J59" s="96">
        <f t="shared" si="0"/>
        <v>170000</v>
      </c>
      <c r="K59" s="94">
        <v>0.3</v>
      </c>
      <c r="L59" s="97">
        <f t="shared" si="1"/>
        <v>51000</v>
      </c>
      <c r="M59" s="30"/>
      <c r="N59" s="31"/>
      <c r="O59" s="32">
        <v>0</v>
      </c>
      <c r="P59" s="21"/>
      <c r="Q59" s="21"/>
    </row>
    <row r="60" spans="1:17" s="1" customFormat="1" ht="29.25" customHeight="1" x14ac:dyDescent="0.2">
      <c r="A60" s="18" t="s">
        <v>163</v>
      </c>
      <c r="B60" s="101" t="s">
        <v>158</v>
      </c>
      <c r="C60" s="101"/>
      <c r="D60" s="101"/>
      <c r="E60" s="101"/>
      <c r="F60" s="101"/>
      <c r="G60" s="18" t="s">
        <v>73</v>
      </c>
      <c r="H60" s="95">
        <v>500</v>
      </c>
      <c r="I60" s="94">
        <v>2.1</v>
      </c>
      <c r="J60" s="96">
        <f t="shared" si="0"/>
        <v>1050</v>
      </c>
      <c r="K60" s="94">
        <v>0.5</v>
      </c>
      <c r="L60" s="97">
        <f t="shared" si="1"/>
        <v>525</v>
      </c>
      <c r="M60" s="30"/>
      <c r="N60" s="31"/>
      <c r="O60" s="32">
        <v>0</v>
      </c>
      <c r="P60" s="21"/>
      <c r="Q60" s="21"/>
    </row>
    <row r="61" spans="1:17" s="1" customFormat="1" ht="24.75" customHeight="1" x14ac:dyDescent="0.2">
      <c r="A61" s="18" t="s">
        <v>164</v>
      </c>
      <c r="B61" s="101" t="s">
        <v>159</v>
      </c>
      <c r="C61" s="101"/>
      <c r="D61" s="101"/>
      <c r="E61" s="101"/>
      <c r="F61" s="101"/>
      <c r="G61" s="18" t="s">
        <v>73</v>
      </c>
      <c r="H61" s="95">
        <v>25</v>
      </c>
      <c r="I61" s="94">
        <v>1.6</v>
      </c>
      <c r="J61" s="96">
        <f t="shared" si="0"/>
        <v>40</v>
      </c>
      <c r="K61" s="94">
        <v>0.5</v>
      </c>
      <c r="L61" s="97">
        <f t="shared" si="1"/>
        <v>20</v>
      </c>
      <c r="M61" s="30"/>
      <c r="N61" s="31"/>
      <c r="O61" s="32">
        <v>0</v>
      </c>
      <c r="P61" s="21"/>
      <c r="Q61" s="21"/>
    </row>
    <row r="62" spans="1:17" s="1" customFormat="1" ht="24.75" customHeight="1" x14ac:dyDescent="0.2">
      <c r="A62" s="18" t="s">
        <v>165</v>
      </c>
      <c r="B62" s="101" t="s">
        <v>160</v>
      </c>
      <c r="C62" s="101"/>
      <c r="D62" s="101"/>
      <c r="E62" s="101"/>
      <c r="F62" s="101"/>
      <c r="G62" s="18" t="s">
        <v>168</v>
      </c>
      <c r="H62" s="95">
        <v>10</v>
      </c>
      <c r="I62" s="94">
        <v>1.2</v>
      </c>
      <c r="J62" s="96">
        <f t="shared" si="0"/>
        <v>12</v>
      </c>
      <c r="K62" s="94">
        <v>1</v>
      </c>
      <c r="L62" s="97">
        <f t="shared" si="1"/>
        <v>12</v>
      </c>
      <c r="M62" s="30"/>
      <c r="N62" s="31"/>
      <c r="O62" s="32">
        <v>0</v>
      </c>
      <c r="P62" s="21"/>
      <c r="Q62" s="21"/>
    </row>
    <row r="63" spans="1:17" s="1" customFormat="1" ht="19.5" customHeight="1" x14ac:dyDescent="0.2">
      <c r="A63" s="18" t="s">
        <v>166</v>
      </c>
      <c r="B63" s="101" t="s">
        <v>161</v>
      </c>
      <c r="C63" s="101"/>
      <c r="D63" s="101"/>
      <c r="E63" s="101"/>
      <c r="F63" s="101"/>
      <c r="G63" s="18" t="s">
        <v>73</v>
      </c>
      <c r="H63" s="95">
        <v>25</v>
      </c>
      <c r="I63" s="94">
        <v>3.3</v>
      </c>
      <c r="J63" s="96">
        <f t="shared" si="0"/>
        <v>82.5</v>
      </c>
      <c r="K63" s="94">
        <v>0.5</v>
      </c>
      <c r="L63" s="97">
        <f t="shared" si="1"/>
        <v>41.25</v>
      </c>
      <c r="M63" s="30"/>
      <c r="N63" s="31"/>
      <c r="O63" s="32">
        <v>0</v>
      </c>
      <c r="P63" s="21"/>
      <c r="Q63" s="21"/>
    </row>
    <row r="64" spans="1:17" s="1" customFormat="1" ht="26.25" customHeight="1" x14ac:dyDescent="0.2">
      <c r="A64" s="18" t="s">
        <v>167</v>
      </c>
      <c r="B64" s="101" t="s">
        <v>162</v>
      </c>
      <c r="C64" s="101"/>
      <c r="D64" s="101"/>
      <c r="E64" s="101"/>
      <c r="F64" s="101"/>
      <c r="G64" s="18" t="s">
        <v>73</v>
      </c>
      <c r="H64" s="95">
        <v>321</v>
      </c>
      <c r="I64" s="94">
        <v>2.5</v>
      </c>
      <c r="J64" s="96">
        <f t="shared" si="0"/>
        <v>802.5</v>
      </c>
      <c r="K64" s="94">
        <v>1</v>
      </c>
      <c r="L64" s="97">
        <f t="shared" si="1"/>
        <v>802.5</v>
      </c>
      <c r="M64" s="30"/>
      <c r="N64" s="31"/>
      <c r="O64" s="32">
        <v>0</v>
      </c>
      <c r="P64" s="21"/>
      <c r="Q64" s="21"/>
    </row>
    <row r="65" spans="1:17" s="1" customFormat="1" ht="26.25" customHeight="1" x14ac:dyDescent="0.2">
      <c r="A65" s="18" t="s">
        <v>175</v>
      </c>
      <c r="B65" s="101" t="s">
        <v>169</v>
      </c>
      <c r="C65" s="101"/>
      <c r="D65" s="101"/>
      <c r="E65" s="101"/>
      <c r="F65" s="101"/>
      <c r="G65" s="18" t="s">
        <v>73</v>
      </c>
      <c r="H65" s="95">
        <v>20</v>
      </c>
      <c r="I65" s="94">
        <v>1.3</v>
      </c>
      <c r="J65" s="96">
        <f t="shared" si="0"/>
        <v>26</v>
      </c>
      <c r="K65" s="94">
        <v>1</v>
      </c>
      <c r="L65" s="97">
        <f t="shared" si="1"/>
        <v>26</v>
      </c>
      <c r="M65" s="30"/>
      <c r="N65" s="31"/>
      <c r="O65" s="32">
        <v>0</v>
      </c>
      <c r="P65" s="21"/>
      <c r="Q65" s="21"/>
    </row>
    <row r="66" spans="1:17" s="1" customFormat="1" ht="12.75" x14ac:dyDescent="0.2">
      <c r="A66" s="18" t="s">
        <v>176</v>
      </c>
      <c r="B66" s="101" t="s">
        <v>170</v>
      </c>
      <c r="C66" s="101"/>
      <c r="D66" s="101"/>
      <c r="E66" s="101"/>
      <c r="F66" s="101"/>
      <c r="G66" s="18" t="s">
        <v>181</v>
      </c>
      <c r="H66" s="95">
        <v>75</v>
      </c>
      <c r="I66" s="94">
        <v>3.9</v>
      </c>
      <c r="J66" s="96">
        <f t="shared" si="0"/>
        <v>292.5</v>
      </c>
      <c r="K66" s="94">
        <v>0.2</v>
      </c>
      <c r="L66" s="97">
        <f t="shared" si="1"/>
        <v>58.5</v>
      </c>
      <c r="M66" s="30"/>
      <c r="N66" s="31"/>
      <c r="O66" s="32">
        <v>0</v>
      </c>
      <c r="P66" s="21"/>
      <c r="Q66" s="21"/>
    </row>
    <row r="67" spans="1:17" s="1" customFormat="1" ht="25.5" x14ac:dyDescent="0.2">
      <c r="A67" s="18" t="s">
        <v>177</v>
      </c>
      <c r="B67" s="101" t="s">
        <v>171</v>
      </c>
      <c r="C67" s="101"/>
      <c r="D67" s="101"/>
      <c r="E67" s="101"/>
      <c r="F67" s="101"/>
      <c r="G67" s="18" t="s">
        <v>182</v>
      </c>
      <c r="H67" s="95">
        <v>300</v>
      </c>
      <c r="I67" s="94">
        <v>2.8</v>
      </c>
      <c r="J67" s="96">
        <f t="shared" si="0"/>
        <v>840</v>
      </c>
      <c r="K67" s="94">
        <v>0.5</v>
      </c>
      <c r="L67" s="97">
        <f t="shared" si="1"/>
        <v>420</v>
      </c>
      <c r="M67" s="30"/>
      <c r="N67" s="31"/>
      <c r="O67" s="32">
        <v>0</v>
      </c>
      <c r="P67" s="21"/>
      <c r="Q67" s="21"/>
    </row>
    <row r="68" spans="1:17" s="1" customFormat="1" ht="25.5" x14ac:dyDescent="0.2">
      <c r="A68" s="18" t="s">
        <v>178</v>
      </c>
      <c r="B68" s="101" t="s">
        <v>172</v>
      </c>
      <c r="C68" s="101"/>
      <c r="D68" s="101"/>
      <c r="E68" s="101"/>
      <c r="F68" s="101"/>
      <c r="G68" s="18" t="s">
        <v>183</v>
      </c>
      <c r="H68" s="95">
        <v>10</v>
      </c>
      <c r="I68" s="94">
        <v>1.2</v>
      </c>
      <c r="J68" s="96">
        <f t="shared" si="0"/>
        <v>12</v>
      </c>
      <c r="K68" s="94">
        <v>0.5</v>
      </c>
      <c r="L68" s="97">
        <f t="shared" si="1"/>
        <v>6</v>
      </c>
      <c r="M68" s="30"/>
      <c r="N68" s="31"/>
      <c r="O68" s="32">
        <v>0</v>
      </c>
      <c r="P68" s="21"/>
      <c r="Q68" s="21"/>
    </row>
    <row r="69" spans="1:17" s="1" customFormat="1" ht="25.5" x14ac:dyDescent="0.2">
      <c r="A69" s="18" t="s">
        <v>179</v>
      </c>
      <c r="B69" s="101" t="s">
        <v>173</v>
      </c>
      <c r="C69" s="101"/>
      <c r="D69" s="101"/>
      <c r="E69" s="101"/>
      <c r="F69" s="101"/>
      <c r="G69" s="18" t="s">
        <v>183</v>
      </c>
      <c r="H69" s="95">
        <v>100</v>
      </c>
      <c r="I69" s="94">
        <v>2.7</v>
      </c>
      <c r="J69" s="96">
        <f t="shared" si="0"/>
        <v>270</v>
      </c>
      <c r="K69" s="94">
        <v>1</v>
      </c>
      <c r="L69" s="97">
        <f t="shared" si="1"/>
        <v>270</v>
      </c>
      <c r="M69" s="30"/>
      <c r="N69" s="31"/>
      <c r="O69" s="32">
        <v>0</v>
      </c>
      <c r="P69" s="21"/>
      <c r="Q69" s="21"/>
    </row>
    <row r="70" spans="1:17" s="1" customFormat="1" ht="12.75" x14ac:dyDescent="0.2">
      <c r="A70" s="18" t="s">
        <v>180</v>
      </c>
      <c r="B70" s="101" t="s">
        <v>174</v>
      </c>
      <c r="C70" s="101"/>
      <c r="D70" s="101"/>
      <c r="E70" s="101"/>
      <c r="F70" s="101"/>
      <c r="G70" s="18" t="s">
        <v>168</v>
      </c>
      <c r="H70" s="95">
        <v>10</v>
      </c>
      <c r="I70" s="94">
        <v>1.2</v>
      </c>
      <c r="J70" s="96">
        <f t="shared" si="0"/>
        <v>12</v>
      </c>
      <c r="K70" s="94">
        <v>1</v>
      </c>
      <c r="L70" s="97">
        <f t="shared" si="1"/>
        <v>12</v>
      </c>
      <c r="M70" s="30"/>
      <c r="N70" s="31"/>
      <c r="O70" s="32">
        <v>0</v>
      </c>
      <c r="P70" s="21"/>
      <c r="Q70" s="21"/>
    </row>
    <row r="71" spans="1:17" s="1" customFormat="1" ht="38.25" x14ac:dyDescent="0.2">
      <c r="A71" s="18" t="s">
        <v>190</v>
      </c>
      <c r="B71" s="101" t="s">
        <v>184</v>
      </c>
      <c r="C71" s="101"/>
      <c r="D71" s="101"/>
      <c r="E71" s="101"/>
      <c r="F71" s="101"/>
      <c r="G71" s="18" t="s">
        <v>196</v>
      </c>
      <c r="H71" s="95">
        <v>125</v>
      </c>
      <c r="I71" s="94">
        <v>1.4</v>
      </c>
      <c r="J71" s="96">
        <f t="shared" si="0"/>
        <v>175</v>
      </c>
      <c r="K71" s="94">
        <v>1.5</v>
      </c>
      <c r="L71" s="97">
        <f t="shared" si="1"/>
        <v>262.5</v>
      </c>
      <c r="M71" s="30"/>
      <c r="N71" s="31"/>
      <c r="O71" s="32">
        <v>0</v>
      </c>
      <c r="P71" s="21"/>
      <c r="Q71" s="21"/>
    </row>
    <row r="72" spans="1:17" s="1" customFormat="1" ht="25.5" x14ac:dyDescent="0.2">
      <c r="A72" s="18" t="s">
        <v>191</v>
      </c>
      <c r="B72" s="101" t="s">
        <v>185</v>
      </c>
      <c r="C72" s="101"/>
      <c r="D72" s="101"/>
      <c r="E72" s="101"/>
      <c r="F72" s="101"/>
      <c r="G72" s="18" t="s">
        <v>196</v>
      </c>
      <c r="H72" s="95">
        <v>10</v>
      </c>
      <c r="I72" s="94">
        <v>2.4</v>
      </c>
      <c r="J72" s="96">
        <f t="shared" si="0"/>
        <v>24</v>
      </c>
      <c r="K72" s="94">
        <v>2.5</v>
      </c>
      <c r="L72" s="97">
        <f t="shared" si="1"/>
        <v>60</v>
      </c>
      <c r="M72" s="30"/>
      <c r="N72" s="31"/>
      <c r="O72" s="32">
        <v>0</v>
      </c>
      <c r="P72" s="21"/>
      <c r="Q72" s="21"/>
    </row>
    <row r="73" spans="1:17" s="1" customFormat="1" ht="12.75" x14ac:dyDescent="0.2">
      <c r="A73" s="18" t="s">
        <v>192</v>
      </c>
      <c r="B73" s="101" t="s">
        <v>186</v>
      </c>
      <c r="C73" s="101"/>
      <c r="D73" s="101"/>
      <c r="E73" s="101"/>
      <c r="F73" s="101"/>
      <c r="G73" s="18" t="s">
        <v>197</v>
      </c>
      <c r="H73" s="95">
        <v>10</v>
      </c>
      <c r="I73" s="94">
        <v>1.2</v>
      </c>
      <c r="J73" s="96">
        <f t="shared" si="0"/>
        <v>12</v>
      </c>
      <c r="K73" s="94">
        <v>1</v>
      </c>
      <c r="L73" s="97">
        <f t="shared" si="1"/>
        <v>12</v>
      </c>
      <c r="M73" s="30"/>
      <c r="N73" s="31"/>
      <c r="O73" s="32">
        <v>0</v>
      </c>
      <c r="P73" s="21"/>
      <c r="Q73" s="21"/>
    </row>
    <row r="74" spans="1:17" s="1" customFormat="1" ht="12.75" x14ac:dyDescent="0.2">
      <c r="A74" s="18" t="s">
        <v>193</v>
      </c>
      <c r="B74" s="101" t="s">
        <v>187</v>
      </c>
      <c r="C74" s="101"/>
      <c r="D74" s="101"/>
      <c r="E74" s="101"/>
      <c r="F74" s="101"/>
      <c r="G74" s="18" t="s">
        <v>197</v>
      </c>
      <c r="H74" s="95">
        <v>60</v>
      </c>
      <c r="I74" s="94">
        <v>1.2</v>
      </c>
      <c r="J74" s="96">
        <f t="shared" si="0"/>
        <v>72</v>
      </c>
      <c r="K74" s="94">
        <v>2</v>
      </c>
      <c r="L74" s="97">
        <f t="shared" si="1"/>
        <v>144</v>
      </c>
      <c r="M74" s="30"/>
      <c r="N74" s="31"/>
      <c r="O74" s="32">
        <v>0</v>
      </c>
      <c r="P74" s="21"/>
      <c r="Q74" s="21"/>
    </row>
    <row r="75" spans="1:17" s="1" customFormat="1" ht="25.5" x14ac:dyDescent="0.2">
      <c r="A75" s="18" t="s">
        <v>194</v>
      </c>
      <c r="B75" s="101" t="s">
        <v>188</v>
      </c>
      <c r="C75" s="101"/>
      <c r="D75" s="101"/>
      <c r="E75" s="101"/>
      <c r="F75" s="101"/>
      <c r="G75" s="18" t="s">
        <v>73</v>
      </c>
      <c r="H75" s="95">
        <v>145</v>
      </c>
      <c r="I75" s="94">
        <v>1</v>
      </c>
      <c r="J75" s="96">
        <f t="shared" si="0"/>
        <v>145</v>
      </c>
      <c r="K75" s="94">
        <v>2</v>
      </c>
      <c r="L75" s="97">
        <f t="shared" si="1"/>
        <v>290</v>
      </c>
      <c r="M75" s="30"/>
      <c r="N75" s="31"/>
      <c r="O75" s="32">
        <v>0</v>
      </c>
      <c r="P75" s="21"/>
      <c r="Q75" s="21"/>
    </row>
    <row r="76" spans="1:17" s="1" customFormat="1" ht="25.5" x14ac:dyDescent="0.2">
      <c r="A76" s="18" t="s">
        <v>195</v>
      </c>
      <c r="B76" s="101" t="s">
        <v>189</v>
      </c>
      <c r="C76" s="101"/>
      <c r="D76" s="101"/>
      <c r="E76" s="101"/>
      <c r="F76" s="101"/>
      <c r="G76" s="18" t="s">
        <v>197</v>
      </c>
      <c r="H76" s="95">
        <v>50</v>
      </c>
      <c r="I76" s="94">
        <v>1.4</v>
      </c>
      <c r="J76" s="96">
        <f t="shared" ref="J76:J102" si="2">H76*I76</f>
        <v>70</v>
      </c>
      <c r="K76" s="94">
        <v>4</v>
      </c>
      <c r="L76" s="97">
        <f t="shared" ref="L76:L102" si="3">J76*K76</f>
        <v>280</v>
      </c>
      <c r="M76" s="30"/>
      <c r="N76" s="31"/>
      <c r="O76" s="32">
        <v>0</v>
      </c>
      <c r="P76" s="21"/>
      <c r="Q76" s="21"/>
    </row>
    <row r="77" spans="1:17" s="1" customFormat="1" ht="12.75" x14ac:dyDescent="0.2">
      <c r="A77" s="18" t="s">
        <v>204</v>
      </c>
      <c r="B77" s="101" t="s">
        <v>198</v>
      </c>
      <c r="C77" s="101"/>
      <c r="D77" s="101"/>
      <c r="E77" s="101"/>
      <c r="F77" s="101"/>
      <c r="G77" s="18" t="s">
        <v>73</v>
      </c>
      <c r="H77" s="95">
        <v>10</v>
      </c>
      <c r="I77" s="94">
        <v>1.2</v>
      </c>
      <c r="J77" s="96">
        <f t="shared" si="2"/>
        <v>12</v>
      </c>
      <c r="K77" s="94">
        <v>0.5</v>
      </c>
      <c r="L77" s="97">
        <f t="shared" si="3"/>
        <v>6</v>
      </c>
      <c r="M77" s="30"/>
      <c r="N77" s="31"/>
      <c r="O77" s="32">
        <v>0</v>
      </c>
      <c r="P77" s="21"/>
      <c r="Q77" s="21"/>
    </row>
    <row r="78" spans="1:17" s="1" customFormat="1" ht="12.75" x14ac:dyDescent="0.2">
      <c r="A78" s="18" t="s">
        <v>205</v>
      </c>
      <c r="B78" s="101" t="s">
        <v>199</v>
      </c>
      <c r="C78" s="101"/>
      <c r="D78" s="101"/>
      <c r="E78" s="101"/>
      <c r="F78" s="101"/>
      <c r="G78" s="18" t="s">
        <v>168</v>
      </c>
      <c r="H78" s="95">
        <v>145</v>
      </c>
      <c r="I78" s="94">
        <v>1</v>
      </c>
      <c r="J78" s="96">
        <f t="shared" si="2"/>
        <v>145</v>
      </c>
      <c r="K78" s="94">
        <v>4</v>
      </c>
      <c r="L78" s="97">
        <f t="shared" si="3"/>
        <v>580</v>
      </c>
      <c r="M78" s="30"/>
      <c r="N78" s="31"/>
      <c r="O78" s="32">
        <v>0</v>
      </c>
      <c r="P78" s="21"/>
      <c r="Q78" s="21"/>
    </row>
    <row r="79" spans="1:17" s="1" customFormat="1" ht="12.75" x14ac:dyDescent="0.2">
      <c r="A79" s="18" t="s">
        <v>206</v>
      </c>
      <c r="B79" s="101" t="s">
        <v>200</v>
      </c>
      <c r="C79" s="101"/>
      <c r="D79" s="101"/>
      <c r="E79" s="101"/>
      <c r="F79" s="101"/>
      <c r="G79" s="18" t="s">
        <v>168</v>
      </c>
      <c r="H79" s="95">
        <v>10</v>
      </c>
      <c r="I79" s="94">
        <v>1.2</v>
      </c>
      <c r="J79" s="96">
        <f t="shared" si="2"/>
        <v>12</v>
      </c>
      <c r="K79" s="94">
        <v>0.5</v>
      </c>
      <c r="L79" s="97">
        <f t="shared" si="3"/>
        <v>6</v>
      </c>
      <c r="M79" s="30"/>
      <c r="N79" s="31"/>
      <c r="O79" s="32">
        <v>0</v>
      </c>
      <c r="P79" s="21"/>
      <c r="Q79" s="21"/>
    </row>
    <row r="80" spans="1:17" s="1" customFormat="1" ht="12.75" x14ac:dyDescent="0.2">
      <c r="A80" s="18" t="s">
        <v>207</v>
      </c>
      <c r="B80" s="101" t="s">
        <v>201</v>
      </c>
      <c r="C80" s="101"/>
      <c r="D80" s="101"/>
      <c r="E80" s="101"/>
      <c r="F80" s="101"/>
      <c r="G80" s="18" t="s">
        <v>210</v>
      </c>
      <c r="H80" s="95">
        <v>10</v>
      </c>
      <c r="I80" s="94">
        <v>1.1000000000000001</v>
      </c>
      <c r="J80" s="96">
        <f t="shared" si="2"/>
        <v>11</v>
      </c>
      <c r="K80" s="94">
        <v>2</v>
      </c>
      <c r="L80" s="97">
        <f t="shared" si="3"/>
        <v>22</v>
      </c>
      <c r="M80" s="30"/>
      <c r="N80" s="31"/>
      <c r="O80" s="32">
        <v>0</v>
      </c>
      <c r="P80" s="21"/>
      <c r="Q80" s="21"/>
    </row>
    <row r="81" spans="1:17" s="1" customFormat="1" ht="27.75" customHeight="1" x14ac:dyDescent="0.2">
      <c r="A81" s="18" t="s">
        <v>208</v>
      </c>
      <c r="B81" s="101" t="s">
        <v>202</v>
      </c>
      <c r="C81" s="101"/>
      <c r="D81" s="101"/>
      <c r="E81" s="101"/>
      <c r="F81" s="101"/>
      <c r="G81" s="18" t="s">
        <v>73</v>
      </c>
      <c r="H81" s="95">
        <v>300</v>
      </c>
      <c r="I81" s="94">
        <v>2.4</v>
      </c>
      <c r="J81" s="96">
        <f t="shared" si="2"/>
        <v>720</v>
      </c>
      <c r="K81" s="94">
        <v>2</v>
      </c>
      <c r="L81" s="97">
        <f t="shared" si="3"/>
        <v>1440</v>
      </c>
      <c r="M81" s="30"/>
      <c r="N81" s="31"/>
      <c r="O81" s="32">
        <v>0</v>
      </c>
      <c r="P81" s="21"/>
      <c r="Q81" s="21"/>
    </row>
    <row r="82" spans="1:17" s="1" customFormat="1" ht="25.5" x14ac:dyDescent="0.2">
      <c r="A82" s="18" t="s">
        <v>209</v>
      </c>
      <c r="B82" s="101" t="s">
        <v>203</v>
      </c>
      <c r="C82" s="101"/>
      <c r="D82" s="101"/>
      <c r="E82" s="101"/>
      <c r="F82" s="101"/>
      <c r="G82" s="18" t="s">
        <v>211</v>
      </c>
      <c r="H82" s="95">
        <v>1539</v>
      </c>
      <c r="I82" s="94">
        <v>2.2000000000000002</v>
      </c>
      <c r="J82" s="96">
        <f t="shared" si="2"/>
        <v>3385.8</v>
      </c>
      <c r="K82" s="94">
        <v>0.5</v>
      </c>
      <c r="L82" s="97">
        <f t="shared" si="3"/>
        <v>1692.9</v>
      </c>
      <c r="M82" s="30"/>
      <c r="N82" s="31"/>
      <c r="O82" s="32">
        <v>0</v>
      </c>
      <c r="P82" s="21"/>
      <c r="Q82" s="21"/>
    </row>
    <row r="83" spans="1:17" s="1" customFormat="1" ht="12.75" x14ac:dyDescent="0.2">
      <c r="A83" s="18" t="s">
        <v>218</v>
      </c>
      <c r="B83" s="101" t="s">
        <v>212</v>
      </c>
      <c r="C83" s="101"/>
      <c r="D83" s="101"/>
      <c r="E83" s="101"/>
      <c r="F83" s="101"/>
      <c r="G83" s="18" t="s">
        <v>224</v>
      </c>
      <c r="H83" s="95">
        <v>1494</v>
      </c>
      <c r="I83" s="94">
        <v>2.2000000000000002</v>
      </c>
      <c r="J83" s="96">
        <f t="shared" si="2"/>
        <v>3286.8</v>
      </c>
      <c r="K83" s="94">
        <v>1</v>
      </c>
      <c r="L83" s="97">
        <f t="shared" si="3"/>
        <v>3286.8</v>
      </c>
      <c r="M83" s="30"/>
      <c r="N83" s="31"/>
      <c r="O83" s="32">
        <v>0</v>
      </c>
      <c r="P83" s="21"/>
      <c r="Q83" s="21"/>
    </row>
    <row r="84" spans="1:17" s="1" customFormat="1" ht="12.75" x14ac:dyDescent="0.2">
      <c r="A84" s="18" t="s">
        <v>219</v>
      </c>
      <c r="B84" s="101" t="s">
        <v>213</v>
      </c>
      <c r="C84" s="101"/>
      <c r="D84" s="101"/>
      <c r="E84" s="101"/>
      <c r="F84" s="101"/>
      <c r="G84" s="18" t="s">
        <v>225</v>
      </c>
      <c r="H84" s="95">
        <v>50</v>
      </c>
      <c r="I84" s="94">
        <v>5.8</v>
      </c>
      <c r="J84" s="96">
        <f t="shared" si="2"/>
        <v>290</v>
      </c>
      <c r="K84" s="94">
        <v>0.5</v>
      </c>
      <c r="L84" s="97">
        <f t="shared" si="3"/>
        <v>145</v>
      </c>
      <c r="M84" s="30"/>
      <c r="N84" s="31"/>
      <c r="O84" s="32">
        <v>0</v>
      </c>
      <c r="P84" s="21"/>
      <c r="Q84" s="21"/>
    </row>
    <row r="85" spans="1:17" s="1" customFormat="1" ht="12.75" x14ac:dyDescent="0.2">
      <c r="A85" s="18" t="s">
        <v>220</v>
      </c>
      <c r="B85" s="101" t="s">
        <v>214</v>
      </c>
      <c r="C85" s="101"/>
      <c r="D85" s="101"/>
      <c r="E85" s="101"/>
      <c r="F85" s="101"/>
      <c r="G85" s="18" t="s">
        <v>73</v>
      </c>
      <c r="H85" s="95">
        <v>250</v>
      </c>
      <c r="I85" s="94">
        <v>2.2999999999999998</v>
      </c>
      <c r="J85" s="96">
        <f t="shared" si="2"/>
        <v>575</v>
      </c>
      <c r="K85" s="94">
        <v>1</v>
      </c>
      <c r="L85" s="97">
        <f t="shared" si="3"/>
        <v>575</v>
      </c>
      <c r="M85" s="30"/>
      <c r="N85" s="31"/>
      <c r="O85" s="32">
        <v>0</v>
      </c>
      <c r="P85" s="21"/>
      <c r="Q85" s="21"/>
    </row>
    <row r="86" spans="1:17" s="1" customFormat="1" ht="12.75" x14ac:dyDescent="0.2">
      <c r="A86" s="18" t="s">
        <v>221</v>
      </c>
      <c r="B86" s="101" t="s">
        <v>215</v>
      </c>
      <c r="C86" s="101"/>
      <c r="D86" s="101"/>
      <c r="E86" s="101"/>
      <c r="F86" s="101"/>
      <c r="G86" s="18" t="s">
        <v>168</v>
      </c>
      <c r="H86" s="95">
        <v>20</v>
      </c>
      <c r="I86" s="94">
        <v>1.4</v>
      </c>
      <c r="J86" s="96">
        <f t="shared" si="2"/>
        <v>28</v>
      </c>
      <c r="K86" s="94">
        <v>0.5</v>
      </c>
      <c r="L86" s="97">
        <f t="shared" si="3"/>
        <v>14</v>
      </c>
      <c r="M86" s="30"/>
      <c r="N86" s="31"/>
      <c r="O86" s="32">
        <v>0</v>
      </c>
      <c r="P86" s="21"/>
      <c r="Q86" s="21"/>
    </row>
    <row r="87" spans="1:17" s="1" customFormat="1" ht="43.5" customHeight="1" x14ac:dyDescent="0.2">
      <c r="A87" s="18" t="s">
        <v>222</v>
      </c>
      <c r="B87" s="101" t="s">
        <v>216</v>
      </c>
      <c r="C87" s="101"/>
      <c r="D87" s="101"/>
      <c r="E87" s="101"/>
      <c r="F87" s="101"/>
      <c r="G87" s="18" t="s">
        <v>168</v>
      </c>
      <c r="H87" s="95">
        <v>300</v>
      </c>
      <c r="I87" s="94">
        <v>1.1000000000000001</v>
      </c>
      <c r="J87" s="96">
        <f t="shared" si="2"/>
        <v>330</v>
      </c>
      <c r="K87" s="94">
        <v>1</v>
      </c>
      <c r="L87" s="97">
        <f t="shared" si="3"/>
        <v>330</v>
      </c>
      <c r="M87" s="30"/>
      <c r="N87" s="31"/>
      <c r="O87" s="32">
        <v>0</v>
      </c>
      <c r="P87" s="21"/>
      <c r="Q87" s="21"/>
    </row>
    <row r="88" spans="1:17" s="1" customFormat="1" ht="43.5" customHeight="1" x14ac:dyDescent="0.2">
      <c r="A88" s="18" t="s">
        <v>223</v>
      </c>
      <c r="B88" s="98" t="s">
        <v>517</v>
      </c>
      <c r="C88" s="99"/>
      <c r="D88" s="99"/>
      <c r="E88" s="99"/>
      <c r="F88" s="100"/>
      <c r="G88" s="18" t="s">
        <v>73</v>
      </c>
      <c r="H88" s="95">
        <v>100</v>
      </c>
      <c r="I88" s="94">
        <v>2.5</v>
      </c>
      <c r="J88" s="96">
        <f t="shared" si="2"/>
        <v>250</v>
      </c>
      <c r="K88" s="94">
        <v>0.5</v>
      </c>
      <c r="L88" s="97">
        <f t="shared" si="3"/>
        <v>125</v>
      </c>
      <c r="M88" s="30"/>
      <c r="N88" s="31"/>
      <c r="O88" s="32"/>
      <c r="P88" s="21"/>
      <c r="Q88" s="21"/>
    </row>
    <row r="89" spans="1:17" s="1" customFormat="1" ht="43.5" customHeight="1" x14ac:dyDescent="0.2">
      <c r="A89" s="18" t="s">
        <v>231</v>
      </c>
      <c r="B89" s="98" t="s">
        <v>58</v>
      </c>
      <c r="C89" s="99"/>
      <c r="D89" s="99"/>
      <c r="E89" s="99"/>
      <c r="F89" s="100"/>
      <c r="G89" s="18" t="s">
        <v>168</v>
      </c>
      <c r="H89" s="95">
        <v>100</v>
      </c>
      <c r="I89" s="94">
        <v>2.7</v>
      </c>
      <c r="J89" s="96">
        <f t="shared" si="2"/>
        <v>270</v>
      </c>
      <c r="K89" s="94">
        <v>0.5</v>
      </c>
      <c r="L89" s="97">
        <f t="shared" si="3"/>
        <v>135</v>
      </c>
      <c r="M89" s="30"/>
      <c r="N89" s="31"/>
      <c r="O89" s="32"/>
      <c r="P89" s="21"/>
      <c r="Q89" s="21"/>
    </row>
    <row r="90" spans="1:17" s="1" customFormat="1" ht="43.5" customHeight="1" x14ac:dyDescent="0.2">
      <c r="A90" s="18" t="s">
        <v>232</v>
      </c>
      <c r="B90" s="98" t="s">
        <v>226</v>
      </c>
      <c r="C90" s="99"/>
      <c r="D90" s="99"/>
      <c r="E90" s="99"/>
      <c r="F90" s="100"/>
      <c r="G90" s="18" t="s">
        <v>197</v>
      </c>
      <c r="H90" s="95">
        <v>29</v>
      </c>
      <c r="I90" s="94">
        <v>1</v>
      </c>
      <c r="J90" s="96">
        <f t="shared" si="2"/>
        <v>29</v>
      </c>
      <c r="K90" s="94">
        <v>0.5</v>
      </c>
      <c r="L90" s="97">
        <f t="shared" si="3"/>
        <v>14.5</v>
      </c>
      <c r="M90" s="30"/>
      <c r="N90" s="31"/>
      <c r="O90" s="32"/>
      <c r="P90" s="21"/>
      <c r="Q90" s="21"/>
    </row>
    <row r="91" spans="1:17" s="1" customFormat="1" ht="43.5" customHeight="1" x14ac:dyDescent="0.2">
      <c r="A91" s="18" t="s">
        <v>233</v>
      </c>
      <c r="B91" s="98" t="s">
        <v>227</v>
      </c>
      <c r="C91" s="99"/>
      <c r="D91" s="99"/>
      <c r="E91" s="99"/>
      <c r="F91" s="100"/>
      <c r="G91" s="18" t="s">
        <v>126</v>
      </c>
      <c r="H91" s="95">
        <v>100</v>
      </c>
      <c r="I91" s="94">
        <v>1.4</v>
      </c>
      <c r="J91" s="96">
        <f t="shared" si="2"/>
        <v>140</v>
      </c>
      <c r="K91" s="94">
        <v>0.5</v>
      </c>
      <c r="L91" s="97">
        <f t="shared" si="3"/>
        <v>70</v>
      </c>
      <c r="M91" s="30"/>
      <c r="N91" s="31"/>
      <c r="O91" s="32"/>
      <c r="P91" s="21"/>
      <c r="Q91" s="21"/>
    </row>
    <row r="92" spans="1:17" s="1" customFormat="1" ht="43.5" customHeight="1" x14ac:dyDescent="0.2">
      <c r="A92" s="18" t="s">
        <v>234</v>
      </c>
      <c r="B92" s="98" t="s">
        <v>518</v>
      </c>
      <c r="C92" s="99"/>
      <c r="D92" s="99"/>
      <c r="E92" s="99"/>
      <c r="F92" s="100"/>
      <c r="G92" s="18" t="s">
        <v>43</v>
      </c>
      <c r="H92" s="95">
        <v>14</v>
      </c>
      <c r="I92" s="94">
        <v>1</v>
      </c>
      <c r="J92" s="96">
        <f t="shared" si="2"/>
        <v>14</v>
      </c>
      <c r="K92" s="94">
        <v>0.5</v>
      </c>
      <c r="L92" s="97">
        <f t="shared" si="3"/>
        <v>7</v>
      </c>
      <c r="M92" s="30"/>
      <c r="N92" s="31"/>
      <c r="O92" s="32"/>
      <c r="P92" s="21"/>
      <c r="Q92" s="21"/>
    </row>
    <row r="93" spans="1:17" s="1" customFormat="1" ht="43.5" customHeight="1" x14ac:dyDescent="0.2">
      <c r="A93" s="18" t="s">
        <v>235</v>
      </c>
      <c r="B93" s="98" t="s">
        <v>229</v>
      </c>
      <c r="C93" s="99"/>
      <c r="D93" s="99"/>
      <c r="E93" s="99"/>
      <c r="F93" s="100"/>
      <c r="G93" s="18" t="s">
        <v>43</v>
      </c>
      <c r="H93" s="95">
        <v>27</v>
      </c>
      <c r="I93" s="94">
        <v>1</v>
      </c>
      <c r="J93" s="96">
        <f t="shared" si="2"/>
        <v>27</v>
      </c>
      <c r="K93" s="94">
        <v>0.5</v>
      </c>
      <c r="L93" s="97">
        <f t="shared" si="3"/>
        <v>13.5</v>
      </c>
      <c r="M93" s="30"/>
      <c r="N93" s="31"/>
      <c r="O93" s="32"/>
      <c r="P93" s="21"/>
      <c r="Q93" s="21"/>
    </row>
    <row r="94" spans="1:17" s="1" customFormat="1" ht="43.5" customHeight="1" x14ac:dyDescent="0.2">
      <c r="A94" s="18" t="s">
        <v>236</v>
      </c>
      <c r="B94" s="98" t="s">
        <v>519</v>
      </c>
      <c r="C94" s="99"/>
      <c r="D94" s="99"/>
      <c r="E94" s="99"/>
      <c r="F94" s="100"/>
      <c r="G94" s="18" t="s">
        <v>43</v>
      </c>
      <c r="H94" s="95">
        <v>27</v>
      </c>
      <c r="I94" s="94">
        <v>1</v>
      </c>
      <c r="J94" s="96">
        <f t="shared" si="2"/>
        <v>27</v>
      </c>
      <c r="K94" s="94">
        <v>0.5</v>
      </c>
      <c r="L94" s="97">
        <f t="shared" si="3"/>
        <v>13.5</v>
      </c>
      <c r="M94" s="30"/>
      <c r="N94" s="31"/>
      <c r="O94" s="32"/>
      <c r="P94" s="21"/>
      <c r="Q94" s="21"/>
    </row>
    <row r="95" spans="1:17" s="1" customFormat="1" ht="43.5" customHeight="1" x14ac:dyDescent="0.2">
      <c r="A95" s="18" t="s">
        <v>243</v>
      </c>
      <c r="B95" s="98" t="s">
        <v>520</v>
      </c>
      <c r="C95" s="99"/>
      <c r="D95" s="99"/>
      <c r="E95" s="99"/>
      <c r="F95" s="100"/>
      <c r="G95" s="18" t="s">
        <v>43</v>
      </c>
      <c r="H95" s="95">
        <v>100</v>
      </c>
      <c r="I95" s="94">
        <v>1.4</v>
      </c>
      <c r="J95" s="96">
        <f t="shared" si="2"/>
        <v>140</v>
      </c>
      <c r="K95" s="94">
        <v>0.5</v>
      </c>
      <c r="L95" s="97">
        <f t="shared" si="3"/>
        <v>70</v>
      </c>
      <c r="M95" s="30"/>
      <c r="N95" s="31"/>
      <c r="O95" s="32"/>
      <c r="P95" s="21"/>
      <c r="Q95" s="21"/>
    </row>
    <row r="96" spans="1:17" s="1" customFormat="1" ht="43.5" customHeight="1" x14ac:dyDescent="0.2">
      <c r="A96" s="18" t="s">
        <v>244</v>
      </c>
      <c r="B96" s="98" t="s">
        <v>521</v>
      </c>
      <c r="C96" s="99"/>
      <c r="D96" s="99"/>
      <c r="E96" s="99"/>
      <c r="F96" s="100"/>
      <c r="G96" s="18" t="s">
        <v>126</v>
      </c>
      <c r="H96" s="95">
        <v>10</v>
      </c>
      <c r="I96" s="94">
        <v>1.2</v>
      </c>
      <c r="J96" s="96">
        <f t="shared" si="2"/>
        <v>12</v>
      </c>
      <c r="K96" s="94">
        <v>0.5</v>
      </c>
      <c r="L96" s="97">
        <f t="shared" si="3"/>
        <v>6</v>
      </c>
      <c r="M96" s="30"/>
      <c r="N96" s="31"/>
      <c r="O96" s="32"/>
      <c r="P96" s="21"/>
      <c r="Q96" s="21"/>
    </row>
    <row r="97" spans="1:17" s="1" customFormat="1" ht="24.75" customHeight="1" x14ac:dyDescent="0.2">
      <c r="A97" s="18" t="s">
        <v>245</v>
      </c>
      <c r="B97" s="101" t="s">
        <v>239</v>
      </c>
      <c r="C97" s="101"/>
      <c r="D97" s="101"/>
      <c r="E97" s="101"/>
      <c r="F97" s="101"/>
      <c r="G97" s="18" t="s">
        <v>248</v>
      </c>
      <c r="H97" s="95">
        <v>369</v>
      </c>
      <c r="I97" s="94">
        <v>2.2000000000000002</v>
      </c>
      <c r="J97" s="96">
        <f t="shared" si="2"/>
        <v>811.80000000000007</v>
      </c>
      <c r="K97" s="94">
        <v>1</v>
      </c>
      <c r="L97" s="97">
        <f t="shared" si="3"/>
        <v>811.80000000000007</v>
      </c>
      <c r="M97" s="30"/>
      <c r="N97" s="31"/>
      <c r="O97" s="32">
        <v>0</v>
      </c>
      <c r="P97" s="21"/>
      <c r="Q97" s="21"/>
    </row>
    <row r="98" spans="1:17" s="1" customFormat="1" ht="24" customHeight="1" x14ac:dyDescent="0.2">
      <c r="A98" s="18" t="s">
        <v>246</v>
      </c>
      <c r="B98" s="101" t="s">
        <v>240</v>
      </c>
      <c r="C98" s="101"/>
      <c r="D98" s="101"/>
      <c r="E98" s="101"/>
      <c r="F98" s="101"/>
      <c r="G98" s="18" t="s">
        <v>73</v>
      </c>
      <c r="H98" s="95">
        <v>125</v>
      </c>
      <c r="I98" s="94">
        <v>2.1</v>
      </c>
      <c r="J98" s="96">
        <f t="shared" si="2"/>
        <v>262.5</v>
      </c>
      <c r="K98" s="94">
        <v>1</v>
      </c>
      <c r="L98" s="97">
        <f t="shared" si="3"/>
        <v>262.5</v>
      </c>
      <c r="M98" s="30"/>
      <c r="N98" s="31"/>
      <c r="O98" s="32">
        <v>0</v>
      </c>
      <c r="P98" s="21"/>
      <c r="Q98" s="21"/>
    </row>
    <row r="99" spans="1:17" s="1" customFormat="1" ht="24.75" customHeight="1" x14ac:dyDescent="0.2">
      <c r="A99" s="18" t="s">
        <v>247</v>
      </c>
      <c r="B99" s="101" t="s">
        <v>241</v>
      </c>
      <c r="C99" s="101"/>
      <c r="D99" s="101"/>
      <c r="E99" s="101"/>
      <c r="F99" s="101"/>
      <c r="G99" s="18" t="s">
        <v>249</v>
      </c>
      <c r="H99" s="95">
        <v>761</v>
      </c>
      <c r="I99" s="94">
        <v>2.8</v>
      </c>
      <c r="J99" s="96">
        <f t="shared" si="2"/>
        <v>2130.7999999999997</v>
      </c>
      <c r="K99" s="94">
        <v>1</v>
      </c>
      <c r="L99" s="97">
        <f t="shared" si="3"/>
        <v>2130.7999999999997</v>
      </c>
      <c r="M99" s="30"/>
      <c r="N99" s="31"/>
      <c r="O99" s="32">
        <v>0</v>
      </c>
      <c r="P99" s="21"/>
      <c r="Q99" s="21"/>
    </row>
    <row r="100" spans="1:17" s="1" customFormat="1" ht="27" customHeight="1" x14ac:dyDescent="0.2">
      <c r="A100" s="18"/>
      <c r="B100" s="101" t="s">
        <v>242</v>
      </c>
      <c r="C100" s="101"/>
      <c r="D100" s="101"/>
      <c r="E100" s="101"/>
      <c r="F100" s="101"/>
      <c r="G100" s="18" t="s">
        <v>250</v>
      </c>
      <c r="H100" s="95">
        <v>1539</v>
      </c>
      <c r="I100" s="94">
        <v>44.1</v>
      </c>
      <c r="J100" s="96">
        <f t="shared" si="2"/>
        <v>67869.900000000009</v>
      </c>
      <c r="K100" s="94">
        <v>0.1</v>
      </c>
      <c r="L100" s="97">
        <f t="shared" si="3"/>
        <v>6786.9900000000016</v>
      </c>
      <c r="M100" s="30"/>
      <c r="N100" s="31"/>
      <c r="O100" s="32">
        <v>0</v>
      </c>
      <c r="P100" s="21"/>
      <c r="Q100" s="21"/>
    </row>
    <row r="101" spans="1:17" s="1" customFormat="1" ht="25.5" x14ac:dyDescent="0.2">
      <c r="A101" s="18" t="s">
        <v>253</v>
      </c>
      <c r="B101" s="101" t="s">
        <v>251</v>
      </c>
      <c r="C101" s="101"/>
      <c r="D101" s="101"/>
      <c r="E101" s="101"/>
      <c r="F101" s="101"/>
      <c r="G101" s="18" t="s">
        <v>255</v>
      </c>
      <c r="H101" s="94">
        <v>10</v>
      </c>
      <c r="I101" s="94">
        <v>1</v>
      </c>
      <c r="J101" s="96">
        <f t="shared" si="2"/>
        <v>10</v>
      </c>
      <c r="K101" s="94">
        <v>0.5</v>
      </c>
      <c r="L101" s="97">
        <f t="shared" si="3"/>
        <v>5</v>
      </c>
      <c r="M101" s="30"/>
      <c r="N101" s="31"/>
      <c r="O101" s="32">
        <v>0</v>
      </c>
      <c r="P101" s="21"/>
      <c r="Q101" s="21"/>
    </row>
    <row r="102" spans="1:17" s="1" customFormat="1" ht="12.75" x14ac:dyDescent="0.2">
      <c r="A102" s="18" t="s">
        <v>254</v>
      </c>
      <c r="B102" s="101" t="s">
        <v>252</v>
      </c>
      <c r="C102" s="101"/>
      <c r="D102" s="101"/>
      <c r="E102" s="101"/>
      <c r="F102" s="101"/>
      <c r="G102" s="93" t="s">
        <v>73</v>
      </c>
      <c r="H102" s="142">
        <v>20</v>
      </c>
      <c r="I102" s="94">
        <v>1.4</v>
      </c>
      <c r="J102" s="96">
        <f t="shared" si="2"/>
        <v>28</v>
      </c>
      <c r="K102" s="94">
        <v>0.5</v>
      </c>
      <c r="L102" s="97">
        <f t="shared" si="3"/>
        <v>14</v>
      </c>
      <c r="M102" s="30"/>
      <c r="N102" s="31"/>
      <c r="O102" s="32">
        <v>0</v>
      </c>
      <c r="P102" s="21"/>
      <c r="Q102" s="21"/>
    </row>
    <row r="103" spans="1:17" s="1" customFormat="1" ht="13.5" thickBot="1" x14ac:dyDescent="0.25">
      <c r="A103" s="91" t="s">
        <v>37</v>
      </c>
      <c r="B103" s="92"/>
      <c r="C103" s="92"/>
      <c r="D103" s="92"/>
      <c r="E103" s="92"/>
      <c r="F103" s="92"/>
      <c r="G103" s="92"/>
      <c r="H103" s="144">
        <f>SUM(H11:H102)</f>
        <v>23539</v>
      </c>
      <c r="I103" s="143">
        <f>SUM(I11:I102)</f>
        <v>597.79999999999995</v>
      </c>
      <c r="J103" s="20">
        <f>SUM(J11:J102)</f>
        <v>327578.69999999995</v>
      </c>
      <c r="K103" s="20"/>
      <c r="L103" s="20">
        <f>SUM(L11:L102)</f>
        <v>94349.96</v>
      </c>
      <c r="M103" s="33"/>
      <c r="N103" s="34">
        <v>3391</v>
      </c>
      <c r="O103" s="35">
        <v>0</v>
      </c>
      <c r="P103" s="21"/>
      <c r="Q103" s="21"/>
    </row>
    <row r="104" spans="1:17" s="1" customFormat="1" ht="12.75" x14ac:dyDescent="0.2">
      <c r="A104" s="21"/>
      <c r="B104" s="21"/>
      <c r="C104" s="21"/>
      <c r="D104" s="21"/>
      <c r="E104" s="21"/>
      <c r="F104" s="21"/>
      <c r="G104" s="21"/>
      <c r="H104" s="21"/>
      <c r="I104" s="90" t="s">
        <v>548</v>
      </c>
      <c r="J104" s="21"/>
      <c r="K104" s="21"/>
      <c r="L104" s="21"/>
      <c r="M104" s="21"/>
      <c r="N104" s="21"/>
      <c r="O104" s="21"/>
      <c r="P104" s="21"/>
      <c r="Q104" s="21"/>
    </row>
    <row r="105" spans="1:17" s="1" customFormat="1" ht="12.75" x14ac:dyDescent="0.2">
      <c r="A105" s="21"/>
      <c r="B105" s="21"/>
      <c r="C105" s="21"/>
      <c r="D105" s="21"/>
      <c r="E105" s="21"/>
      <c r="F105" s="21"/>
      <c r="G105" s="21"/>
      <c r="H105" s="21"/>
      <c r="I105" s="21"/>
      <c r="J105" s="21"/>
      <c r="K105" s="21"/>
      <c r="L105" s="21"/>
      <c r="M105" s="21"/>
      <c r="N105" s="21"/>
      <c r="O105" s="21"/>
      <c r="P105" s="21"/>
      <c r="Q105" s="21"/>
    </row>
    <row r="106" spans="1:17" s="1" customFormat="1" ht="12.75" x14ac:dyDescent="0.2">
      <c r="A106" s="21"/>
      <c r="B106" s="21"/>
      <c r="C106" s="21"/>
      <c r="D106" s="21"/>
      <c r="E106" s="21"/>
      <c r="F106" s="21"/>
      <c r="G106" s="21"/>
      <c r="H106" s="21"/>
      <c r="I106" s="21"/>
      <c r="J106" s="21"/>
      <c r="K106" s="21"/>
      <c r="L106" s="21"/>
      <c r="M106" s="21"/>
      <c r="N106" s="21"/>
      <c r="O106" s="21"/>
      <c r="P106" s="21"/>
      <c r="Q106" s="21"/>
    </row>
    <row r="107" spans="1:17" s="1" customFormat="1" ht="12.75" x14ac:dyDescent="0.2">
      <c r="A107" s="21"/>
      <c r="B107" s="21"/>
      <c r="C107" s="21"/>
      <c r="D107" s="21"/>
      <c r="E107" s="21"/>
      <c r="F107" s="21"/>
      <c r="G107" s="21"/>
      <c r="H107" s="21"/>
      <c r="I107" s="21"/>
      <c r="J107" s="21"/>
      <c r="K107" s="21"/>
      <c r="L107" s="21"/>
      <c r="M107" s="21"/>
      <c r="N107" s="21"/>
      <c r="O107" s="21"/>
      <c r="P107" s="21"/>
      <c r="Q107" s="21"/>
    </row>
    <row r="108" spans="1:17" s="1" customFormat="1" ht="12.75" x14ac:dyDescent="0.2">
      <c r="A108" s="21"/>
      <c r="B108" s="21"/>
      <c r="C108" s="21"/>
      <c r="D108" s="21"/>
      <c r="E108" s="21"/>
      <c r="F108" s="21"/>
      <c r="G108" s="21"/>
      <c r="H108" s="21"/>
      <c r="I108" s="21"/>
      <c r="J108" s="21"/>
      <c r="K108" s="21"/>
      <c r="L108" s="21"/>
      <c r="M108" s="21"/>
      <c r="N108" s="21"/>
      <c r="O108" s="21"/>
      <c r="P108" s="21"/>
      <c r="Q108" s="21"/>
    </row>
    <row r="109" spans="1:17" s="1" customFormat="1" ht="12.75" x14ac:dyDescent="0.2">
      <c r="A109" s="21"/>
      <c r="B109" s="21"/>
      <c r="C109" s="21"/>
      <c r="D109" s="21"/>
      <c r="E109" s="21"/>
      <c r="F109" s="21"/>
      <c r="G109" s="21"/>
      <c r="H109" s="21"/>
      <c r="I109" s="21"/>
      <c r="J109" s="21"/>
      <c r="K109" s="21"/>
      <c r="L109" s="21"/>
      <c r="M109" s="21"/>
      <c r="N109" s="21"/>
      <c r="O109" s="21"/>
      <c r="P109" s="21"/>
      <c r="Q109" s="21"/>
    </row>
    <row r="110" spans="1:17" s="1" customFormat="1" ht="12.75" x14ac:dyDescent="0.2">
      <c r="A110" s="21"/>
      <c r="B110" s="21"/>
      <c r="C110" s="21"/>
      <c r="D110" s="21"/>
      <c r="E110" s="21"/>
      <c r="F110" s="21"/>
      <c r="G110" s="21"/>
      <c r="H110" s="21"/>
      <c r="I110" s="21"/>
      <c r="J110" s="21"/>
      <c r="K110" s="21"/>
      <c r="L110" s="21"/>
      <c r="M110" s="21"/>
      <c r="N110" s="21"/>
      <c r="O110" s="21"/>
      <c r="P110" s="21"/>
      <c r="Q110" s="21"/>
    </row>
    <row r="111" spans="1:17" s="1" customFormat="1" ht="12.75" x14ac:dyDescent="0.2">
      <c r="A111" s="21"/>
      <c r="B111" s="21"/>
      <c r="C111" s="21"/>
      <c r="D111" s="21"/>
      <c r="E111" s="21"/>
      <c r="F111" s="21"/>
      <c r="G111" s="21"/>
      <c r="H111" s="21"/>
      <c r="I111" s="21"/>
      <c r="J111" s="21"/>
      <c r="K111" s="21"/>
      <c r="L111" s="21"/>
      <c r="M111" s="21"/>
      <c r="N111" s="21"/>
      <c r="O111" s="21"/>
      <c r="P111" s="21"/>
      <c r="Q111" s="21"/>
    </row>
    <row r="112" spans="1:17" s="1" customFormat="1" ht="12.75" x14ac:dyDescent="0.2">
      <c r="A112" s="21"/>
      <c r="B112" s="21"/>
      <c r="C112" s="21"/>
      <c r="D112" s="21"/>
      <c r="E112" s="21"/>
      <c r="F112" s="21"/>
      <c r="G112" s="21"/>
      <c r="H112" s="21"/>
      <c r="I112" s="21"/>
      <c r="J112" s="21"/>
      <c r="K112" s="21"/>
      <c r="L112" s="21"/>
      <c r="M112" s="21"/>
      <c r="N112" s="21"/>
      <c r="O112" s="21"/>
      <c r="P112" s="21"/>
      <c r="Q112" s="21"/>
    </row>
    <row r="113" spans="1:17" s="1" customFormat="1" ht="12.75" x14ac:dyDescent="0.2">
      <c r="A113" s="21"/>
      <c r="B113" s="21"/>
      <c r="C113" s="21"/>
      <c r="D113" s="21"/>
      <c r="E113" s="21"/>
      <c r="F113" s="21"/>
      <c r="G113" s="21"/>
      <c r="H113" s="21"/>
      <c r="I113" s="21"/>
      <c r="J113" s="21"/>
      <c r="K113" s="21"/>
      <c r="L113" s="21"/>
      <c r="M113" s="21"/>
      <c r="N113" s="21"/>
      <c r="O113" s="21"/>
      <c r="P113" s="21"/>
      <c r="Q113" s="21"/>
    </row>
    <row r="114" spans="1:17" s="1" customFormat="1" ht="12.75" x14ac:dyDescent="0.2">
      <c r="A114" s="21"/>
      <c r="B114" s="21"/>
      <c r="C114" s="21"/>
      <c r="D114" s="21"/>
      <c r="E114" s="21"/>
      <c r="F114" s="21"/>
      <c r="G114" s="21"/>
      <c r="H114" s="21"/>
      <c r="I114" s="21"/>
      <c r="J114" s="21"/>
      <c r="K114" s="21"/>
      <c r="L114" s="21"/>
      <c r="M114" s="21"/>
      <c r="N114" s="21"/>
      <c r="O114" s="21"/>
      <c r="P114" s="21"/>
      <c r="Q114" s="21"/>
    </row>
    <row r="115" spans="1:17" s="1" customFormat="1" ht="12.75" x14ac:dyDescent="0.2">
      <c r="A115" s="21"/>
      <c r="B115" s="21"/>
      <c r="C115" s="21"/>
      <c r="D115" s="21"/>
      <c r="E115" s="21"/>
      <c r="F115" s="21"/>
      <c r="G115" s="21"/>
      <c r="H115" s="21"/>
      <c r="I115" s="21"/>
      <c r="J115" s="21"/>
      <c r="K115" s="21"/>
      <c r="L115" s="21"/>
      <c r="M115" s="21"/>
      <c r="N115" s="21"/>
      <c r="O115" s="21"/>
      <c r="P115" s="21"/>
      <c r="Q115" s="21"/>
    </row>
    <row r="116" spans="1:17" s="1" customFormat="1" ht="12.75" x14ac:dyDescent="0.2">
      <c r="A116" s="21"/>
      <c r="B116" s="21"/>
      <c r="C116" s="21"/>
      <c r="D116" s="21"/>
      <c r="E116" s="21"/>
      <c r="F116" s="21"/>
      <c r="G116" s="21"/>
      <c r="H116" s="21"/>
      <c r="I116" s="21"/>
      <c r="J116" s="21"/>
      <c r="K116" s="21"/>
      <c r="L116" s="21"/>
      <c r="M116" s="21"/>
      <c r="N116" s="21"/>
      <c r="O116" s="21"/>
      <c r="P116" s="21"/>
      <c r="Q116" s="21"/>
    </row>
    <row r="117" spans="1:17" s="1" customFormat="1" ht="12.75" x14ac:dyDescent="0.2">
      <c r="A117" s="21"/>
      <c r="B117" s="21"/>
      <c r="C117" s="21"/>
      <c r="D117" s="21"/>
      <c r="E117" s="21"/>
      <c r="F117" s="21"/>
      <c r="G117" s="21"/>
      <c r="H117" s="21"/>
      <c r="I117" s="21"/>
      <c r="J117" s="21"/>
      <c r="K117" s="21"/>
      <c r="L117" s="21"/>
      <c r="M117" s="21"/>
      <c r="N117" s="21"/>
      <c r="O117" s="21"/>
      <c r="P117" s="21"/>
      <c r="Q117" s="21"/>
    </row>
    <row r="118" spans="1:17" s="1" customFormat="1" ht="12.75" x14ac:dyDescent="0.2">
      <c r="A118" s="21"/>
      <c r="B118" s="21"/>
      <c r="C118" s="21"/>
      <c r="D118" s="21"/>
      <c r="E118" s="21"/>
      <c r="F118" s="21"/>
      <c r="G118" s="21"/>
      <c r="H118" s="21"/>
      <c r="I118" s="21"/>
      <c r="J118" s="21"/>
      <c r="K118" s="21"/>
      <c r="L118" s="21"/>
      <c r="M118" s="21"/>
      <c r="N118" s="21"/>
      <c r="O118" s="21"/>
      <c r="P118" s="21"/>
      <c r="Q118" s="21"/>
    </row>
    <row r="119" spans="1:17" s="1" customFormat="1" ht="12.75" x14ac:dyDescent="0.2">
      <c r="A119" s="21"/>
      <c r="B119" s="21"/>
      <c r="C119" s="21"/>
      <c r="D119" s="21"/>
      <c r="E119" s="21"/>
      <c r="F119" s="21"/>
      <c r="G119" s="21"/>
      <c r="H119" s="21"/>
      <c r="I119" s="21"/>
      <c r="J119" s="21"/>
      <c r="K119" s="21"/>
      <c r="L119" s="21"/>
      <c r="M119" s="21"/>
      <c r="N119" s="21"/>
      <c r="O119" s="21"/>
      <c r="P119" s="21"/>
      <c r="Q119" s="21"/>
    </row>
    <row r="120" spans="1:17" s="1" customFormat="1" ht="12.75" x14ac:dyDescent="0.2">
      <c r="A120" s="21"/>
      <c r="B120" s="21"/>
      <c r="C120" s="21"/>
      <c r="D120" s="21"/>
      <c r="E120" s="21"/>
      <c r="F120" s="21"/>
      <c r="G120" s="21"/>
      <c r="H120" s="21"/>
      <c r="I120" s="21"/>
      <c r="J120" s="21"/>
      <c r="K120" s="21"/>
      <c r="L120" s="21"/>
      <c r="M120" s="21"/>
      <c r="N120" s="21"/>
      <c r="O120" s="21"/>
      <c r="P120" s="21"/>
      <c r="Q120" s="21"/>
    </row>
    <row r="121" spans="1:17" s="1" customFormat="1" ht="12.75" x14ac:dyDescent="0.2">
      <c r="A121" s="21"/>
      <c r="B121" s="21"/>
      <c r="C121" s="21"/>
      <c r="D121" s="21"/>
      <c r="E121" s="21"/>
      <c r="F121" s="21"/>
      <c r="G121" s="21"/>
      <c r="H121" s="21"/>
      <c r="I121" s="21"/>
      <c r="J121" s="21"/>
      <c r="K121" s="21"/>
      <c r="L121" s="21"/>
      <c r="M121" s="21"/>
      <c r="N121" s="21"/>
      <c r="O121" s="21"/>
      <c r="P121" s="21"/>
      <c r="Q121" s="21"/>
    </row>
    <row r="122" spans="1:17" s="1" customFormat="1" ht="12.75" x14ac:dyDescent="0.2">
      <c r="A122" s="21"/>
      <c r="B122" s="21"/>
      <c r="C122" s="21"/>
      <c r="D122" s="21"/>
      <c r="E122" s="21"/>
      <c r="F122" s="21"/>
      <c r="G122" s="21"/>
      <c r="H122" s="21"/>
      <c r="I122" s="21"/>
      <c r="J122" s="21"/>
      <c r="K122" s="21"/>
      <c r="L122" s="21"/>
      <c r="M122" s="21"/>
      <c r="N122" s="21"/>
      <c r="O122" s="21"/>
      <c r="P122" s="21"/>
      <c r="Q122" s="21"/>
    </row>
    <row r="123" spans="1:17" s="1" customFormat="1" ht="12.75" x14ac:dyDescent="0.2">
      <c r="A123" s="21"/>
      <c r="B123" s="21"/>
      <c r="C123" s="21"/>
      <c r="D123" s="21"/>
      <c r="E123" s="21"/>
      <c r="F123" s="21"/>
      <c r="G123" s="21"/>
      <c r="H123" s="21"/>
      <c r="I123" s="21"/>
      <c r="J123" s="21"/>
      <c r="K123" s="21"/>
      <c r="L123" s="21"/>
      <c r="M123" s="21"/>
      <c r="N123" s="21"/>
      <c r="O123" s="21"/>
      <c r="P123" s="21"/>
      <c r="Q123" s="21"/>
    </row>
    <row r="124" spans="1:17" s="1" customFormat="1" ht="12.75" x14ac:dyDescent="0.2">
      <c r="A124" s="21"/>
      <c r="B124" s="21"/>
      <c r="C124" s="21"/>
      <c r="D124" s="21"/>
      <c r="E124" s="21"/>
      <c r="F124" s="21"/>
      <c r="G124" s="21"/>
      <c r="H124" s="21"/>
      <c r="I124" s="21"/>
      <c r="J124" s="21"/>
      <c r="K124" s="21"/>
      <c r="L124" s="21"/>
      <c r="M124" s="21"/>
      <c r="N124" s="21"/>
      <c r="O124" s="21"/>
      <c r="P124" s="21"/>
      <c r="Q124" s="21"/>
    </row>
    <row r="125" spans="1:17" s="1" customFormat="1" ht="12.75" x14ac:dyDescent="0.2">
      <c r="A125" s="21"/>
      <c r="B125" s="21"/>
      <c r="C125" s="21"/>
      <c r="D125" s="21"/>
      <c r="E125" s="21"/>
      <c r="F125" s="21"/>
      <c r="G125" s="21"/>
      <c r="H125" s="21"/>
      <c r="I125" s="21"/>
      <c r="J125" s="21"/>
      <c r="K125" s="21"/>
      <c r="L125" s="21"/>
      <c r="M125" s="21"/>
      <c r="N125" s="21"/>
      <c r="O125" s="21"/>
      <c r="P125" s="21"/>
      <c r="Q125" s="21"/>
    </row>
    <row r="126" spans="1:17" s="1" customFormat="1" ht="12.75" x14ac:dyDescent="0.2">
      <c r="A126" s="21"/>
      <c r="B126" s="21"/>
      <c r="C126" s="21"/>
      <c r="D126" s="21"/>
      <c r="E126" s="21"/>
      <c r="F126" s="21"/>
      <c r="G126" s="21"/>
      <c r="H126" s="21"/>
      <c r="I126" s="21"/>
      <c r="J126" s="21"/>
      <c r="K126" s="21"/>
      <c r="L126" s="21"/>
      <c r="M126" s="21"/>
      <c r="N126" s="21"/>
      <c r="O126" s="21"/>
      <c r="P126" s="21"/>
      <c r="Q126" s="21"/>
    </row>
    <row r="127" spans="1:17" s="1" customFormat="1" ht="12.75" x14ac:dyDescent="0.2">
      <c r="A127" s="21"/>
      <c r="B127" s="21"/>
      <c r="C127" s="21"/>
      <c r="D127" s="21"/>
      <c r="E127" s="21"/>
      <c r="F127" s="21"/>
      <c r="G127" s="21"/>
      <c r="H127" s="21"/>
      <c r="I127" s="21"/>
      <c r="J127" s="21"/>
      <c r="K127" s="21"/>
      <c r="L127" s="21"/>
      <c r="M127" s="21"/>
      <c r="N127" s="21"/>
      <c r="O127" s="21"/>
      <c r="P127" s="21"/>
      <c r="Q127" s="21"/>
    </row>
    <row r="128" spans="1:17" s="1" customFormat="1" ht="12.75" x14ac:dyDescent="0.2">
      <c r="A128" s="21"/>
      <c r="B128" s="21"/>
      <c r="C128" s="21"/>
      <c r="D128" s="21"/>
      <c r="E128" s="21"/>
      <c r="F128" s="21"/>
      <c r="G128" s="21"/>
      <c r="H128" s="21"/>
      <c r="I128" s="21"/>
      <c r="J128" s="21"/>
      <c r="K128" s="21"/>
      <c r="L128" s="21"/>
      <c r="M128" s="21"/>
      <c r="N128" s="21"/>
      <c r="O128" s="21"/>
      <c r="P128" s="21"/>
      <c r="Q128" s="21"/>
    </row>
    <row r="129" spans="1:17" s="1" customFormat="1" ht="12.75" x14ac:dyDescent="0.2">
      <c r="A129" s="21"/>
      <c r="B129" s="21"/>
      <c r="C129" s="21"/>
      <c r="D129" s="21"/>
      <c r="E129" s="21"/>
      <c r="F129" s="21"/>
      <c r="G129" s="21"/>
      <c r="H129" s="21"/>
      <c r="I129" s="21"/>
      <c r="J129" s="21"/>
      <c r="K129" s="21"/>
      <c r="L129" s="21"/>
      <c r="M129" s="21"/>
      <c r="N129" s="21"/>
      <c r="O129" s="21"/>
      <c r="P129" s="21"/>
      <c r="Q129" s="21"/>
    </row>
    <row r="130" spans="1:17" s="1" customFormat="1" ht="12.75" x14ac:dyDescent="0.2">
      <c r="A130" s="21"/>
      <c r="B130" s="21"/>
      <c r="C130" s="21"/>
      <c r="D130" s="21"/>
      <c r="E130" s="21"/>
      <c r="F130" s="21"/>
      <c r="G130" s="21"/>
      <c r="H130" s="21"/>
      <c r="I130" s="21"/>
      <c r="J130" s="21"/>
      <c r="K130" s="21"/>
      <c r="L130" s="21"/>
      <c r="M130" s="21"/>
      <c r="N130" s="21"/>
      <c r="O130" s="21"/>
      <c r="P130" s="21"/>
      <c r="Q130" s="21"/>
    </row>
    <row r="131" spans="1:17" s="1" customFormat="1" ht="12.75" x14ac:dyDescent="0.2">
      <c r="A131" s="21"/>
      <c r="B131" s="21"/>
      <c r="C131" s="21"/>
      <c r="D131" s="21"/>
      <c r="E131" s="21"/>
      <c r="F131" s="21"/>
      <c r="G131" s="21"/>
      <c r="H131" s="21"/>
      <c r="I131" s="21"/>
      <c r="J131" s="21"/>
      <c r="K131" s="21"/>
      <c r="L131" s="21"/>
      <c r="M131" s="21"/>
      <c r="N131" s="21"/>
      <c r="O131" s="21"/>
      <c r="P131" s="21"/>
      <c r="Q131" s="21"/>
    </row>
    <row r="132" spans="1:17" s="1" customFormat="1" ht="12.75" x14ac:dyDescent="0.2">
      <c r="A132" s="21"/>
      <c r="B132" s="21"/>
      <c r="C132" s="21"/>
      <c r="D132" s="21"/>
      <c r="E132" s="21"/>
      <c r="F132" s="21"/>
      <c r="G132" s="21"/>
      <c r="H132" s="21"/>
      <c r="I132" s="21"/>
      <c r="J132" s="21"/>
      <c r="K132" s="21"/>
      <c r="L132" s="21"/>
      <c r="M132" s="21"/>
      <c r="N132" s="21"/>
      <c r="O132" s="21"/>
      <c r="P132" s="21"/>
      <c r="Q132" s="21"/>
    </row>
    <row r="133" spans="1:17" s="1" customFormat="1" ht="12.75" x14ac:dyDescent="0.2">
      <c r="A133" s="21"/>
      <c r="B133" s="21"/>
      <c r="C133" s="21"/>
      <c r="D133" s="21"/>
      <c r="E133" s="21"/>
      <c r="F133" s="21"/>
      <c r="G133" s="21"/>
      <c r="H133" s="21"/>
      <c r="I133" s="21"/>
      <c r="J133" s="21"/>
      <c r="K133" s="21"/>
      <c r="L133" s="21"/>
      <c r="M133" s="21"/>
      <c r="N133" s="21"/>
      <c r="O133" s="21"/>
      <c r="P133" s="21"/>
      <c r="Q133" s="21"/>
    </row>
    <row r="134" spans="1:17" s="1" customFormat="1" ht="12.75" x14ac:dyDescent="0.2">
      <c r="A134" s="21"/>
      <c r="B134" s="21"/>
      <c r="C134" s="21"/>
      <c r="D134" s="21"/>
      <c r="E134" s="21"/>
      <c r="F134" s="21"/>
      <c r="G134" s="21"/>
      <c r="H134" s="21"/>
      <c r="I134" s="21"/>
      <c r="J134" s="21"/>
      <c r="K134" s="21"/>
      <c r="L134" s="21"/>
      <c r="M134" s="21"/>
      <c r="N134" s="21"/>
      <c r="O134" s="21"/>
      <c r="P134" s="21"/>
      <c r="Q134" s="21"/>
    </row>
    <row r="135" spans="1:17" s="1" customFormat="1" ht="12.75" x14ac:dyDescent="0.2">
      <c r="A135" s="21"/>
      <c r="B135" s="21"/>
      <c r="C135" s="21"/>
      <c r="D135" s="21"/>
      <c r="E135" s="21"/>
      <c r="F135" s="21"/>
      <c r="G135" s="21"/>
      <c r="H135" s="21"/>
      <c r="I135" s="21"/>
      <c r="J135" s="21"/>
      <c r="K135" s="21"/>
      <c r="L135" s="21"/>
      <c r="M135" s="21"/>
      <c r="N135" s="21"/>
      <c r="O135" s="21"/>
      <c r="P135" s="21"/>
      <c r="Q135" s="21"/>
    </row>
    <row r="136" spans="1:17" s="1" customFormat="1" ht="12.75" x14ac:dyDescent="0.2">
      <c r="A136" s="21"/>
      <c r="B136" s="21"/>
      <c r="C136" s="21"/>
      <c r="D136" s="21"/>
      <c r="E136" s="21"/>
      <c r="F136" s="21"/>
      <c r="G136" s="21"/>
      <c r="H136" s="21"/>
      <c r="I136" s="21"/>
      <c r="J136" s="21"/>
      <c r="K136" s="21"/>
      <c r="L136" s="21"/>
      <c r="M136" s="21"/>
      <c r="N136" s="21"/>
      <c r="O136" s="21"/>
      <c r="P136" s="21"/>
      <c r="Q136" s="21"/>
    </row>
    <row r="137" spans="1:17" s="1" customFormat="1" ht="12.75" x14ac:dyDescent="0.2">
      <c r="A137" s="21"/>
      <c r="B137" s="21"/>
      <c r="C137" s="21"/>
      <c r="D137" s="21"/>
      <c r="E137" s="21"/>
      <c r="F137" s="21"/>
      <c r="G137" s="21"/>
      <c r="H137" s="21"/>
      <c r="I137" s="21"/>
      <c r="J137" s="21"/>
      <c r="K137" s="21"/>
      <c r="L137" s="21"/>
      <c r="M137" s="21"/>
      <c r="N137" s="21"/>
      <c r="O137" s="21"/>
      <c r="P137" s="21"/>
      <c r="Q137" s="21"/>
    </row>
    <row r="138" spans="1:17" s="1" customFormat="1" ht="12.75" x14ac:dyDescent="0.2">
      <c r="A138" s="21"/>
      <c r="B138" s="21"/>
      <c r="C138" s="21"/>
      <c r="D138" s="21"/>
      <c r="E138" s="21"/>
      <c r="F138" s="21"/>
      <c r="G138" s="21"/>
      <c r="H138" s="21"/>
      <c r="I138" s="21"/>
      <c r="J138" s="21"/>
      <c r="K138" s="21"/>
      <c r="L138" s="21"/>
      <c r="M138" s="21"/>
      <c r="N138" s="21"/>
      <c r="O138" s="21"/>
      <c r="P138" s="21"/>
      <c r="Q138" s="21"/>
    </row>
    <row r="139" spans="1:17" s="1" customFormat="1" ht="12.75" x14ac:dyDescent="0.2">
      <c r="A139" s="21"/>
      <c r="B139" s="21"/>
      <c r="C139" s="21"/>
      <c r="D139" s="21"/>
      <c r="E139" s="21"/>
      <c r="F139" s="21"/>
      <c r="G139" s="21"/>
      <c r="H139" s="21"/>
      <c r="I139" s="21"/>
      <c r="J139" s="21"/>
      <c r="K139" s="21"/>
      <c r="L139" s="21"/>
      <c r="M139" s="21"/>
      <c r="N139" s="21"/>
      <c r="O139" s="21"/>
      <c r="P139" s="21"/>
      <c r="Q139" s="21"/>
    </row>
    <row r="140" spans="1:17" s="1" customFormat="1" ht="12.75" x14ac:dyDescent="0.2">
      <c r="A140" s="21"/>
      <c r="B140" s="21"/>
      <c r="C140" s="21"/>
      <c r="D140" s="21"/>
      <c r="E140" s="21"/>
      <c r="F140" s="21"/>
      <c r="G140" s="21"/>
      <c r="H140" s="21"/>
      <c r="I140" s="21"/>
      <c r="J140" s="21"/>
      <c r="K140" s="21"/>
      <c r="L140" s="21"/>
      <c r="M140" s="21"/>
      <c r="N140" s="21"/>
      <c r="O140" s="21"/>
      <c r="P140" s="21"/>
      <c r="Q140" s="21"/>
    </row>
    <row r="141" spans="1:17" s="1" customFormat="1" ht="12.75" x14ac:dyDescent="0.2">
      <c r="A141" s="21"/>
      <c r="B141" s="21"/>
      <c r="C141" s="21"/>
      <c r="D141" s="21"/>
      <c r="E141" s="21"/>
      <c r="F141" s="21"/>
      <c r="G141" s="21"/>
      <c r="H141" s="21"/>
      <c r="I141" s="21"/>
      <c r="J141" s="21"/>
      <c r="K141" s="21"/>
      <c r="L141" s="21"/>
      <c r="M141" s="21"/>
      <c r="N141" s="21"/>
      <c r="O141" s="21"/>
      <c r="P141" s="21"/>
      <c r="Q141" s="21"/>
    </row>
    <row r="142" spans="1:17" s="1" customFormat="1" ht="12.75" x14ac:dyDescent="0.2">
      <c r="A142" s="21"/>
      <c r="B142" s="21"/>
      <c r="C142" s="21"/>
      <c r="D142" s="21"/>
      <c r="E142" s="21"/>
      <c r="F142" s="21"/>
      <c r="G142" s="21"/>
      <c r="H142" s="21"/>
      <c r="I142" s="21"/>
      <c r="J142" s="21"/>
      <c r="K142" s="21"/>
      <c r="L142" s="21"/>
      <c r="M142" s="21"/>
      <c r="N142" s="21"/>
      <c r="O142" s="21"/>
      <c r="P142" s="21"/>
      <c r="Q142" s="21"/>
    </row>
    <row r="143" spans="1:17" s="1" customFormat="1" ht="12.75" x14ac:dyDescent="0.2">
      <c r="A143" s="21"/>
      <c r="B143" s="21"/>
      <c r="C143" s="21"/>
      <c r="D143" s="21"/>
      <c r="E143" s="21"/>
      <c r="F143" s="21"/>
      <c r="G143" s="21"/>
      <c r="H143" s="21"/>
      <c r="I143" s="21"/>
      <c r="J143" s="21"/>
      <c r="K143" s="21"/>
      <c r="L143" s="21"/>
      <c r="M143" s="21"/>
      <c r="N143" s="21"/>
      <c r="O143" s="21"/>
      <c r="P143" s="21"/>
      <c r="Q143" s="21"/>
    </row>
    <row r="144" spans="1:17" s="1" customFormat="1" ht="12.75" x14ac:dyDescent="0.2">
      <c r="A144" s="21"/>
      <c r="B144" s="21"/>
      <c r="C144" s="21"/>
      <c r="D144" s="21"/>
      <c r="E144" s="21"/>
      <c r="F144" s="21"/>
      <c r="G144" s="21"/>
      <c r="H144" s="21"/>
      <c r="I144" s="21"/>
      <c r="J144" s="21"/>
      <c r="K144" s="21"/>
      <c r="L144" s="21"/>
      <c r="M144" s="21"/>
      <c r="N144" s="21"/>
      <c r="O144" s="21"/>
      <c r="P144" s="21"/>
      <c r="Q144" s="21"/>
    </row>
    <row r="145" spans="1:17" s="1" customFormat="1" ht="12.75" x14ac:dyDescent="0.2">
      <c r="A145" s="21"/>
      <c r="B145" s="21"/>
      <c r="C145" s="21"/>
      <c r="D145" s="21"/>
      <c r="E145" s="21"/>
      <c r="F145" s="21"/>
      <c r="G145" s="21"/>
      <c r="H145" s="21"/>
      <c r="I145" s="21"/>
      <c r="J145" s="21"/>
      <c r="K145" s="21"/>
      <c r="L145" s="21"/>
      <c r="M145" s="21"/>
      <c r="N145" s="21"/>
      <c r="O145" s="21"/>
      <c r="P145" s="21"/>
      <c r="Q145" s="21"/>
    </row>
    <row r="146" spans="1:17" s="1" customFormat="1" ht="12.75" x14ac:dyDescent="0.2">
      <c r="A146" s="21"/>
      <c r="B146" s="21"/>
      <c r="C146" s="21"/>
      <c r="D146" s="21"/>
      <c r="E146" s="21"/>
      <c r="F146" s="21"/>
      <c r="G146" s="21"/>
      <c r="H146" s="21"/>
      <c r="I146" s="21"/>
      <c r="J146" s="21"/>
      <c r="K146" s="21"/>
      <c r="L146" s="21"/>
      <c r="M146" s="21"/>
      <c r="N146" s="21"/>
      <c r="O146" s="21"/>
      <c r="P146" s="21"/>
      <c r="Q146" s="21"/>
    </row>
    <row r="147" spans="1:17" s="1" customFormat="1" ht="12.75" x14ac:dyDescent="0.2">
      <c r="A147" s="21"/>
      <c r="B147" s="21"/>
      <c r="C147" s="21"/>
      <c r="D147" s="21"/>
      <c r="E147" s="21"/>
      <c r="F147" s="21"/>
      <c r="G147" s="21"/>
      <c r="H147" s="21"/>
      <c r="I147" s="21"/>
      <c r="J147" s="21"/>
      <c r="K147" s="21"/>
      <c r="L147" s="21"/>
      <c r="M147" s="21"/>
      <c r="N147" s="21"/>
      <c r="O147" s="21"/>
      <c r="P147" s="21"/>
      <c r="Q147" s="21"/>
    </row>
    <row r="148" spans="1:17" s="1" customFormat="1" ht="12.75" x14ac:dyDescent="0.2">
      <c r="A148" s="21"/>
      <c r="B148" s="21"/>
      <c r="C148" s="21"/>
      <c r="D148" s="21"/>
      <c r="E148" s="21"/>
      <c r="F148" s="21"/>
      <c r="G148" s="21"/>
      <c r="H148" s="21"/>
      <c r="I148" s="21"/>
      <c r="J148" s="21"/>
      <c r="K148" s="21"/>
      <c r="L148" s="21"/>
      <c r="M148" s="21"/>
      <c r="N148" s="21"/>
      <c r="O148" s="21"/>
      <c r="P148" s="21"/>
      <c r="Q148" s="21"/>
    </row>
    <row r="149" spans="1:17" s="1" customFormat="1" ht="12.75" x14ac:dyDescent="0.2">
      <c r="A149" s="21"/>
      <c r="B149" s="21"/>
      <c r="C149" s="21"/>
      <c r="D149" s="21"/>
      <c r="E149" s="21"/>
      <c r="F149" s="21"/>
      <c r="G149" s="21"/>
      <c r="H149" s="21"/>
      <c r="I149" s="21"/>
      <c r="J149" s="21"/>
      <c r="K149" s="21"/>
      <c r="L149" s="21"/>
      <c r="M149" s="21"/>
      <c r="N149" s="21"/>
      <c r="O149" s="21"/>
      <c r="P149" s="21"/>
      <c r="Q149" s="21"/>
    </row>
    <row r="150" spans="1:17" s="1" customFormat="1" ht="12.75" x14ac:dyDescent="0.2">
      <c r="A150" s="21"/>
      <c r="B150" s="21"/>
      <c r="C150" s="21"/>
      <c r="D150" s="21"/>
      <c r="E150" s="21"/>
      <c r="F150" s="21"/>
      <c r="G150" s="21"/>
      <c r="H150" s="21"/>
      <c r="I150" s="21"/>
      <c r="J150" s="21"/>
      <c r="K150" s="21"/>
      <c r="L150" s="21"/>
      <c r="M150" s="21"/>
      <c r="N150" s="21"/>
      <c r="O150" s="21"/>
      <c r="P150" s="21"/>
      <c r="Q150" s="21"/>
    </row>
    <row r="151" spans="1:17" s="1" customFormat="1" ht="12.75" x14ac:dyDescent="0.2">
      <c r="A151" s="21"/>
      <c r="B151" s="21"/>
      <c r="C151" s="21"/>
      <c r="D151" s="21"/>
      <c r="E151" s="21"/>
      <c r="F151" s="21"/>
      <c r="G151" s="21"/>
      <c r="H151" s="21"/>
      <c r="I151" s="21"/>
      <c r="J151" s="21"/>
      <c r="K151" s="21"/>
      <c r="L151" s="21"/>
      <c r="M151" s="21"/>
      <c r="N151" s="21"/>
      <c r="O151" s="21"/>
      <c r="P151" s="21"/>
      <c r="Q151" s="21"/>
    </row>
  </sheetData>
  <mergeCells count="99">
    <mergeCell ref="M3:O4"/>
    <mergeCell ref="A1:F2"/>
    <mergeCell ref="B7:F7"/>
    <mergeCell ref="B13:F13"/>
    <mergeCell ref="B16:F16"/>
    <mergeCell ref="B14:F14"/>
    <mergeCell ref="B15:F15"/>
    <mergeCell ref="B12:F12"/>
    <mergeCell ref="B11:F11"/>
    <mergeCell ref="B10:F10"/>
    <mergeCell ref="B20:F20"/>
    <mergeCell ref="B19:F19"/>
    <mergeCell ref="B23:F23"/>
    <mergeCell ref="B24:F24"/>
    <mergeCell ref="H3:L4"/>
    <mergeCell ref="B17:F17"/>
    <mergeCell ref="B18:F18"/>
    <mergeCell ref="B32:F32"/>
    <mergeCell ref="B33:F33"/>
    <mergeCell ref="B34:F34"/>
    <mergeCell ref="B21:F21"/>
    <mergeCell ref="B22:F22"/>
    <mergeCell ref="B31:F31"/>
    <mergeCell ref="B30:F30"/>
    <mergeCell ref="B25:F25"/>
    <mergeCell ref="B26:F26"/>
    <mergeCell ref="B27:F27"/>
    <mergeCell ref="B29:F29"/>
    <mergeCell ref="B28:F28"/>
    <mergeCell ref="B46:F46"/>
    <mergeCell ref="B40:F40"/>
    <mergeCell ref="B35:F35"/>
    <mergeCell ref="B36:F36"/>
    <mergeCell ref="B37:F37"/>
    <mergeCell ref="B38:F38"/>
    <mergeCell ref="B39:F39"/>
    <mergeCell ref="B41:F41"/>
    <mergeCell ref="B42:F42"/>
    <mergeCell ref="B43:F43"/>
    <mergeCell ref="B44:F44"/>
    <mergeCell ref="B45:F45"/>
    <mergeCell ref="B49:F49"/>
    <mergeCell ref="B50:F50"/>
    <mergeCell ref="B51:F51"/>
    <mergeCell ref="B52:F52"/>
    <mergeCell ref="B47:F47"/>
    <mergeCell ref="B48:F48"/>
    <mergeCell ref="B57:F57"/>
    <mergeCell ref="B58:F58"/>
    <mergeCell ref="B53:F53"/>
    <mergeCell ref="B54:F54"/>
    <mergeCell ref="B55:F55"/>
    <mergeCell ref="B56:F56"/>
    <mergeCell ref="B64:F64"/>
    <mergeCell ref="B59:F59"/>
    <mergeCell ref="B60:F60"/>
    <mergeCell ref="B61:F61"/>
    <mergeCell ref="B62:F62"/>
    <mergeCell ref="B63:F63"/>
    <mergeCell ref="B71:F71"/>
    <mergeCell ref="B72:F72"/>
    <mergeCell ref="B65:F65"/>
    <mergeCell ref="B66:F66"/>
    <mergeCell ref="B67:F67"/>
    <mergeCell ref="B68:F68"/>
    <mergeCell ref="B69:F69"/>
    <mergeCell ref="B70:F70"/>
    <mergeCell ref="B78:F78"/>
    <mergeCell ref="B79:F79"/>
    <mergeCell ref="B80:F80"/>
    <mergeCell ref="B73:F73"/>
    <mergeCell ref="B74:F74"/>
    <mergeCell ref="B75:F75"/>
    <mergeCell ref="B76:F76"/>
    <mergeCell ref="B101:F101"/>
    <mergeCell ref="B102:F102"/>
    <mergeCell ref="H1:L2"/>
    <mergeCell ref="M1:O2"/>
    <mergeCell ref="B97:F97"/>
    <mergeCell ref="B98:F98"/>
    <mergeCell ref="B99:F99"/>
    <mergeCell ref="B100:F100"/>
    <mergeCell ref="B83:F83"/>
    <mergeCell ref="B84:F84"/>
    <mergeCell ref="B85:F85"/>
    <mergeCell ref="B86:F86"/>
    <mergeCell ref="B87:F87"/>
    <mergeCell ref="B81:F81"/>
    <mergeCell ref="B82:F82"/>
    <mergeCell ref="B77:F77"/>
    <mergeCell ref="B94:F94"/>
    <mergeCell ref="B95:F95"/>
    <mergeCell ref="B96:F96"/>
    <mergeCell ref="B88:F88"/>
    <mergeCell ref="B89:F89"/>
    <mergeCell ref="B90:F90"/>
    <mergeCell ref="B91:F91"/>
    <mergeCell ref="B92:F92"/>
    <mergeCell ref="B93:F93"/>
  </mergeCells>
  <pageMargins left="0.7" right="0.7" top="0.75" bottom="0.75" header="0.3" footer="0.3"/>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zoomScaleNormal="100" workbookViewId="0">
      <pane ySplit="1" topLeftCell="A2" activePane="bottomLeft" state="frozen"/>
      <selection activeCell="F1" sqref="F1"/>
      <selection pane="bottomLeft" activeCell="F97" sqref="F97"/>
    </sheetView>
  </sheetViews>
  <sheetFormatPr defaultColWidth="9.140625" defaultRowHeight="12.75" x14ac:dyDescent="0.2"/>
  <cols>
    <col min="1" max="1" width="41.5703125" style="41" customWidth="1"/>
    <col min="2" max="2" width="20.85546875" style="41" customWidth="1"/>
    <col min="3" max="3" width="10.5703125" style="41" customWidth="1"/>
    <col min="4" max="5" width="13.42578125" style="41" customWidth="1"/>
    <col min="6" max="6" width="9.140625" style="41" customWidth="1"/>
    <col min="7" max="7" width="13.5703125" style="79" customWidth="1"/>
    <col min="8" max="8" width="13.5703125" style="80" customWidth="1"/>
    <col min="9" max="9" width="13.5703125" style="79" customWidth="1"/>
    <col min="10" max="10" width="10.85546875" style="81" customWidth="1"/>
    <col min="11" max="11" width="12.5703125" style="79" customWidth="1"/>
    <col min="12" max="12" width="10.85546875" style="79" customWidth="1"/>
    <col min="13" max="13" width="14.42578125" style="79" customWidth="1"/>
    <col min="14" max="14" width="9.140625" style="41"/>
    <col min="15" max="15" width="13.42578125" style="41" customWidth="1"/>
    <col min="16" max="16" width="10" style="41" customWidth="1"/>
    <col min="17" max="17" width="9.140625" style="41"/>
    <col min="18" max="18" width="9.140625" style="41" customWidth="1"/>
    <col min="19" max="16384" width="9.140625" style="41"/>
  </cols>
  <sheetData>
    <row r="1" spans="1:18" s="38" customFormat="1" ht="51" x14ac:dyDescent="0.2">
      <c r="A1" s="62" t="s">
        <v>547</v>
      </c>
      <c r="B1" s="36" t="s">
        <v>257</v>
      </c>
      <c r="C1" s="36" t="s">
        <v>258</v>
      </c>
      <c r="D1" s="36" t="s">
        <v>259</v>
      </c>
      <c r="E1" s="36" t="s">
        <v>260</v>
      </c>
      <c r="F1" s="62" t="s">
        <v>525</v>
      </c>
      <c r="G1" s="66" t="s">
        <v>261</v>
      </c>
      <c r="H1" s="67" t="s">
        <v>262</v>
      </c>
      <c r="I1" s="66" t="s">
        <v>263</v>
      </c>
      <c r="J1" s="68" t="s">
        <v>527</v>
      </c>
      <c r="K1" s="69" t="s">
        <v>528</v>
      </c>
      <c r="L1" s="66" t="s">
        <v>265</v>
      </c>
      <c r="M1" s="66" t="s">
        <v>266</v>
      </c>
      <c r="N1" s="36" t="s">
        <v>267</v>
      </c>
      <c r="O1" s="62" t="s">
        <v>523</v>
      </c>
      <c r="P1" s="36" t="s">
        <v>268</v>
      </c>
      <c r="Q1" s="62" t="s">
        <v>522</v>
      </c>
      <c r="R1" s="62" t="s">
        <v>525</v>
      </c>
    </row>
    <row r="2" spans="1:18" ht="25.5" x14ac:dyDescent="0.2">
      <c r="A2" s="42" t="s">
        <v>269</v>
      </c>
      <c r="B2" s="42" t="s">
        <v>46</v>
      </c>
      <c r="C2" s="42" t="s">
        <v>270</v>
      </c>
      <c r="D2" s="42" t="s">
        <v>43</v>
      </c>
      <c r="E2" s="42" t="s">
        <v>271</v>
      </c>
      <c r="F2" s="42">
        <f t="shared" ref="F2:F65" si="0">R2*1.04</f>
        <v>2163.2000000000003</v>
      </c>
      <c r="G2" s="72">
        <v>853</v>
      </c>
      <c r="H2" s="73">
        <f>(F2/G2)</f>
        <v>2.53599062133646</v>
      </c>
      <c r="I2" s="72">
        <v>0.05</v>
      </c>
      <c r="J2" s="74">
        <f>(I2*F2)</f>
        <v>108.16000000000003</v>
      </c>
      <c r="K2" s="75">
        <v>50</v>
      </c>
      <c r="L2" s="76">
        <f>J2/K2</f>
        <v>2.1632000000000007</v>
      </c>
      <c r="M2" s="75">
        <v>0.5</v>
      </c>
      <c r="N2" s="45">
        <f>M2*J2</f>
        <v>54.080000000000013</v>
      </c>
      <c r="O2" s="63">
        <f>N2*Q2</f>
        <v>1858.7296000000003</v>
      </c>
      <c r="P2" s="65" t="s">
        <v>534</v>
      </c>
      <c r="Q2" s="62" t="s">
        <v>522</v>
      </c>
      <c r="R2" s="42">
        <v>2080</v>
      </c>
    </row>
    <row r="3" spans="1:18" x14ac:dyDescent="0.2">
      <c r="A3" s="42" t="s">
        <v>272</v>
      </c>
      <c r="B3" s="42" t="s">
        <v>47</v>
      </c>
      <c r="C3" s="42" t="s">
        <v>270</v>
      </c>
      <c r="D3" s="42" t="s">
        <v>43</v>
      </c>
      <c r="E3" s="42" t="s">
        <v>273</v>
      </c>
      <c r="F3" s="42">
        <f t="shared" si="0"/>
        <v>2838.1600000000003</v>
      </c>
      <c r="G3" s="72">
        <v>1036</v>
      </c>
      <c r="H3" s="73">
        <f t="shared" ref="H3:H70" si="1">(F3/G3)</f>
        <v>2.73953667953668</v>
      </c>
      <c r="I3" s="72">
        <v>4.0000000000000001E-3</v>
      </c>
      <c r="J3" s="74">
        <f t="shared" ref="J3:J85" si="2">(I3*F3)</f>
        <v>11.352640000000001</v>
      </c>
      <c r="K3" s="72">
        <v>10</v>
      </c>
      <c r="L3" s="76">
        <f t="shared" ref="L3:L70" si="3">J3/K3</f>
        <v>1.1352640000000001</v>
      </c>
      <c r="M3" s="75">
        <v>0.5</v>
      </c>
      <c r="N3" s="45">
        <f t="shared" ref="N3:N70" si="4">M3*J3</f>
        <v>5.6763200000000005</v>
      </c>
      <c r="O3" s="63">
        <f t="shared" ref="O3:O66" si="5">N3*Q3</f>
        <v>195.09511839999999</v>
      </c>
      <c r="P3" s="65" t="s">
        <v>534</v>
      </c>
      <c r="Q3" s="62" t="s">
        <v>522</v>
      </c>
      <c r="R3" s="42">
        <v>2729</v>
      </c>
    </row>
    <row r="4" spans="1:18" x14ac:dyDescent="0.2">
      <c r="A4" s="42" t="s">
        <v>274</v>
      </c>
      <c r="B4" s="42" t="s">
        <v>48</v>
      </c>
      <c r="C4" s="42" t="s">
        <v>270</v>
      </c>
      <c r="D4" s="42" t="s">
        <v>43</v>
      </c>
      <c r="E4" s="42" t="s">
        <v>273</v>
      </c>
      <c r="F4" s="42">
        <f t="shared" si="0"/>
        <v>2838.1600000000003</v>
      </c>
      <c r="G4" s="72">
        <v>1036</v>
      </c>
      <c r="H4" s="73">
        <f t="shared" si="1"/>
        <v>2.73953667953668</v>
      </c>
      <c r="I4" s="72">
        <v>4.0000000000000001E-3</v>
      </c>
      <c r="J4" s="74">
        <f t="shared" si="2"/>
        <v>11.352640000000001</v>
      </c>
      <c r="K4" s="72">
        <v>10</v>
      </c>
      <c r="L4" s="76">
        <f t="shared" si="3"/>
        <v>1.1352640000000001</v>
      </c>
      <c r="M4" s="75">
        <v>0.5</v>
      </c>
      <c r="N4" s="45">
        <f t="shared" si="4"/>
        <v>5.6763200000000005</v>
      </c>
      <c r="O4" s="63">
        <f t="shared" si="5"/>
        <v>195.09511839999999</v>
      </c>
      <c r="P4" s="65" t="s">
        <v>534</v>
      </c>
      <c r="Q4" s="62" t="s">
        <v>522</v>
      </c>
      <c r="R4" s="42">
        <v>2729</v>
      </c>
    </row>
    <row r="5" spans="1:18" ht="25.5" x14ac:dyDescent="0.2">
      <c r="A5" s="42" t="s">
        <v>52</v>
      </c>
      <c r="B5" s="42" t="s">
        <v>49</v>
      </c>
      <c r="C5" s="42" t="s">
        <v>270</v>
      </c>
      <c r="D5" s="42" t="s">
        <v>43</v>
      </c>
      <c r="E5" s="42" t="s">
        <v>273</v>
      </c>
      <c r="F5" s="42">
        <f t="shared" si="0"/>
        <v>2838.1600000000003</v>
      </c>
      <c r="G5" s="72">
        <v>1036</v>
      </c>
      <c r="H5" s="73">
        <f t="shared" si="1"/>
        <v>2.73953667953668</v>
      </c>
      <c r="I5" s="72">
        <v>0.01</v>
      </c>
      <c r="J5" s="74">
        <f t="shared" si="2"/>
        <v>28.381600000000002</v>
      </c>
      <c r="K5" s="75">
        <v>10</v>
      </c>
      <c r="L5" s="76">
        <f t="shared" si="3"/>
        <v>2.8381600000000002</v>
      </c>
      <c r="M5" s="75">
        <v>1</v>
      </c>
      <c r="N5" s="45">
        <f t="shared" si="4"/>
        <v>28.381600000000002</v>
      </c>
      <c r="O5" s="63">
        <f t="shared" si="5"/>
        <v>975.47559200000001</v>
      </c>
      <c r="P5" s="65" t="s">
        <v>534</v>
      </c>
      <c r="Q5" s="62" t="s">
        <v>522</v>
      </c>
      <c r="R5" s="42">
        <v>2729</v>
      </c>
    </row>
    <row r="6" spans="1:18" ht="25.5" x14ac:dyDescent="0.2">
      <c r="A6" s="42" t="s">
        <v>53</v>
      </c>
      <c r="B6" s="42" t="s">
        <v>50</v>
      </c>
      <c r="C6" s="42" t="s">
        <v>270</v>
      </c>
      <c r="D6" s="42" t="s">
        <v>275</v>
      </c>
      <c r="E6" s="42" t="s">
        <v>276</v>
      </c>
      <c r="F6" s="42">
        <f t="shared" si="0"/>
        <v>3013.92</v>
      </c>
      <c r="G6" s="72">
        <v>1174</v>
      </c>
      <c r="H6" s="73">
        <f t="shared" si="1"/>
        <v>2.567223168654174</v>
      </c>
      <c r="I6" s="72">
        <v>0.05</v>
      </c>
      <c r="J6" s="74">
        <f t="shared" si="2"/>
        <v>150.696</v>
      </c>
      <c r="K6" s="75">
        <v>30</v>
      </c>
      <c r="L6" s="76">
        <f t="shared" si="3"/>
        <v>5.0232000000000001</v>
      </c>
      <c r="M6" s="75">
        <v>0.5</v>
      </c>
      <c r="N6" s="45">
        <f t="shared" si="4"/>
        <v>75.347999999999999</v>
      </c>
      <c r="O6" s="63">
        <f t="shared" si="5"/>
        <v>2589.7107599999999</v>
      </c>
      <c r="P6" s="65" t="s">
        <v>534</v>
      </c>
      <c r="Q6" s="62" t="s">
        <v>522</v>
      </c>
      <c r="R6" s="42">
        <v>2898</v>
      </c>
    </row>
    <row r="7" spans="1:18" ht="25.5" x14ac:dyDescent="0.2">
      <c r="A7" s="42" t="s">
        <v>54</v>
      </c>
      <c r="B7" s="42" t="s">
        <v>51</v>
      </c>
      <c r="C7" s="42" t="s">
        <v>270</v>
      </c>
      <c r="D7" s="42" t="s">
        <v>57</v>
      </c>
      <c r="E7" s="42" t="s">
        <v>276</v>
      </c>
      <c r="F7" s="42">
        <f t="shared" si="0"/>
        <v>3013.92</v>
      </c>
      <c r="G7" s="72">
        <v>1174</v>
      </c>
      <c r="H7" s="73">
        <f t="shared" si="1"/>
        <v>2.567223168654174</v>
      </c>
      <c r="I7" s="72">
        <v>0.05</v>
      </c>
      <c r="J7" s="74">
        <f t="shared" si="2"/>
        <v>150.696</v>
      </c>
      <c r="K7" s="75">
        <v>100</v>
      </c>
      <c r="L7" s="76">
        <f t="shared" si="3"/>
        <v>1.5069600000000001</v>
      </c>
      <c r="M7" s="75">
        <v>1</v>
      </c>
      <c r="N7" s="45">
        <f t="shared" si="4"/>
        <v>150.696</v>
      </c>
      <c r="O7" s="63">
        <f t="shared" si="5"/>
        <v>5179.4215199999999</v>
      </c>
      <c r="P7" s="65" t="s">
        <v>534</v>
      </c>
      <c r="Q7" s="62" t="s">
        <v>522</v>
      </c>
      <c r="R7" s="42">
        <v>2898</v>
      </c>
    </row>
    <row r="8" spans="1:18" ht="25.5" x14ac:dyDescent="0.2">
      <c r="A8" s="42" t="s">
        <v>58</v>
      </c>
      <c r="B8" s="42" t="s">
        <v>69</v>
      </c>
      <c r="C8" s="42" t="s">
        <v>277</v>
      </c>
      <c r="D8" s="42" t="s">
        <v>70</v>
      </c>
      <c r="E8" s="42" t="s">
        <v>278</v>
      </c>
      <c r="F8" s="42">
        <f t="shared" si="0"/>
        <v>2790.32</v>
      </c>
      <c r="G8" s="72">
        <v>1058</v>
      </c>
      <c r="H8" s="73">
        <f t="shared" si="1"/>
        <v>2.6373534971644612</v>
      </c>
      <c r="I8" s="72">
        <v>0.02</v>
      </c>
      <c r="J8" s="74">
        <f t="shared" si="2"/>
        <v>55.806400000000004</v>
      </c>
      <c r="K8" s="75">
        <v>54</v>
      </c>
      <c r="L8" s="76">
        <f t="shared" si="3"/>
        <v>1.0334518518518518</v>
      </c>
      <c r="M8" s="75">
        <v>0.5</v>
      </c>
      <c r="N8" s="45">
        <f t="shared" si="4"/>
        <v>27.903200000000002</v>
      </c>
      <c r="O8" s="63">
        <f t="shared" si="5"/>
        <v>959.03298399999994</v>
      </c>
      <c r="P8" s="44"/>
      <c r="Q8" s="62" t="s">
        <v>522</v>
      </c>
      <c r="R8" s="42">
        <v>2683</v>
      </c>
    </row>
    <row r="9" spans="1:18" ht="25.5" x14ac:dyDescent="0.2">
      <c r="A9" s="42" t="s">
        <v>59</v>
      </c>
      <c r="B9" s="42" t="s">
        <v>64</v>
      </c>
      <c r="C9" s="42" t="s">
        <v>277</v>
      </c>
      <c r="D9" s="42" t="s">
        <v>70</v>
      </c>
      <c r="E9" s="42" t="s">
        <v>279</v>
      </c>
      <c r="F9" s="42">
        <f t="shared" si="0"/>
        <v>3096.08</v>
      </c>
      <c r="G9" s="72">
        <v>1539</v>
      </c>
      <c r="H9" s="73">
        <f t="shared" si="1"/>
        <v>2.0117478882391162</v>
      </c>
      <c r="I9" s="72">
        <v>0.75</v>
      </c>
      <c r="J9" s="74">
        <f t="shared" si="2"/>
        <v>2322.06</v>
      </c>
      <c r="K9" s="75">
        <v>1000</v>
      </c>
      <c r="L9" s="76">
        <f t="shared" si="3"/>
        <v>2.32206</v>
      </c>
      <c r="M9" s="75">
        <v>0.5</v>
      </c>
      <c r="N9" s="45">
        <f t="shared" si="4"/>
        <v>1161.03</v>
      </c>
      <c r="O9" s="63">
        <f t="shared" si="5"/>
        <v>39904.601099999993</v>
      </c>
      <c r="P9" s="44"/>
      <c r="Q9" s="62" t="s">
        <v>522</v>
      </c>
      <c r="R9" s="42">
        <v>2977</v>
      </c>
    </row>
    <row r="10" spans="1:18" x14ac:dyDescent="0.2">
      <c r="A10" s="42" t="s">
        <v>60</v>
      </c>
      <c r="B10" s="42" t="s">
        <v>65</v>
      </c>
      <c r="C10" s="42" t="s">
        <v>280</v>
      </c>
      <c r="D10" s="42" t="s">
        <v>71</v>
      </c>
      <c r="E10" s="42" t="s">
        <v>276</v>
      </c>
      <c r="F10" s="42">
        <f t="shared" si="0"/>
        <v>3013.92</v>
      </c>
      <c r="G10" s="72">
        <v>1174</v>
      </c>
      <c r="H10" s="73">
        <f t="shared" si="1"/>
        <v>2.567223168654174</v>
      </c>
      <c r="I10" s="72">
        <v>0.3</v>
      </c>
      <c r="J10" s="74">
        <f t="shared" si="2"/>
        <v>904.17600000000004</v>
      </c>
      <c r="K10" s="72">
        <v>500</v>
      </c>
      <c r="L10" s="76">
        <f t="shared" si="3"/>
        <v>1.8083520000000002</v>
      </c>
      <c r="M10" s="72">
        <v>1</v>
      </c>
      <c r="N10" s="45">
        <f t="shared" si="4"/>
        <v>904.17600000000004</v>
      </c>
      <c r="O10" s="63">
        <f t="shared" si="5"/>
        <v>31076.529119999999</v>
      </c>
      <c r="P10" s="65" t="s">
        <v>534</v>
      </c>
      <c r="Q10" s="62" t="s">
        <v>522</v>
      </c>
      <c r="R10" s="42">
        <v>2898</v>
      </c>
    </row>
    <row r="11" spans="1:18" x14ac:dyDescent="0.2">
      <c r="A11" s="42" t="s">
        <v>61</v>
      </c>
      <c r="B11" s="42" t="s">
        <v>66</v>
      </c>
      <c r="C11" s="42" t="s">
        <v>280</v>
      </c>
      <c r="D11" s="42" t="s">
        <v>72</v>
      </c>
      <c r="E11" s="42" t="s">
        <v>276</v>
      </c>
      <c r="F11" s="42">
        <f t="shared" si="0"/>
        <v>3013.92</v>
      </c>
      <c r="G11" s="72">
        <v>1174</v>
      </c>
      <c r="H11" s="73">
        <f t="shared" si="1"/>
        <v>2.567223168654174</v>
      </c>
      <c r="I11" s="72">
        <v>0.25</v>
      </c>
      <c r="J11" s="74">
        <f t="shared" si="2"/>
        <v>753.48</v>
      </c>
      <c r="K11" s="72">
        <v>500</v>
      </c>
      <c r="L11" s="76">
        <f t="shared" si="3"/>
        <v>1.5069600000000001</v>
      </c>
      <c r="M11" s="72">
        <v>1</v>
      </c>
      <c r="N11" s="45">
        <f t="shared" si="4"/>
        <v>753.48</v>
      </c>
      <c r="O11" s="63">
        <f t="shared" si="5"/>
        <v>25897.107599999999</v>
      </c>
      <c r="P11" s="65" t="s">
        <v>534</v>
      </c>
      <c r="Q11" s="62" t="s">
        <v>522</v>
      </c>
      <c r="R11" s="42">
        <v>2898</v>
      </c>
    </row>
    <row r="12" spans="1:18" ht="25.5" x14ac:dyDescent="0.2">
      <c r="A12" s="42" t="s">
        <v>62</v>
      </c>
      <c r="B12" s="42" t="s">
        <v>67</v>
      </c>
      <c r="C12" s="42" t="s">
        <v>280</v>
      </c>
      <c r="D12" s="42" t="s">
        <v>73</v>
      </c>
      <c r="E12" s="42" t="s">
        <v>276</v>
      </c>
      <c r="F12" s="42">
        <f t="shared" si="0"/>
        <v>3013.92</v>
      </c>
      <c r="G12" s="72">
        <v>1174</v>
      </c>
      <c r="H12" s="73">
        <f t="shared" si="1"/>
        <v>2.567223168654174</v>
      </c>
      <c r="I12" s="72">
        <v>0.2</v>
      </c>
      <c r="J12" s="74">
        <f t="shared" si="2"/>
        <v>602.78399999999999</v>
      </c>
      <c r="K12" s="72">
        <v>300</v>
      </c>
      <c r="L12" s="76">
        <f t="shared" si="3"/>
        <v>2.00928</v>
      </c>
      <c r="M12" s="72">
        <v>1</v>
      </c>
      <c r="N12" s="45">
        <f t="shared" si="4"/>
        <v>602.78399999999999</v>
      </c>
      <c r="O12" s="63">
        <f t="shared" si="5"/>
        <v>20717.686079999999</v>
      </c>
      <c r="P12" s="42"/>
      <c r="Q12" s="62" t="s">
        <v>522</v>
      </c>
      <c r="R12" s="42">
        <v>2898</v>
      </c>
    </row>
    <row r="13" spans="1:18" ht="25.5" x14ac:dyDescent="0.2">
      <c r="A13" s="42" t="s">
        <v>63</v>
      </c>
      <c r="B13" s="42" t="s">
        <v>68</v>
      </c>
      <c r="C13" s="42" t="s">
        <v>270</v>
      </c>
      <c r="D13" s="42" t="s">
        <v>74</v>
      </c>
      <c r="E13" s="42" t="s">
        <v>276</v>
      </c>
      <c r="F13" s="42">
        <f t="shared" si="0"/>
        <v>3013.92</v>
      </c>
      <c r="G13" s="72">
        <v>1174</v>
      </c>
      <c r="H13" s="73">
        <f t="shared" si="1"/>
        <v>2.567223168654174</v>
      </c>
      <c r="I13" s="72">
        <v>0.5</v>
      </c>
      <c r="J13" s="74">
        <f t="shared" si="2"/>
        <v>1506.96</v>
      </c>
      <c r="K13" s="72">
        <v>600</v>
      </c>
      <c r="L13" s="76">
        <f t="shared" si="3"/>
        <v>2.5116000000000001</v>
      </c>
      <c r="M13" s="72">
        <v>0.1</v>
      </c>
      <c r="N13" s="45">
        <f t="shared" si="4"/>
        <v>150.696</v>
      </c>
      <c r="O13" s="63">
        <f t="shared" si="5"/>
        <v>5179.4215199999999</v>
      </c>
      <c r="P13" s="65" t="s">
        <v>534</v>
      </c>
      <c r="Q13" s="62" t="s">
        <v>522</v>
      </c>
      <c r="R13" s="42">
        <v>2898</v>
      </c>
    </row>
    <row r="14" spans="1:18" ht="25.5" x14ac:dyDescent="0.2">
      <c r="A14" s="42" t="s">
        <v>81</v>
      </c>
      <c r="B14" s="42" t="s">
        <v>75</v>
      </c>
      <c r="C14" s="42" t="s">
        <v>270</v>
      </c>
      <c r="D14" s="42" t="s">
        <v>43</v>
      </c>
      <c r="E14" s="42" t="s">
        <v>281</v>
      </c>
      <c r="F14" s="42">
        <f t="shared" si="0"/>
        <v>1160.6400000000001</v>
      </c>
      <c r="G14" s="72">
        <v>1036</v>
      </c>
      <c r="H14" s="73">
        <f t="shared" si="1"/>
        <v>1.1203088803088803</v>
      </c>
      <c r="I14" s="72">
        <v>0.01</v>
      </c>
      <c r="J14" s="74">
        <f t="shared" si="2"/>
        <v>11.606400000000001</v>
      </c>
      <c r="K14" s="72">
        <v>10</v>
      </c>
      <c r="L14" s="76">
        <f t="shared" si="3"/>
        <v>1.1606400000000001</v>
      </c>
      <c r="M14" s="75">
        <v>0.5</v>
      </c>
      <c r="N14" s="45">
        <f t="shared" si="4"/>
        <v>5.8032000000000004</v>
      </c>
      <c r="O14" s="63">
        <f t="shared" si="5"/>
        <v>199.455984</v>
      </c>
      <c r="P14" s="65" t="s">
        <v>534</v>
      </c>
      <c r="Q14" s="62" t="s">
        <v>522</v>
      </c>
      <c r="R14" s="42">
        <v>1116</v>
      </c>
    </row>
    <row r="15" spans="1:18" ht="25.5" x14ac:dyDescent="0.2">
      <c r="A15" s="42" t="s">
        <v>82</v>
      </c>
      <c r="B15" s="42" t="s">
        <v>76</v>
      </c>
      <c r="C15" s="42" t="s">
        <v>282</v>
      </c>
      <c r="D15" s="65" t="s">
        <v>539</v>
      </c>
      <c r="E15" s="42" t="s">
        <v>281</v>
      </c>
      <c r="F15" s="42">
        <f t="shared" si="0"/>
        <v>1160.6400000000001</v>
      </c>
      <c r="G15" s="72">
        <v>1036</v>
      </c>
      <c r="H15" s="73">
        <f t="shared" si="1"/>
        <v>1.1203088803088803</v>
      </c>
      <c r="I15" s="72">
        <v>0.5</v>
      </c>
      <c r="J15" s="74">
        <f t="shared" si="2"/>
        <v>580.32000000000005</v>
      </c>
      <c r="K15" s="75">
        <v>558</v>
      </c>
      <c r="L15" s="76">
        <f t="shared" si="3"/>
        <v>1.04</v>
      </c>
      <c r="M15" s="75">
        <v>0.5</v>
      </c>
      <c r="N15" s="45">
        <f t="shared" si="4"/>
        <v>290.16000000000003</v>
      </c>
      <c r="O15" s="63">
        <f t="shared" si="5"/>
        <v>9972.7991999999995</v>
      </c>
      <c r="P15" s="42" t="s">
        <v>283</v>
      </c>
      <c r="Q15" s="62" t="s">
        <v>522</v>
      </c>
      <c r="R15" s="42">
        <v>1116</v>
      </c>
    </row>
    <row r="16" spans="1:18" ht="25.5" x14ac:dyDescent="0.2">
      <c r="A16" s="42" t="s">
        <v>83</v>
      </c>
      <c r="B16" s="42" t="s">
        <v>77</v>
      </c>
      <c r="C16" s="42" t="s">
        <v>270</v>
      </c>
      <c r="D16" s="42" t="s">
        <v>43</v>
      </c>
      <c r="E16" s="42" t="s">
        <v>281</v>
      </c>
      <c r="F16" s="42">
        <f t="shared" si="0"/>
        <v>1160.6400000000001</v>
      </c>
      <c r="G16" s="72">
        <v>1036</v>
      </c>
      <c r="H16" s="73">
        <f t="shared" si="1"/>
        <v>1.1203088803088803</v>
      </c>
      <c r="I16" s="72">
        <v>0.05</v>
      </c>
      <c r="J16" s="74">
        <f t="shared" si="2"/>
        <v>58.032000000000011</v>
      </c>
      <c r="K16" s="72">
        <v>20</v>
      </c>
      <c r="L16" s="76">
        <f t="shared" si="3"/>
        <v>2.9016000000000006</v>
      </c>
      <c r="M16" s="75">
        <v>0.5</v>
      </c>
      <c r="N16" s="45">
        <f t="shared" si="4"/>
        <v>29.016000000000005</v>
      </c>
      <c r="O16" s="63">
        <f t="shared" si="5"/>
        <v>997.27992000000006</v>
      </c>
      <c r="P16" s="65" t="s">
        <v>534</v>
      </c>
      <c r="Q16" s="62" t="s">
        <v>522</v>
      </c>
      <c r="R16" s="42">
        <v>1116</v>
      </c>
    </row>
    <row r="17" spans="1:18" ht="25.5" x14ac:dyDescent="0.2">
      <c r="A17" s="42" t="s">
        <v>84</v>
      </c>
      <c r="B17" s="42" t="s">
        <v>78</v>
      </c>
      <c r="C17" s="42" t="s">
        <v>284</v>
      </c>
      <c r="D17" s="65" t="s">
        <v>540</v>
      </c>
      <c r="E17" s="42" t="s">
        <v>281</v>
      </c>
      <c r="F17" s="42">
        <f t="shared" si="0"/>
        <v>1160.6400000000001</v>
      </c>
      <c r="G17" s="72">
        <v>1036</v>
      </c>
      <c r="H17" s="73">
        <f t="shared" si="1"/>
        <v>1.1203088803088803</v>
      </c>
      <c r="I17" s="72">
        <v>0.02</v>
      </c>
      <c r="J17" s="74">
        <f t="shared" si="2"/>
        <v>23.212800000000001</v>
      </c>
      <c r="K17" s="72">
        <v>22</v>
      </c>
      <c r="L17" s="76">
        <f t="shared" si="3"/>
        <v>1.0551272727272727</v>
      </c>
      <c r="M17" s="75">
        <v>0.5</v>
      </c>
      <c r="N17" s="45">
        <f t="shared" si="4"/>
        <v>11.606400000000001</v>
      </c>
      <c r="O17" s="63">
        <f t="shared" si="5"/>
        <v>398.911968</v>
      </c>
      <c r="P17" s="44" t="s">
        <v>283</v>
      </c>
      <c r="Q17" s="62" t="s">
        <v>522</v>
      </c>
      <c r="R17" s="42">
        <v>1116</v>
      </c>
    </row>
    <row r="18" spans="1:18" x14ac:dyDescent="0.2">
      <c r="A18" s="42" t="s">
        <v>85</v>
      </c>
      <c r="B18" s="42" t="s">
        <v>79</v>
      </c>
      <c r="C18" s="42" t="s">
        <v>270</v>
      </c>
      <c r="D18" s="42" t="s">
        <v>70</v>
      </c>
      <c r="E18" s="42" t="s">
        <v>273</v>
      </c>
      <c r="F18" s="42">
        <f t="shared" si="0"/>
        <v>2838.1600000000003</v>
      </c>
      <c r="G18" s="72">
        <v>1036</v>
      </c>
      <c r="H18" s="73">
        <f t="shared" si="1"/>
        <v>2.73953667953668</v>
      </c>
      <c r="I18" s="72">
        <v>0.02</v>
      </c>
      <c r="J18" s="74">
        <f t="shared" si="2"/>
        <v>56.763200000000005</v>
      </c>
      <c r="K18" s="72">
        <v>55</v>
      </c>
      <c r="L18" s="76">
        <f t="shared" si="3"/>
        <v>1.032058181818182</v>
      </c>
      <c r="M18" s="75">
        <v>0.1</v>
      </c>
      <c r="N18" s="45">
        <f t="shared" si="4"/>
        <v>5.6763200000000005</v>
      </c>
      <c r="O18" s="63">
        <f t="shared" si="5"/>
        <v>195.09511839999999</v>
      </c>
      <c r="P18" s="44"/>
      <c r="Q18" s="62" t="s">
        <v>522</v>
      </c>
      <c r="R18" s="42">
        <v>2729</v>
      </c>
    </row>
    <row r="19" spans="1:18" ht="25.5" x14ac:dyDescent="0.2">
      <c r="A19" s="42" t="s">
        <v>86</v>
      </c>
      <c r="B19" s="42" t="s">
        <v>80</v>
      </c>
      <c r="C19" s="42" t="s">
        <v>270</v>
      </c>
      <c r="D19" s="42" t="s">
        <v>43</v>
      </c>
      <c r="E19" s="42" t="s">
        <v>273</v>
      </c>
      <c r="F19" s="42">
        <f t="shared" si="0"/>
        <v>2838.1600000000003</v>
      </c>
      <c r="G19" s="72">
        <v>1036</v>
      </c>
      <c r="H19" s="73">
        <f t="shared" si="1"/>
        <v>2.73953667953668</v>
      </c>
      <c r="I19" s="72">
        <v>0.25</v>
      </c>
      <c r="J19" s="74">
        <f t="shared" si="2"/>
        <v>709.54000000000008</v>
      </c>
      <c r="K19" s="72">
        <v>500</v>
      </c>
      <c r="L19" s="76">
        <f t="shared" si="3"/>
        <v>1.4190800000000001</v>
      </c>
      <c r="M19" s="75">
        <v>0.5</v>
      </c>
      <c r="N19" s="45">
        <f t="shared" si="4"/>
        <v>354.77000000000004</v>
      </c>
      <c r="O19" s="63">
        <f t="shared" si="5"/>
        <v>12193.4449</v>
      </c>
      <c r="P19" s="65" t="s">
        <v>534</v>
      </c>
      <c r="Q19" s="62" t="s">
        <v>522</v>
      </c>
      <c r="R19" s="42">
        <v>2729</v>
      </c>
    </row>
    <row r="20" spans="1:18" ht="25.5" x14ac:dyDescent="0.2">
      <c r="A20" s="42" t="s">
        <v>88</v>
      </c>
      <c r="B20" s="42" t="s">
        <v>94</v>
      </c>
      <c r="C20" s="42" t="s">
        <v>270</v>
      </c>
      <c r="D20" s="42" t="s">
        <v>43</v>
      </c>
      <c r="E20" s="42" t="s">
        <v>273</v>
      </c>
      <c r="F20" s="42">
        <f t="shared" si="0"/>
        <v>2838.1600000000003</v>
      </c>
      <c r="G20" s="72">
        <v>1036</v>
      </c>
      <c r="H20" s="73">
        <f t="shared" si="1"/>
        <v>2.73953667953668</v>
      </c>
      <c r="I20" s="72">
        <v>0.01</v>
      </c>
      <c r="J20" s="74">
        <f t="shared" si="2"/>
        <v>28.381600000000002</v>
      </c>
      <c r="K20" s="72">
        <v>27</v>
      </c>
      <c r="L20" s="76">
        <f t="shared" si="3"/>
        <v>1.0511703703703705</v>
      </c>
      <c r="M20" s="75">
        <v>1</v>
      </c>
      <c r="N20" s="45">
        <f t="shared" si="4"/>
        <v>28.381600000000002</v>
      </c>
      <c r="O20" s="63">
        <f t="shared" si="5"/>
        <v>975.47559200000001</v>
      </c>
      <c r="P20" s="65" t="s">
        <v>534</v>
      </c>
      <c r="Q20" s="62" t="s">
        <v>522</v>
      </c>
      <c r="R20" s="42">
        <v>2729</v>
      </c>
    </row>
    <row r="21" spans="1:18" ht="25.5" x14ac:dyDescent="0.2">
      <c r="A21" s="42" t="s">
        <v>89</v>
      </c>
      <c r="B21" s="42" t="s">
        <v>95</v>
      </c>
      <c r="C21" s="42" t="s">
        <v>270</v>
      </c>
      <c r="D21" s="42" t="s">
        <v>43</v>
      </c>
      <c r="E21" s="42" t="s">
        <v>273</v>
      </c>
      <c r="F21" s="42">
        <f t="shared" si="0"/>
        <v>2838.1600000000003</v>
      </c>
      <c r="G21" s="72">
        <v>1036</v>
      </c>
      <c r="H21" s="73">
        <f t="shared" si="1"/>
        <v>2.73953667953668</v>
      </c>
      <c r="I21" s="72">
        <v>0.1</v>
      </c>
      <c r="J21" s="74">
        <f t="shared" si="2"/>
        <v>283.81600000000003</v>
      </c>
      <c r="K21" s="72">
        <v>100</v>
      </c>
      <c r="L21" s="76">
        <f t="shared" si="3"/>
        <v>2.8381600000000002</v>
      </c>
      <c r="M21" s="75">
        <v>1</v>
      </c>
      <c r="N21" s="45">
        <f t="shared" si="4"/>
        <v>283.81600000000003</v>
      </c>
      <c r="O21" s="63">
        <f t="shared" si="5"/>
        <v>9754.7559199999996</v>
      </c>
      <c r="P21" s="65" t="s">
        <v>534</v>
      </c>
      <c r="Q21" s="62" t="s">
        <v>522</v>
      </c>
      <c r="R21" s="42">
        <v>2729</v>
      </c>
    </row>
    <row r="22" spans="1:18" ht="25.5" x14ac:dyDescent="0.2">
      <c r="A22" s="42" t="s">
        <v>90</v>
      </c>
      <c r="B22" s="42" t="s">
        <v>96</v>
      </c>
      <c r="C22" s="42" t="s">
        <v>270</v>
      </c>
      <c r="D22" s="42" t="s">
        <v>43</v>
      </c>
      <c r="E22" s="42" t="s">
        <v>273</v>
      </c>
      <c r="F22" s="42">
        <f t="shared" si="0"/>
        <v>2838.1600000000003</v>
      </c>
      <c r="G22" s="72">
        <v>1036</v>
      </c>
      <c r="H22" s="73">
        <f t="shared" si="1"/>
        <v>2.73953667953668</v>
      </c>
      <c r="I22" s="72">
        <v>5.0000000000000001E-3</v>
      </c>
      <c r="J22" s="74">
        <f t="shared" si="2"/>
        <v>14.190800000000001</v>
      </c>
      <c r="K22" s="72">
        <v>10</v>
      </c>
      <c r="L22" s="76">
        <f t="shared" si="3"/>
        <v>1.4190800000000001</v>
      </c>
      <c r="M22" s="75">
        <v>1</v>
      </c>
      <c r="N22" s="45">
        <f t="shared" si="4"/>
        <v>14.190800000000001</v>
      </c>
      <c r="O22" s="63">
        <f t="shared" si="5"/>
        <v>487.737796</v>
      </c>
      <c r="P22" s="65" t="s">
        <v>534</v>
      </c>
      <c r="Q22" s="62" t="s">
        <v>522</v>
      </c>
      <c r="R22" s="42">
        <v>2729</v>
      </c>
    </row>
    <row r="23" spans="1:18" ht="25.5" x14ac:dyDescent="0.2">
      <c r="A23" s="42" t="s">
        <v>91</v>
      </c>
      <c r="B23" s="42" t="s">
        <v>97</v>
      </c>
      <c r="C23" s="42" t="s">
        <v>277</v>
      </c>
      <c r="D23" s="42" t="s">
        <v>70</v>
      </c>
      <c r="E23" s="42" t="s">
        <v>273</v>
      </c>
      <c r="F23" s="42">
        <f t="shared" si="0"/>
        <v>2838.1600000000003</v>
      </c>
      <c r="G23" s="72">
        <v>1036</v>
      </c>
      <c r="H23" s="73">
        <f t="shared" si="1"/>
        <v>2.73953667953668</v>
      </c>
      <c r="I23" s="72">
        <v>5.0000000000000001E-3</v>
      </c>
      <c r="J23" s="77">
        <f t="shared" si="2"/>
        <v>14.190800000000001</v>
      </c>
      <c r="K23" s="72">
        <v>10</v>
      </c>
      <c r="L23" s="76">
        <f t="shared" si="3"/>
        <v>1.4190800000000001</v>
      </c>
      <c r="M23" s="75">
        <v>0.3</v>
      </c>
      <c r="N23" s="45">
        <f t="shared" si="4"/>
        <v>4.2572400000000004</v>
      </c>
      <c r="O23" s="63">
        <f t="shared" si="5"/>
        <v>146.32133880000001</v>
      </c>
      <c r="P23" s="44"/>
      <c r="Q23" s="62" t="s">
        <v>522</v>
      </c>
      <c r="R23" s="42">
        <v>2729</v>
      </c>
    </row>
    <row r="24" spans="1:18" ht="25.5" x14ac:dyDescent="0.2">
      <c r="A24" s="42" t="s">
        <v>92</v>
      </c>
      <c r="B24" s="42" t="s">
        <v>98</v>
      </c>
      <c r="C24" s="42" t="s">
        <v>270</v>
      </c>
      <c r="D24" s="42" t="s">
        <v>73</v>
      </c>
      <c r="E24" s="42" t="s">
        <v>285</v>
      </c>
      <c r="F24" s="42">
        <f t="shared" si="0"/>
        <v>3447.6</v>
      </c>
      <c r="G24" s="72">
        <v>1494</v>
      </c>
      <c r="H24" s="73">
        <f t="shared" si="1"/>
        <v>2.3076305220883535</v>
      </c>
      <c r="I24" s="72">
        <v>5.0000000000000001E-3</v>
      </c>
      <c r="J24" s="77">
        <f t="shared" si="2"/>
        <v>17.238</v>
      </c>
      <c r="K24" s="72">
        <v>10</v>
      </c>
      <c r="L24" s="76">
        <f t="shared" si="3"/>
        <v>1.7238</v>
      </c>
      <c r="M24" s="75">
        <v>1</v>
      </c>
      <c r="N24" s="45">
        <f t="shared" si="4"/>
        <v>17.238</v>
      </c>
      <c r="O24" s="63">
        <f t="shared" si="5"/>
        <v>592.47005999999999</v>
      </c>
      <c r="P24" s="44"/>
      <c r="Q24" s="62" t="s">
        <v>522</v>
      </c>
      <c r="R24" s="42">
        <v>3315</v>
      </c>
    </row>
    <row r="25" spans="1:18" ht="25.5" x14ac:dyDescent="0.2">
      <c r="A25" s="42" t="s">
        <v>93</v>
      </c>
      <c r="B25" s="42" t="s">
        <v>98</v>
      </c>
      <c r="C25" s="42" t="s">
        <v>270</v>
      </c>
      <c r="D25" s="42" t="s">
        <v>70</v>
      </c>
      <c r="E25" s="42" t="s">
        <v>285</v>
      </c>
      <c r="F25" s="42">
        <f t="shared" si="0"/>
        <v>3447.6</v>
      </c>
      <c r="G25" s="72">
        <v>1494</v>
      </c>
      <c r="H25" s="73">
        <f t="shared" si="1"/>
        <v>2.3076305220883535</v>
      </c>
      <c r="I25" s="72">
        <v>0.01</v>
      </c>
      <c r="J25" s="77">
        <f t="shared" si="2"/>
        <v>34.475999999999999</v>
      </c>
      <c r="K25" s="72">
        <v>10</v>
      </c>
      <c r="L25" s="76">
        <f t="shared" si="3"/>
        <v>3.4476</v>
      </c>
      <c r="M25" s="75">
        <v>0.2</v>
      </c>
      <c r="N25" s="45">
        <f t="shared" si="4"/>
        <v>6.8952</v>
      </c>
      <c r="O25" s="63">
        <f t="shared" si="5"/>
        <v>236.988024</v>
      </c>
      <c r="P25" s="44"/>
      <c r="Q25" s="62" t="s">
        <v>522</v>
      </c>
      <c r="R25" s="42">
        <v>3315</v>
      </c>
    </row>
    <row r="26" spans="1:18" ht="25.5" x14ac:dyDescent="0.2">
      <c r="A26" s="42" t="s">
        <v>99</v>
      </c>
      <c r="B26" s="42" t="s">
        <v>98</v>
      </c>
      <c r="C26" s="42" t="s">
        <v>270</v>
      </c>
      <c r="D26" s="42" t="s">
        <v>43</v>
      </c>
      <c r="E26" s="42" t="s">
        <v>285</v>
      </c>
      <c r="F26" s="42">
        <f t="shared" si="0"/>
        <v>3447.6</v>
      </c>
      <c r="G26" s="72">
        <v>1494</v>
      </c>
      <c r="H26" s="73">
        <f t="shared" si="1"/>
        <v>2.3076305220883535</v>
      </c>
      <c r="I26" s="72">
        <v>0.02</v>
      </c>
      <c r="J26" s="77">
        <f t="shared" si="2"/>
        <v>68.951999999999998</v>
      </c>
      <c r="K26" s="72">
        <v>50</v>
      </c>
      <c r="L26" s="76">
        <f t="shared" si="3"/>
        <v>1.37904</v>
      </c>
      <c r="M26" s="75">
        <v>0.5</v>
      </c>
      <c r="N26" s="45">
        <f t="shared" si="4"/>
        <v>34.475999999999999</v>
      </c>
      <c r="O26" s="63">
        <f t="shared" si="5"/>
        <v>1184.94012</v>
      </c>
      <c r="P26" s="65" t="s">
        <v>534</v>
      </c>
      <c r="Q26" s="62" t="s">
        <v>522</v>
      </c>
      <c r="R26" s="42">
        <v>3315</v>
      </c>
    </row>
    <row r="27" spans="1:18" ht="25.5" x14ac:dyDescent="0.2">
      <c r="A27" s="42" t="s">
        <v>100</v>
      </c>
      <c r="B27" s="42" t="s">
        <v>105</v>
      </c>
      <c r="C27" s="42" t="s">
        <v>282</v>
      </c>
      <c r="D27" s="65" t="s">
        <v>538</v>
      </c>
      <c r="E27" s="42" t="s">
        <v>276</v>
      </c>
      <c r="F27" s="42">
        <f t="shared" si="0"/>
        <v>3013.92</v>
      </c>
      <c r="G27" s="72">
        <v>1174</v>
      </c>
      <c r="H27" s="73">
        <f t="shared" si="1"/>
        <v>2.567223168654174</v>
      </c>
      <c r="I27" s="72">
        <v>1</v>
      </c>
      <c r="J27" s="77">
        <f t="shared" si="2"/>
        <v>3013.92</v>
      </c>
      <c r="K27" s="72">
        <v>1174</v>
      </c>
      <c r="L27" s="76">
        <f t="shared" si="3"/>
        <v>2.567223168654174</v>
      </c>
      <c r="M27" s="75">
        <v>0.1</v>
      </c>
      <c r="N27" s="45">
        <f t="shared" si="4"/>
        <v>301.392</v>
      </c>
      <c r="O27" s="63">
        <f t="shared" si="5"/>
        <v>10358.84304</v>
      </c>
      <c r="P27" s="44" t="s">
        <v>283</v>
      </c>
      <c r="Q27" s="62" t="s">
        <v>522</v>
      </c>
      <c r="R27" s="42">
        <v>2898</v>
      </c>
    </row>
    <row r="28" spans="1:18" ht="25.5" x14ac:dyDescent="0.2">
      <c r="A28" s="42" t="s">
        <v>101</v>
      </c>
      <c r="B28" s="42" t="s">
        <v>106</v>
      </c>
      <c r="C28" s="42" t="s">
        <v>277</v>
      </c>
      <c r="D28" s="42" t="s">
        <v>111</v>
      </c>
      <c r="E28" s="42" t="s">
        <v>276</v>
      </c>
      <c r="F28" s="42">
        <f t="shared" si="0"/>
        <v>3013.92</v>
      </c>
      <c r="G28" s="72">
        <v>1174</v>
      </c>
      <c r="H28" s="73">
        <f t="shared" si="1"/>
        <v>2.567223168654174</v>
      </c>
      <c r="I28" s="72">
        <v>0.25</v>
      </c>
      <c r="J28" s="77">
        <f t="shared" si="2"/>
        <v>753.48</v>
      </c>
      <c r="K28" s="72">
        <v>500</v>
      </c>
      <c r="L28" s="76">
        <f t="shared" si="3"/>
        <v>1.5069600000000001</v>
      </c>
      <c r="M28" s="75">
        <v>0.2</v>
      </c>
      <c r="N28" s="45">
        <f t="shared" si="4"/>
        <v>150.696</v>
      </c>
      <c r="O28" s="63">
        <f t="shared" si="5"/>
        <v>5179.4215199999999</v>
      </c>
      <c r="P28" s="44"/>
      <c r="Q28" s="62" t="s">
        <v>522</v>
      </c>
      <c r="R28" s="42">
        <v>2898</v>
      </c>
    </row>
    <row r="29" spans="1:18" x14ac:dyDescent="0.2">
      <c r="A29" s="42" t="s">
        <v>102</v>
      </c>
      <c r="B29" s="42" t="s">
        <v>107</v>
      </c>
      <c r="C29" s="42" t="s">
        <v>280</v>
      </c>
      <c r="D29" s="42" t="s">
        <v>73</v>
      </c>
      <c r="E29" s="42" t="s">
        <v>285</v>
      </c>
      <c r="F29" s="42">
        <f t="shared" si="0"/>
        <v>3447.6</v>
      </c>
      <c r="G29" s="72">
        <v>1494</v>
      </c>
      <c r="H29" s="73">
        <f t="shared" si="1"/>
        <v>2.3076305220883535</v>
      </c>
      <c r="I29" s="72">
        <v>3.0000000000000001E-3</v>
      </c>
      <c r="J29" s="77">
        <f t="shared" si="2"/>
        <v>10.3428</v>
      </c>
      <c r="K29" s="72">
        <v>10</v>
      </c>
      <c r="L29" s="76">
        <f t="shared" si="3"/>
        <v>1.0342800000000001</v>
      </c>
      <c r="M29" s="75">
        <v>1</v>
      </c>
      <c r="N29" s="45">
        <f t="shared" si="4"/>
        <v>10.3428</v>
      </c>
      <c r="O29" s="63">
        <f t="shared" si="5"/>
        <v>355.48203599999999</v>
      </c>
      <c r="P29" s="44"/>
      <c r="Q29" s="62" t="s">
        <v>522</v>
      </c>
      <c r="R29" s="42">
        <v>3315</v>
      </c>
    </row>
    <row r="30" spans="1:18" ht="25.5" x14ac:dyDescent="0.2">
      <c r="A30" s="42" t="s">
        <v>103</v>
      </c>
      <c r="B30" s="42" t="s">
        <v>108</v>
      </c>
      <c r="C30" s="42" t="s">
        <v>270</v>
      </c>
      <c r="D30" s="42" t="s">
        <v>112</v>
      </c>
      <c r="E30" s="42" t="s">
        <v>276</v>
      </c>
      <c r="F30" s="42">
        <f t="shared" si="0"/>
        <v>3013.92</v>
      </c>
      <c r="G30" s="72">
        <v>1174</v>
      </c>
      <c r="H30" s="73">
        <f t="shared" si="1"/>
        <v>2.567223168654174</v>
      </c>
      <c r="I30" s="72">
        <v>0.01</v>
      </c>
      <c r="J30" s="77">
        <f t="shared" si="2"/>
        <v>30.139200000000002</v>
      </c>
      <c r="K30" s="72">
        <v>10</v>
      </c>
      <c r="L30" s="76">
        <f t="shared" si="3"/>
        <v>3.0139200000000002</v>
      </c>
      <c r="M30" s="75">
        <v>0.1</v>
      </c>
      <c r="N30" s="45">
        <f t="shared" si="4"/>
        <v>3.0139200000000006</v>
      </c>
      <c r="O30" s="63">
        <f t="shared" si="5"/>
        <v>103.58843040000001</v>
      </c>
      <c r="P30" s="65" t="s">
        <v>534</v>
      </c>
      <c r="Q30" s="62" t="s">
        <v>522</v>
      </c>
      <c r="R30" s="42">
        <v>2898</v>
      </c>
    </row>
    <row r="31" spans="1:18" x14ac:dyDescent="0.2">
      <c r="A31" s="42" t="s">
        <v>104</v>
      </c>
      <c r="B31" s="42" t="s">
        <v>109</v>
      </c>
      <c r="C31" s="42" t="s">
        <v>277</v>
      </c>
      <c r="D31" s="42" t="s">
        <v>113</v>
      </c>
      <c r="E31" s="42" t="s">
        <v>271</v>
      </c>
      <c r="F31" s="42">
        <f t="shared" si="0"/>
        <v>2163.2000000000003</v>
      </c>
      <c r="G31" s="72">
        <v>853</v>
      </c>
      <c r="H31" s="73">
        <f t="shared" si="1"/>
        <v>2.53599062133646</v>
      </c>
      <c r="I31" s="72">
        <v>4</v>
      </c>
      <c r="J31" s="77">
        <f t="shared" si="2"/>
        <v>8652.8000000000011</v>
      </c>
      <c r="K31" s="72">
        <v>853</v>
      </c>
      <c r="L31" s="76">
        <f t="shared" si="3"/>
        <v>10.14396248534584</v>
      </c>
      <c r="M31" s="75">
        <v>0.2</v>
      </c>
      <c r="N31" s="45">
        <f t="shared" si="4"/>
        <v>1730.5600000000004</v>
      </c>
      <c r="O31" s="63">
        <f t="shared" si="5"/>
        <v>59479.347200000011</v>
      </c>
      <c r="P31" s="44"/>
      <c r="Q31" s="62" t="s">
        <v>522</v>
      </c>
      <c r="R31" s="42">
        <v>2080</v>
      </c>
    </row>
    <row r="32" spans="1:18" ht="25.5" x14ac:dyDescent="0.2">
      <c r="A32" s="42" t="s">
        <v>114</v>
      </c>
      <c r="B32" s="42" t="s">
        <v>120</v>
      </c>
      <c r="C32" s="42" t="s">
        <v>282</v>
      </c>
      <c r="D32" s="65" t="s">
        <v>537</v>
      </c>
      <c r="E32" s="42" t="s">
        <v>276</v>
      </c>
      <c r="F32" s="42">
        <f t="shared" si="0"/>
        <v>3013.92</v>
      </c>
      <c r="G32" s="72">
        <v>1174</v>
      </c>
      <c r="H32" s="73">
        <f t="shared" si="1"/>
        <v>2.567223168654174</v>
      </c>
      <c r="I32" s="72">
        <v>1</v>
      </c>
      <c r="J32" s="77">
        <f t="shared" si="2"/>
        <v>3013.92</v>
      </c>
      <c r="K32" s="72">
        <v>1174</v>
      </c>
      <c r="L32" s="76">
        <f t="shared" si="3"/>
        <v>2.567223168654174</v>
      </c>
      <c r="M32" s="75">
        <v>1.6</v>
      </c>
      <c r="N32" s="45">
        <f t="shared" si="4"/>
        <v>4822.2719999999999</v>
      </c>
      <c r="O32" s="63">
        <f t="shared" si="5"/>
        <v>165741.48864</v>
      </c>
      <c r="P32" s="44" t="s">
        <v>283</v>
      </c>
      <c r="Q32" s="62" t="s">
        <v>522</v>
      </c>
      <c r="R32" s="42">
        <v>2898</v>
      </c>
    </row>
    <row r="33" spans="1:18" ht="25.5" x14ac:dyDescent="0.2">
      <c r="A33" s="42" t="s">
        <v>115</v>
      </c>
      <c r="B33" s="42" t="s">
        <v>121</v>
      </c>
      <c r="C33" s="42" t="s">
        <v>282</v>
      </c>
      <c r="D33" s="65" t="s">
        <v>536</v>
      </c>
      <c r="E33" s="42" t="s">
        <v>286</v>
      </c>
      <c r="F33" s="42">
        <f t="shared" si="0"/>
        <v>2614.56</v>
      </c>
      <c r="G33" s="72">
        <v>920</v>
      </c>
      <c r="H33" s="73">
        <f t="shared" si="1"/>
        <v>2.8419130434782609</v>
      </c>
      <c r="I33" s="72">
        <v>0.5</v>
      </c>
      <c r="J33" s="77">
        <f t="shared" si="2"/>
        <v>1307.28</v>
      </c>
      <c r="K33" s="72">
        <v>920</v>
      </c>
      <c r="L33" s="76">
        <f t="shared" si="3"/>
        <v>1.4209565217391305</v>
      </c>
      <c r="M33" s="75">
        <v>1.6</v>
      </c>
      <c r="N33" s="45">
        <f t="shared" si="4"/>
        <v>2091.6480000000001</v>
      </c>
      <c r="O33" s="63">
        <f t="shared" si="5"/>
        <v>71889.941760000002</v>
      </c>
      <c r="P33" s="44" t="s">
        <v>283</v>
      </c>
      <c r="Q33" s="62" t="s">
        <v>522</v>
      </c>
      <c r="R33" s="42">
        <v>2514</v>
      </c>
    </row>
    <row r="34" spans="1:18" ht="25.5" x14ac:dyDescent="0.2">
      <c r="A34" s="42" t="s">
        <v>116</v>
      </c>
      <c r="B34" s="42" t="s">
        <v>122</v>
      </c>
      <c r="C34" s="42" t="s">
        <v>282</v>
      </c>
      <c r="D34" s="65" t="s">
        <v>541</v>
      </c>
      <c r="E34" s="42" t="s">
        <v>273</v>
      </c>
      <c r="F34" s="42">
        <f t="shared" si="0"/>
        <v>2838.1600000000003</v>
      </c>
      <c r="G34" s="72">
        <v>1036</v>
      </c>
      <c r="H34" s="73">
        <f t="shared" si="1"/>
        <v>2.73953667953668</v>
      </c>
      <c r="I34" s="72">
        <v>0.1</v>
      </c>
      <c r="J34" s="77">
        <f t="shared" si="2"/>
        <v>283.81600000000003</v>
      </c>
      <c r="K34" s="72">
        <v>273</v>
      </c>
      <c r="L34" s="76">
        <f t="shared" si="3"/>
        <v>1.0396190476190477</v>
      </c>
      <c r="M34" s="75">
        <v>0.1</v>
      </c>
      <c r="N34" s="45">
        <f t="shared" si="4"/>
        <v>28.381600000000006</v>
      </c>
      <c r="O34" s="63">
        <f t="shared" si="5"/>
        <v>975.47559200000012</v>
      </c>
      <c r="P34" s="44" t="s">
        <v>283</v>
      </c>
      <c r="Q34" s="62" t="s">
        <v>522</v>
      </c>
      <c r="R34" s="42">
        <v>2729</v>
      </c>
    </row>
    <row r="35" spans="1:18" x14ac:dyDescent="0.2">
      <c r="A35" s="42" t="s">
        <v>117</v>
      </c>
      <c r="B35" s="42" t="s">
        <v>123</v>
      </c>
      <c r="C35" s="42" t="s">
        <v>282</v>
      </c>
      <c r="D35" s="42" t="s">
        <v>73</v>
      </c>
      <c r="E35" s="42" t="s">
        <v>276</v>
      </c>
      <c r="F35" s="42">
        <f t="shared" si="0"/>
        <v>3013.92</v>
      </c>
      <c r="G35" s="72">
        <v>1174</v>
      </c>
      <c r="H35" s="73">
        <f t="shared" si="1"/>
        <v>2.567223168654174</v>
      </c>
      <c r="I35" s="72">
        <v>1</v>
      </c>
      <c r="J35" s="77">
        <f t="shared" si="2"/>
        <v>3013.92</v>
      </c>
      <c r="K35" s="72">
        <v>1174</v>
      </c>
      <c r="L35" s="76">
        <f t="shared" si="3"/>
        <v>2.567223168654174</v>
      </c>
      <c r="M35" s="75">
        <v>0.5</v>
      </c>
      <c r="N35" s="45">
        <f t="shared" si="4"/>
        <v>1506.96</v>
      </c>
      <c r="O35" s="63">
        <f t="shared" si="5"/>
        <v>51794.215199999999</v>
      </c>
      <c r="P35" s="44" t="s">
        <v>283</v>
      </c>
      <c r="Q35" s="62" t="s">
        <v>522</v>
      </c>
      <c r="R35" s="42">
        <v>2898</v>
      </c>
    </row>
    <row r="36" spans="1:18" ht="25.5" x14ac:dyDescent="0.2">
      <c r="A36" s="42" t="s">
        <v>118</v>
      </c>
      <c r="B36" s="42" t="s">
        <v>124</v>
      </c>
      <c r="C36" s="42" t="s">
        <v>282</v>
      </c>
      <c r="D36" s="42" t="s">
        <v>73</v>
      </c>
      <c r="E36" s="42" t="s">
        <v>276</v>
      </c>
      <c r="F36" s="42">
        <f t="shared" si="0"/>
        <v>3013.92</v>
      </c>
      <c r="G36" s="72">
        <v>1174</v>
      </c>
      <c r="H36" s="73">
        <f t="shared" si="1"/>
        <v>2.567223168654174</v>
      </c>
      <c r="I36" s="72">
        <v>0.05</v>
      </c>
      <c r="J36" s="77">
        <f t="shared" si="2"/>
        <v>150.696</v>
      </c>
      <c r="K36" s="72">
        <v>145</v>
      </c>
      <c r="L36" s="76">
        <f t="shared" si="3"/>
        <v>1.0392827586206896</v>
      </c>
      <c r="M36" s="75">
        <v>2</v>
      </c>
      <c r="N36" s="45">
        <f t="shared" si="4"/>
        <v>301.392</v>
      </c>
      <c r="O36" s="63">
        <f t="shared" si="5"/>
        <v>10358.84304</v>
      </c>
      <c r="P36" s="44" t="s">
        <v>283</v>
      </c>
      <c r="Q36" s="62" t="s">
        <v>522</v>
      </c>
      <c r="R36" s="42">
        <v>2898</v>
      </c>
    </row>
    <row r="37" spans="1:18" ht="25.5" x14ac:dyDescent="0.2">
      <c r="A37" s="42" t="s">
        <v>119</v>
      </c>
      <c r="B37" s="42" t="s">
        <v>125</v>
      </c>
      <c r="C37" s="42" t="s">
        <v>277</v>
      </c>
      <c r="D37" s="42" t="s">
        <v>127</v>
      </c>
      <c r="E37" s="42" t="s">
        <v>285</v>
      </c>
      <c r="F37" s="42">
        <f t="shared" si="0"/>
        <v>3447.6</v>
      </c>
      <c r="G37" s="72">
        <v>1494</v>
      </c>
      <c r="H37" s="73">
        <f t="shared" si="1"/>
        <v>2.3076305220883535</v>
      </c>
      <c r="I37" s="72">
        <v>0.01</v>
      </c>
      <c r="J37" s="77">
        <f t="shared" si="2"/>
        <v>34.475999999999999</v>
      </c>
      <c r="K37" s="72">
        <v>10</v>
      </c>
      <c r="L37" s="76">
        <f t="shared" si="3"/>
        <v>3.4476</v>
      </c>
      <c r="M37" s="75">
        <v>0.2</v>
      </c>
      <c r="N37" s="45">
        <f t="shared" si="4"/>
        <v>6.8952</v>
      </c>
      <c r="O37" s="63">
        <f t="shared" si="5"/>
        <v>236.988024</v>
      </c>
      <c r="P37" s="44"/>
      <c r="Q37" s="62" t="s">
        <v>522</v>
      </c>
      <c r="R37" s="42">
        <v>3315</v>
      </c>
    </row>
    <row r="38" spans="1:18" ht="25.5" x14ac:dyDescent="0.2">
      <c r="A38" s="42" t="s">
        <v>128</v>
      </c>
      <c r="B38" s="42" t="s">
        <v>134</v>
      </c>
      <c r="C38" s="42" t="s">
        <v>277</v>
      </c>
      <c r="D38" s="42" t="s">
        <v>140</v>
      </c>
      <c r="E38" s="42" t="s">
        <v>276</v>
      </c>
      <c r="F38" s="42">
        <f t="shared" si="0"/>
        <v>3013.92</v>
      </c>
      <c r="G38" s="72">
        <v>1174</v>
      </c>
      <c r="H38" s="73">
        <f t="shared" si="1"/>
        <v>2.567223168654174</v>
      </c>
      <c r="I38" s="72">
        <v>5</v>
      </c>
      <c r="J38" s="77">
        <f t="shared" si="2"/>
        <v>15069.6</v>
      </c>
      <c r="K38" s="72">
        <v>1174</v>
      </c>
      <c r="L38" s="76">
        <f t="shared" si="3"/>
        <v>12.83611584327087</v>
      </c>
      <c r="M38" s="75">
        <v>0.2</v>
      </c>
      <c r="N38" s="45">
        <f t="shared" si="4"/>
        <v>3013.92</v>
      </c>
      <c r="O38" s="63">
        <f t="shared" si="5"/>
        <v>103588.4304</v>
      </c>
      <c r="P38" s="44"/>
      <c r="Q38" s="62" t="s">
        <v>522</v>
      </c>
      <c r="R38" s="42">
        <v>2898</v>
      </c>
    </row>
    <row r="39" spans="1:18" ht="25.5" x14ac:dyDescent="0.2">
      <c r="A39" s="42" t="s">
        <v>129</v>
      </c>
      <c r="B39" s="42" t="s">
        <v>135</v>
      </c>
      <c r="C39" s="42" t="s">
        <v>287</v>
      </c>
      <c r="D39" s="42" t="s">
        <v>141</v>
      </c>
      <c r="E39" s="42" t="s">
        <v>276</v>
      </c>
      <c r="F39" s="42">
        <f t="shared" si="0"/>
        <v>3013.92</v>
      </c>
      <c r="G39" s="72">
        <v>1174</v>
      </c>
      <c r="H39" s="73">
        <f t="shared" si="1"/>
        <v>2.567223168654174</v>
      </c>
      <c r="I39" s="72">
        <v>0.05</v>
      </c>
      <c r="J39" s="77">
        <f t="shared" si="2"/>
        <v>150.696</v>
      </c>
      <c r="K39" s="72">
        <v>75</v>
      </c>
      <c r="L39" s="76">
        <f t="shared" si="3"/>
        <v>2.00928</v>
      </c>
      <c r="M39" s="75">
        <v>0.1</v>
      </c>
      <c r="N39" s="45">
        <f t="shared" si="4"/>
        <v>15.069600000000001</v>
      </c>
      <c r="O39" s="63">
        <f t="shared" si="5"/>
        <v>517.94215199999996</v>
      </c>
      <c r="P39" s="65" t="s">
        <v>534</v>
      </c>
      <c r="Q39" s="62" t="s">
        <v>522</v>
      </c>
      <c r="R39" s="42">
        <v>2898</v>
      </c>
    </row>
    <row r="40" spans="1:18" x14ac:dyDescent="0.2">
      <c r="A40" s="42" t="s">
        <v>130</v>
      </c>
      <c r="B40" s="42" t="s">
        <v>136</v>
      </c>
      <c r="C40" s="42" t="s">
        <v>270</v>
      </c>
      <c r="D40" s="42" t="s">
        <v>141</v>
      </c>
      <c r="E40" s="42" t="s">
        <v>276</v>
      </c>
      <c r="F40" s="42">
        <f t="shared" si="0"/>
        <v>3013.92</v>
      </c>
      <c r="G40" s="72">
        <v>1174</v>
      </c>
      <c r="H40" s="73">
        <f t="shared" si="1"/>
        <v>2.567223168654174</v>
      </c>
      <c r="I40" s="72">
        <v>10</v>
      </c>
      <c r="J40" s="77">
        <f t="shared" si="2"/>
        <v>30139.200000000001</v>
      </c>
      <c r="K40" s="72">
        <v>900</v>
      </c>
      <c r="L40" s="76">
        <f t="shared" si="3"/>
        <v>33.488</v>
      </c>
      <c r="M40" s="75">
        <v>0.1</v>
      </c>
      <c r="N40" s="45">
        <f t="shared" si="4"/>
        <v>3013.92</v>
      </c>
      <c r="O40" s="63">
        <f t="shared" si="5"/>
        <v>103588.4304</v>
      </c>
      <c r="P40" s="65" t="s">
        <v>534</v>
      </c>
      <c r="Q40" s="62" t="s">
        <v>522</v>
      </c>
      <c r="R40" s="42">
        <v>2898</v>
      </c>
    </row>
    <row r="41" spans="1:18" ht="25.5" x14ac:dyDescent="0.2">
      <c r="A41" s="42" t="s">
        <v>131</v>
      </c>
      <c r="B41" s="42" t="s">
        <v>137</v>
      </c>
      <c r="C41" s="42" t="s">
        <v>270</v>
      </c>
      <c r="D41" s="42" t="s">
        <v>142</v>
      </c>
      <c r="E41" s="42" t="s">
        <v>276</v>
      </c>
      <c r="F41" s="42">
        <f t="shared" si="0"/>
        <v>3013.92</v>
      </c>
      <c r="G41" s="72">
        <v>1174</v>
      </c>
      <c r="H41" s="73">
        <f t="shared" si="1"/>
        <v>2.567223168654174</v>
      </c>
      <c r="I41" s="72">
        <v>0.01</v>
      </c>
      <c r="J41" s="74">
        <f t="shared" si="2"/>
        <v>30.139200000000002</v>
      </c>
      <c r="K41" s="75">
        <v>29</v>
      </c>
      <c r="L41" s="76">
        <f t="shared" si="3"/>
        <v>1.0392827586206896</v>
      </c>
      <c r="M41" s="75">
        <v>0.1</v>
      </c>
      <c r="N41" s="45">
        <f t="shared" si="4"/>
        <v>3.0139200000000006</v>
      </c>
      <c r="O41" s="63">
        <f t="shared" si="5"/>
        <v>103.58843040000001</v>
      </c>
      <c r="P41" s="65" t="s">
        <v>534</v>
      </c>
      <c r="Q41" s="62" t="s">
        <v>522</v>
      </c>
      <c r="R41" s="42">
        <v>2898</v>
      </c>
    </row>
    <row r="42" spans="1:18" ht="25.5" x14ac:dyDescent="0.2">
      <c r="A42" s="42" t="s">
        <v>132</v>
      </c>
      <c r="B42" s="42" t="s">
        <v>138</v>
      </c>
      <c r="C42" s="42" t="s">
        <v>270</v>
      </c>
      <c r="D42" s="42" t="s">
        <v>141</v>
      </c>
      <c r="E42" s="42" t="s">
        <v>276</v>
      </c>
      <c r="F42" s="42">
        <f t="shared" si="0"/>
        <v>3013.92</v>
      </c>
      <c r="G42" s="72">
        <v>1174</v>
      </c>
      <c r="H42" s="73">
        <f t="shared" si="1"/>
        <v>2.567223168654174</v>
      </c>
      <c r="I42" s="72">
        <v>0.01</v>
      </c>
      <c r="J42" s="74">
        <f t="shared" si="2"/>
        <v>30.139200000000002</v>
      </c>
      <c r="K42" s="75">
        <v>29</v>
      </c>
      <c r="L42" s="76">
        <f t="shared" si="3"/>
        <v>1.0392827586206896</v>
      </c>
      <c r="M42" s="75">
        <v>0.1</v>
      </c>
      <c r="N42" s="45">
        <f t="shared" si="4"/>
        <v>3.0139200000000006</v>
      </c>
      <c r="O42" s="63">
        <f t="shared" si="5"/>
        <v>103.58843040000001</v>
      </c>
      <c r="P42" s="65" t="s">
        <v>534</v>
      </c>
      <c r="Q42" s="62" t="s">
        <v>522</v>
      </c>
      <c r="R42" s="42">
        <v>2898</v>
      </c>
    </row>
    <row r="43" spans="1:18" s="39" customFormat="1" ht="38.25" x14ac:dyDescent="0.2">
      <c r="A43" s="42" t="s">
        <v>133</v>
      </c>
      <c r="B43" s="42" t="s">
        <v>139</v>
      </c>
      <c r="C43" s="42" t="s">
        <v>280</v>
      </c>
      <c r="D43" s="42" t="s">
        <v>73</v>
      </c>
      <c r="E43" s="42" t="s">
        <v>288</v>
      </c>
      <c r="F43" s="42">
        <f t="shared" si="0"/>
        <v>850.72</v>
      </c>
      <c r="G43" s="72">
        <v>321</v>
      </c>
      <c r="H43" s="73">
        <f t="shared" si="1"/>
        <v>2.6502180685358256</v>
      </c>
      <c r="I43" s="72">
        <v>1</v>
      </c>
      <c r="J43" s="74">
        <f t="shared" si="2"/>
        <v>850.72</v>
      </c>
      <c r="K43" s="75">
        <v>321</v>
      </c>
      <c r="L43" s="76">
        <f t="shared" si="3"/>
        <v>2.6502180685358256</v>
      </c>
      <c r="M43" s="75">
        <v>0.3</v>
      </c>
      <c r="N43" s="45">
        <f t="shared" si="4"/>
        <v>255.21600000000001</v>
      </c>
      <c r="O43" s="63">
        <f t="shared" si="5"/>
        <v>8771.7739199999996</v>
      </c>
      <c r="P43" s="42" t="s">
        <v>283</v>
      </c>
      <c r="Q43" s="62" t="s">
        <v>522</v>
      </c>
      <c r="R43" s="42">
        <v>818</v>
      </c>
    </row>
    <row r="44" spans="1:18" ht="25.5" x14ac:dyDescent="0.2">
      <c r="A44" s="42" t="s">
        <v>143</v>
      </c>
      <c r="B44" s="42" t="s">
        <v>149</v>
      </c>
      <c r="C44" s="42" t="s">
        <v>270</v>
      </c>
      <c r="D44" s="42" t="s">
        <v>141</v>
      </c>
      <c r="E44" s="42" t="s">
        <v>285</v>
      </c>
      <c r="F44" s="42">
        <f t="shared" si="0"/>
        <v>3447.6</v>
      </c>
      <c r="G44" s="72">
        <v>1494</v>
      </c>
      <c r="H44" s="73">
        <f t="shared" si="1"/>
        <v>2.3076305220883535</v>
      </c>
      <c r="I44" s="72">
        <v>2.5000000000000001E-2</v>
      </c>
      <c r="J44" s="74">
        <f t="shared" si="2"/>
        <v>86.19</v>
      </c>
      <c r="K44" s="75">
        <v>25</v>
      </c>
      <c r="L44" s="76">
        <f t="shared" si="3"/>
        <v>3.4476</v>
      </c>
      <c r="M44" s="75">
        <v>0.1</v>
      </c>
      <c r="N44" s="45">
        <f t="shared" si="4"/>
        <v>8.6189999999999998</v>
      </c>
      <c r="O44" s="63">
        <f t="shared" si="5"/>
        <v>296.23502999999999</v>
      </c>
      <c r="P44" s="44" t="s">
        <v>534</v>
      </c>
      <c r="Q44" s="62" t="s">
        <v>522</v>
      </c>
      <c r="R44" s="42">
        <v>3315</v>
      </c>
    </row>
    <row r="45" spans="1:18" ht="25.5" x14ac:dyDescent="0.2">
      <c r="A45" s="42" t="s">
        <v>144</v>
      </c>
      <c r="B45" s="42" t="s">
        <v>150</v>
      </c>
      <c r="C45" s="42" t="s">
        <v>270</v>
      </c>
      <c r="D45" s="42" t="s">
        <v>141</v>
      </c>
      <c r="E45" s="42" t="s">
        <v>276</v>
      </c>
      <c r="F45" s="42">
        <f t="shared" si="0"/>
        <v>3013.92</v>
      </c>
      <c r="G45" s="72">
        <v>1174</v>
      </c>
      <c r="H45" s="73">
        <f t="shared" si="1"/>
        <v>2.567223168654174</v>
      </c>
      <c r="I45" s="72">
        <v>2.5000000000000001E-2</v>
      </c>
      <c r="J45" s="74">
        <f t="shared" si="2"/>
        <v>75.347999999999999</v>
      </c>
      <c r="K45" s="75">
        <v>25</v>
      </c>
      <c r="L45" s="76">
        <f t="shared" si="3"/>
        <v>3.0139200000000002</v>
      </c>
      <c r="M45" s="75">
        <v>0.1</v>
      </c>
      <c r="N45" s="45">
        <f t="shared" si="4"/>
        <v>7.5348000000000006</v>
      </c>
      <c r="O45" s="63">
        <f t="shared" si="5"/>
        <v>258.97107599999998</v>
      </c>
      <c r="P45" s="44" t="s">
        <v>534</v>
      </c>
      <c r="Q45" s="62" t="s">
        <v>522</v>
      </c>
      <c r="R45" s="42">
        <v>2898</v>
      </c>
    </row>
    <row r="46" spans="1:18" ht="25.5" x14ac:dyDescent="0.2">
      <c r="A46" s="42" t="s">
        <v>145</v>
      </c>
      <c r="B46" s="42" t="s">
        <v>151</v>
      </c>
      <c r="C46" s="42" t="s">
        <v>270</v>
      </c>
      <c r="D46" s="42" t="s">
        <v>141</v>
      </c>
      <c r="E46" s="42" t="s">
        <v>285</v>
      </c>
      <c r="F46" s="42">
        <f t="shared" si="0"/>
        <v>3447.6</v>
      </c>
      <c r="G46" s="72">
        <v>1494</v>
      </c>
      <c r="H46" s="73">
        <f t="shared" si="1"/>
        <v>2.3076305220883535</v>
      </c>
      <c r="I46" s="72">
        <v>0.05</v>
      </c>
      <c r="J46" s="74">
        <f t="shared" si="2"/>
        <v>172.38</v>
      </c>
      <c r="K46" s="75">
        <v>75</v>
      </c>
      <c r="L46" s="76">
        <f t="shared" si="3"/>
        <v>2.2984</v>
      </c>
      <c r="M46" s="75">
        <v>0.1</v>
      </c>
      <c r="N46" s="45">
        <f t="shared" si="4"/>
        <v>17.238</v>
      </c>
      <c r="O46" s="63">
        <f t="shared" si="5"/>
        <v>592.47005999999999</v>
      </c>
      <c r="P46" s="44" t="s">
        <v>534</v>
      </c>
      <c r="Q46" s="62" t="s">
        <v>522</v>
      </c>
      <c r="R46" s="42">
        <v>3315</v>
      </c>
    </row>
    <row r="47" spans="1:18" ht="25.5" x14ac:dyDescent="0.2">
      <c r="A47" s="42" t="s">
        <v>146</v>
      </c>
      <c r="B47" s="42" t="s">
        <v>152</v>
      </c>
      <c r="C47" s="42" t="s">
        <v>270</v>
      </c>
      <c r="D47" s="42" t="s">
        <v>141</v>
      </c>
      <c r="E47" s="42" t="s">
        <v>285</v>
      </c>
      <c r="F47" s="42">
        <f t="shared" si="0"/>
        <v>3447.6</v>
      </c>
      <c r="G47" s="72">
        <v>1494</v>
      </c>
      <c r="H47" s="73">
        <f t="shared" si="1"/>
        <v>2.3076305220883535</v>
      </c>
      <c r="I47" s="72">
        <v>0.05</v>
      </c>
      <c r="J47" s="74">
        <f t="shared" si="2"/>
        <v>172.38</v>
      </c>
      <c r="K47" s="75">
        <v>166</v>
      </c>
      <c r="L47" s="76">
        <f t="shared" si="3"/>
        <v>1.038433734939759</v>
      </c>
      <c r="M47" s="75">
        <v>0.1</v>
      </c>
      <c r="N47" s="45">
        <f t="shared" si="4"/>
        <v>17.238</v>
      </c>
      <c r="O47" s="63">
        <f t="shared" si="5"/>
        <v>592.47005999999999</v>
      </c>
      <c r="P47" s="44" t="s">
        <v>534</v>
      </c>
      <c r="Q47" s="62" t="s">
        <v>522</v>
      </c>
      <c r="R47" s="42">
        <v>3315</v>
      </c>
    </row>
    <row r="48" spans="1:18" ht="25.5" x14ac:dyDescent="0.2">
      <c r="A48" s="42" t="s">
        <v>147</v>
      </c>
      <c r="B48" s="42" t="s">
        <v>153</v>
      </c>
      <c r="C48" s="42" t="s">
        <v>270</v>
      </c>
      <c r="D48" s="42" t="s">
        <v>141</v>
      </c>
      <c r="E48" s="42" t="s">
        <v>285</v>
      </c>
      <c r="F48" s="42">
        <f t="shared" si="0"/>
        <v>3447.6</v>
      </c>
      <c r="G48" s="72">
        <v>1494</v>
      </c>
      <c r="H48" s="73">
        <f t="shared" si="1"/>
        <v>2.3076305220883535</v>
      </c>
      <c r="I48" s="72">
        <v>0.05</v>
      </c>
      <c r="J48" s="74">
        <f t="shared" si="2"/>
        <v>172.38</v>
      </c>
      <c r="K48" s="75">
        <v>166</v>
      </c>
      <c r="L48" s="76">
        <f t="shared" si="3"/>
        <v>1.038433734939759</v>
      </c>
      <c r="M48" s="75">
        <v>0.2</v>
      </c>
      <c r="N48" s="45">
        <f t="shared" si="4"/>
        <v>34.475999999999999</v>
      </c>
      <c r="O48" s="63">
        <f t="shared" si="5"/>
        <v>1184.94012</v>
      </c>
      <c r="P48" s="44" t="s">
        <v>534</v>
      </c>
      <c r="Q48" s="62" t="s">
        <v>522</v>
      </c>
      <c r="R48" s="42">
        <v>3315</v>
      </c>
    </row>
    <row r="49" spans="1:18" s="39" customFormat="1" x14ac:dyDescent="0.2">
      <c r="A49" s="42" t="s">
        <v>148</v>
      </c>
      <c r="B49" s="42" t="s">
        <v>154</v>
      </c>
      <c r="C49" s="42" t="s">
        <v>270</v>
      </c>
      <c r="D49" s="42" t="s">
        <v>73</v>
      </c>
      <c r="E49" s="42" t="s">
        <v>288</v>
      </c>
      <c r="F49" s="42">
        <f t="shared" si="0"/>
        <v>850.72</v>
      </c>
      <c r="G49" s="72">
        <v>321</v>
      </c>
      <c r="H49" s="73">
        <f t="shared" si="1"/>
        <v>2.6502180685358256</v>
      </c>
      <c r="I49" s="72">
        <v>1.4999999999999999E-2</v>
      </c>
      <c r="J49" s="77">
        <f t="shared" si="2"/>
        <v>12.7608</v>
      </c>
      <c r="K49" s="72">
        <v>10</v>
      </c>
      <c r="L49" s="76">
        <f t="shared" si="3"/>
        <v>1.2760799999999999</v>
      </c>
      <c r="M49" s="75">
        <v>0.5</v>
      </c>
      <c r="N49" s="45">
        <f t="shared" si="4"/>
        <v>6.3803999999999998</v>
      </c>
      <c r="O49" s="63">
        <f t="shared" si="5"/>
        <v>219.29434799999999</v>
      </c>
      <c r="P49" s="44"/>
      <c r="Q49" s="62" t="s">
        <v>522</v>
      </c>
      <c r="R49" s="42">
        <v>818</v>
      </c>
    </row>
    <row r="50" spans="1:18" s="39" customFormat="1" x14ac:dyDescent="0.2">
      <c r="A50" s="127" t="s">
        <v>289</v>
      </c>
      <c r="B50" s="42" t="s">
        <v>290</v>
      </c>
      <c r="C50" s="127" t="s">
        <v>280</v>
      </c>
      <c r="D50" s="127" t="s">
        <v>157</v>
      </c>
      <c r="E50" s="127" t="s">
        <v>291</v>
      </c>
      <c r="F50" s="42">
        <f t="shared" si="0"/>
        <v>2227.6800000000003</v>
      </c>
      <c r="G50" s="128">
        <v>761</v>
      </c>
      <c r="H50" s="131">
        <f t="shared" si="1"/>
        <v>2.9273061760841004</v>
      </c>
      <c r="I50" s="128">
        <v>79.400000000000006</v>
      </c>
      <c r="J50" s="132">
        <v>170000</v>
      </c>
      <c r="K50" s="128">
        <v>500</v>
      </c>
      <c r="L50" s="133">
        <f t="shared" si="3"/>
        <v>340</v>
      </c>
      <c r="M50" s="134">
        <v>0.3</v>
      </c>
      <c r="N50" s="130">
        <f t="shared" si="4"/>
        <v>51000</v>
      </c>
      <c r="O50" s="63">
        <f t="shared" si="5"/>
        <v>1752869.9999999998</v>
      </c>
      <c r="P50" s="44"/>
      <c r="Q50" s="62" t="s">
        <v>522</v>
      </c>
      <c r="R50" s="127">
        <v>2142</v>
      </c>
    </row>
    <row r="51" spans="1:18" s="39" customFormat="1" x14ac:dyDescent="0.2">
      <c r="A51" s="127"/>
      <c r="B51" s="42" t="s">
        <v>167</v>
      </c>
      <c r="C51" s="127"/>
      <c r="D51" s="127"/>
      <c r="E51" s="127"/>
      <c r="F51" s="42">
        <f t="shared" si="0"/>
        <v>0</v>
      </c>
      <c r="G51" s="128"/>
      <c r="H51" s="131"/>
      <c r="I51" s="128"/>
      <c r="J51" s="132"/>
      <c r="K51" s="128"/>
      <c r="L51" s="133"/>
      <c r="M51" s="134"/>
      <c r="N51" s="130"/>
      <c r="O51" s="63">
        <f t="shared" si="5"/>
        <v>0</v>
      </c>
      <c r="P51" s="44"/>
      <c r="Q51" s="62" t="s">
        <v>522</v>
      </c>
      <c r="R51" s="127"/>
    </row>
    <row r="52" spans="1:18" ht="25.5" x14ac:dyDescent="0.2">
      <c r="A52" s="42" t="s">
        <v>158</v>
      </c>
      <c r="B52" s="42" t="s">
        <v>163</v>
      </c>
      <c r="C52" s="42" t="s">
        <v>270</v>
      </c>
      <c r="D52" s="42" t="s">
        <v>73</v>
      </c>
      <c r="E52" s="42" t="s">
        <v>291</v>
      </c>
      <c r="F52" s="42">
        <f t="shared" si="0"/>
        <v>2227.6800000000003</v>
      </c>
      <c r="G52" s="72">
        <v>761</v>
      </c>
      <c r="H52" s="73">
        <f t="shared" si="1"/>
        <v>2.9273061760841004</v>
      </c>
      <c r="I52" s="72">
        <v>0.5</v>
      </c>
      <c r="J52" s="74">
        <f t="shared" si="2"/>
        <v>1113.8400000000001</v>
      </c>
      <c r="K52" s="75">
        <v>500</v>
      </c>
      <c r="L52" s="76">
        <f t="shared" si="3"/>
        <v>2.2276800000000003</v>
      </c>
      <c r="M52" s="75">
        <v>0.5</v>
      </c>
      <c r="N52" s="45">
        <f t="shared" si="4"/>
        <v>556.92000000000007</v>
      </c>
      <c r="O52" s="63">
        <f t="shared" si="5"/>
        <v>19141.340400000001</v>
      </c>
      <c r="P52" s="44"/>
      <c r="Q52" s="62" t="s">
        <v>522</v>
      </c>
      <c r="R52" s="42">
        <v>2142</v>
      </c>
    </row>
    <row r="53" spans="1:18" s="39" customFormat="1" ht="38.25" x14ac:dyDescent="0.2">
      <c r="A53" s="42" t="s">
        <v>159</v>
      </c>
      <c r="B53" s="42" t="s">
        <v>164</v>
      </c>
      <c r="C53" s="42" t="s">
        <v>270</v>
      </c>
      <c r="D53" s="42" t="s">
        <v>73</v>
      </c>
      <c r="E53" s="42" t="s">
        <v>288</v>
      </c>
      <c r="F53" s="42">
        <f t="shared" si="0"/>
        <v>850.72</v>
      </c>
      <c r="G53" s="72">
        <v>321</v>
      </c>
      <c r="H53" s="73">
        <f t="shared" si="1"/>
        <v>2.6502180685358256</v>
      </c>
      <c r="I53" s="72">
        <v>0.05</v>
      </c>
      <c r="J53" s="74">
        <f t="shared" si="2"/>
        <v>42.536000000000001</v>
      </c>
      <c r="K53" s="75">
        <v>25</v>
      </c>
      <c r="L53" s="76">
        <f t="shared" si="3"/>
        <v>1.7014400000000001</v>
      </c>
      <c r="M53" s="75">
        <v>0.5</v>
      </c>
      <c r="N53" s="45">
        <f t="shared" si="4"/>
        <v>21.268000000000001</v>
      </c>
      <c r="O53" s="63">
        <f t="shared" si="5"/>
        <v>730.98115999999993</v>
      </c>
      <c r="P53" s="44"/>
      <c r="Q53" s="62" t="s">
        <v>522</v>
      </c>
      <c r="R53" s="42">
        <v>818</v>
      </c>
    </row>
    <row r="54" spans="1:18" ht="38.25" x14ac:dyDescent="0.2">
      <c r="A54" s="42" t="s">
        <v>160</v>
      </c>
      <c r="B54" s="42" t="s">
        <v>165</v>
      </c>
      <c r="C54" s="42" t="s">
        <v>277</v>
      </c>
      <c r="D54" s="42" t="s">
        <v>168</v>
      </c>
      <c r="E54" s="42" t="s">
        <v>288</v>
      </c>
      <c r="F54" s="42">
        <f t="shared" si="0"/>
        <v>850.72</v>
      </c>
      <c r="G54" s="72">
        <v>321</v>
      </c>
      <c r="H54" s="73">
        <f t="shared" si="1"/>
        <v>2.6502180685358256</v>
      </c>
      <c r="I54" s="72">
        <v>1.4999999999999999E-2</v>
      </c>
      <c r="J54" s="74">
        <f t="shared" si="2"/>
        <v>12.7608</v>
      </c>
      <c r="K54" s="72">
        <v>10</v>
      </c>
      <c r="L54" s="76">
        <f t="shared" si="3"/>
        <v>1.2760799999999999</v>
      </c>
      <c r="M54" s="75">
        <v>1</v>
      </c>
      <c r="N54" s="45">
        <f t="shared" si="4"/>
        <v>12.7608</v>
      </c>
      <c r="O54" s="63">
        <f t="shared" si="5"/>
        <v>438.58869599999997</v>
      </c>
      <c r="P54" s="44"/>
      <c r="Q54" s="62" t="s">
        <v>522</v>
      </c>
      <c r="R54" s="42">
        <v>818</v>
      </c>
    </row>
    <row r="55" spans="1:18" x14ac:dyDescent="0.2">
      <c r="A55" s="42" t="s">
        <v>161</v>
      </c>
      <c r="B55" s="42" t="s">
        <v>166</v>
      </c>
      <c r="C55" s="42" t="s">
        <v>270</v>
      </c>
      <c r="D55" s="42" t="s">
        <v>73</v>
      </c>
      <c r="E55" s="42" t="s">
        <v>288</v>
      </c>
      <c r="F55" s="42">
        <f t="shared" si="0"/>
        <v>850.72</v>
      </c>
      <c r="G55" s="72">
        <v>321</v>
      </c>
      <c r="H55" s="73">
        <f t="shared" si="1"/>
        <v>2.6502180685358256</v>
      </c>
      <c r="I55" s="72">
        <v>0.1</v>
      </c>
      <c r="J55" s="74">
        <f t="shared" si="2"/>
        <v>85.072000000000003</v>
      </c>
      <c r="K55" s="75">
        <v>25</v>
      </c>
      <c r="L55" s="76">
        <f t="shared" si="3"/>
        <v>3.4028800000000001</v>
      </c>
      <c r="M55" s="75">
        <v>0.5</v>
      </c>
      <c r="N55" s="45">
        <f t="shared" si="4"/>
        <v>42.536000000000001</v>
      </c>
      <c r="O55" s="63">
        <f t="shared" si="5"/>
        <v>1461.9623199999999</v>
      </c>
      <c r="P55" s="44"/>
      <c r="Q55" s="62" t="s">
        <v>522</v>
      </c>
      <c r="R55" s="42">
        <v>818</v>
      </c>
    </row>
    <row r="56" spans="1:18" ht="25.5" x14ac:dyDescent="0.2">
      <c r="A56" s="42" t="s">
        <v>162</v>
      </c>
      <c r="B56" s="42" t="s">
        <v>167</v>
      </c>
      <c r="C56" s="42" t="s">
        <v>270</v>
      </c>
      <c r="D56" s="42" t="s">
        <v>73</v>
      </c>
      <c r="E56" s="42" t="s">
        <v>288</v>
      </c>
      <c r="F56" s="42">
        <f t="shared" si="0"/>
        <v>850.72</v>
      </c>
      <c r="G56" s="72">
        <v>321</v>
      </c>
      <c r="H56" s="73">
        <f t="shared" si="1"/>
        <v>2.6502180685358256</v>
      </c>
      <c r="I56" s="72">
        <v>1</v>
      </c>
      <c r="J56" s="74">
        <f t="shared" si="2"/>
        <v>850.72</v>
      </c>
      <c r="K56" s="75">
        <v>321</v>
      </c>
      <c r="L56" s="76">
        <f t="shared" si="3"/>
        <v>2.6502180685358256</v>
      </c>
      <c r="M56" s="75">
        <v>1</v>
      </c>
      <c r="N56" s="45">
        <f t="shared" si="4"/>
        <v>850.72</v>
      </c>
      <c r="O56" s="63">
        <f t="shared" si="5"/>
        <v>29239.2464</v>
      </c>
      <c r="P56" s="44"/>
      <c r="Q56" s="62" t="s">
        <v>522</v>
      </c>
      <c r="R56" s="42">
        <v>818</v>
      </c>
    </row>
    <row r="57" spans="1:18" ht="38.25" x14ac:dyDescent="0.2">
      <c r="A57" s="42" t="s">
        <v>169</v>
      </c>
      <c r="B57" s="42" t="s">
        <v>175</v>
      </c>
      <c r="C57" s="42" t="s">
        <v>277</v>
      </c>
      <c r="D57" s="42" t="s">
        <v>73</v>
      </c>
      <c r="E57" s="42" t="s">
        <v>278</v>
      </c>
      <c r="F57" s="42">
        <f t="shared" si="0"/>
        <v>2790.32</v>
      </c>
      <c r="G57" s="72">
        <v>1058</v>
      </c>
      <c r="H57" s="73">
        <f t="shared" si="1"/>
        <v>2.6373534971644612</v>
      </c>
      <c r="I57" s="72">
        <v>0.01</v>
      </c>
      <c r="J57" s="74">
        <f t="shared" si="2"/>
        <v>27.903200000000002</v>
      </c>
      <c r="K57" s="72">
        <v>20</v>
      </c>
      <c r="L57" s="76">
        <f t="shared" si="3"/>
        <v>1.3951600000000002</v>
      </c>
      <c r="M57" s="75">
        <v>1</v>
      </c>
      <c r="N57" s="45">
        <f t="shared" si="4"/>
        <v>27.903200000000002</v>
      </c>
      <c r="O57" s="63">
        <f t="shared" si="5"/>
        <v>959.03298399999994</v>
      </c>
      <c r="P57" s="42" t="s">
        <v>292</v>
      </c>
      <c r="Q57" s="62" t="s">
        <v>522</v>
      </c>
      <c r="R57" s="42">
        <v>2683</v>
      </c>
    </row>
    <row r="58" spans="1:18" ht="25.5" x14ac:dyDescent="0.2">
      <c r="A58" s="42" t="s">
        <v>170</v>
      </c>
      <c r="B58" s="42" t="s">
        <v>176</v>
      </c>
      <c r="C58" s="42" t="s">
        <v>270</v>
      </c>
      <c r="D58" s="42" t="s">
        <v>181</v>
      </c>
      <c r="E58" s="42" t="s">
        <v>276</v>
      </c>
      <c r="F58" s="42">
        <f t="shared" si="0"/>
        <v>3013.92</v>
      </c>
      <c r="G58" s="72">
        <v>1174</v>
      </c>
      <c r="H58" s="73">
        <f t="shared" si="1"/>
        <v>2.567223168654174</v>
      </c>
      <c r="I58" s="72">
        <v>0.1</v>
      </c>
      <c r="J58" s="74">
        <f t="shared" si="2"/>
        <v>301.392</v>
      </c>
      <c r="K58" s="75">
        <v>75</v>
      </c>
      <c r="L58" s="76">
        <f t="shared" si="3"/>
        <v>4.0185599999999999</v>
      </c>
      <c r="M58" s="75">
        <v>0.2</v>
      </c>
      <c r="N58" s="45">
        <f t="shared" si="4"/>
        <v>60.278400000000005</v>
      </c>
      <c r="O58" s="63">
        <f t="shared" si="5"/>
        <v>2071.7686079999999</v>
      </c>
      <c r="P58" s="65" t="s">
        <v>534</v>
      </c>
      <c r="Q58" s="62" t="s">
        <v>522</v>
      </c>
      <c r="R58" s="42">
        <v>2898</v>
      </c>
    </row>
    <row r="59" spans="1:18" ht="51" x14ac:dyDescent="0.2">
      <c r="A59" s="42" t="s">
        <v>171</v>
      </c>
      <c r="B59" s="42" t="s">
        <v>177</v>
      </c>
      <c r="C59" s="42" t="s">
        <v>270</v>
      </c>
      <c r="D59" s="42" t="s">
        <v>182</v>
      </c>
      <c r="E59" s="42" t="s">
        <v>293</v>
      </c>
      <c r="F59" s="42">
        <f t="shared" si="0"/>
        <v>3529.76</v>
      </c>
      <c r="G59" s="72">
        <v>1539</v>
      </c>
      <c r="H59" s="73">
        <f t="shared" si="1"/>
        <v>2.2935412605588046</v>
      </c>
      <c r="I59" s="72">
        <v>0.25</v>
      </c>
      <c r="J59" s="74">
        <f t="shared" si="2"/>
        <v>882.44</v>
      </c>
      <c r="K59" s="75">
        <v>300</v>
      </c>
      <c r="L59" s="76">
        <f t="shared" si="3"/>
        <v>2.9414666666666669</v>
      </c>
      <c r="M59" s="75">
        <v>0.5</v>
      </c>
      <c r="N59" s="45">
        <f t="shared" si="4"/>
        <v>441.22</v>
      </c>
      <c r="O59" s="63">
        <f t="shared" si="5"/>
        <v>15164.731400000001</v>
      </c>
      <c r="P59" s="65" t="s">
        <v>534</v>
      </c>
      <c r="Q59" s="62" t="s">
        <v>522</v>
      </c>
      <c r="R59" s="42">
        <v>3394</v>
      </c>
    </row>
    <row r="60" spans="1:18" ht="51" x14ac:dyDescent="0.2">
      <c r="A60" s="42" t="s">
        <v>172</v>
      </c>
      <c r="B60" s="42" t="s">
        <v>178</v>
      </c>
      <c r="C60" s="42" t="s">
        <v>270</v>
      </c>
      <c r="D60" s="42" t="s">
        <v>183</v>
      </c>
      <c r="E60" s="42" t="s">
        <v>276</v>
      </c>
      <c r="F60" s="42">
        <f t="shared" si="0"/>
        <v>3013.92</v>
      </c>
      <c r="G60" s="72">
        <v>1174</v>
      </c>
      <c r="H60" s="73">
        <f t="shared" si="1"/>
        <v>2.567223168654174</v>
      </c>
      <c r="I60" s="72">
        <v>4.0000000000000001E-3</v>
      </c>
      <c r="J60" s="74">
        <f t="shared" si="2"/>
        <v>12.055680000000001</v>
      </c>
      <c r="K60" s="75">
        <v>10</v>
      </c>
      <c r="L60" s="76">
        <f t="shared" si="3"/>
        <v>1.205568</v>
      </c>
      <c r="M60" s="75">
        <v>0.5</v>
      </c>
      <c r="N60" s="45">
        <f t="shared" si="4"/>
        <v>6.0278400000000003</v>
      </c>
      <c r="O60" s="63">
        <f t="shared" si="5"/>
        <v>207.17686079999999</v>
      </c>
      <c r="P60" s="65" t="s">
        <v>534</v>
      </c>
      <c r="Q60" s="62" t="s">
        <v>522</v>
      </c>
      <c r="R60" s="42">
        <v>2898</v>
      </c>
    </row>
    <row r="61" spans="1:18" ht="38.25" x14ac:dyDescent="0.2">
      <c r="A61" s="42" t="s">
        <v>173</v>
      </c>
      <c r="B61" s="42" t="s">
        <v>179</v>
      </c>
      <c r="C61" s="42" t="s">
        <v>270</v>
      </c>
      <c r="D61" s="42" t="s">
        <v>183</v>
      </c>
      <c r="E61" s="42" t="s">
        <v>273</v>
      </c>
      <c r="F61" s="42">
        <f t="shared" si="0"/>
        <v>2838.1600000000003</v>
      </c>
      <c r="G61" s="72">
        <v>1036</v>
      </c>
      <c r="H61" s="73">
        <f t="shared" si="1"/>
        <v>2.73953667953668</v>
      </c>
      <c r="I61" s="72">
        <v>0.1</v>
      </c>
      <c r="J61" s="74">
        <f t="shared" si="2"/>
        <v>283.81600000000003</v>
      </c>
      <c r="K61" s="75">
        <v>100</v>
      </c>
      <c r="L61" s="76">
        <f t="shared" si="3"/>
        <v>2.8381600000000002</v>
      </c>
      <c r="M61" s="75">
        <v>1</v>
      </c>
      <c r="N61" s="45">
        <f t="shared" si="4"/>
        <v>283.81600000000003</v>
      </c>
      <c r="O61" s="63">
        <f t="shared" si="5"/>
        <v>9754.7559199999996</v>
      </c>
      <c r="P61" s="65" t="s">
        <v>534</v>
      </c>
      <c r="Q61" s="62" t="s">
        <v>522</v>
      </c>
      <c r="R61" s="42">
        <v>2729</v>
      </c>
    </row>
    <row r="62" spans="1:18" ht="25.5" x14ac:dyDescent="0.2">
      <c r="A62" s="42" t="s">
        <v>174</v>
      </c>
      <c r="B62" s="42" t="s">
        <v>180</v>
      </c>
      <c r="C62" s="42" t="s">
        <v>270</v>
      </c>
      <c r="D62" s="42" t="s">
        <v>168</v>
      </c>
      <c r="E62" s="42" t="s">
        <v>276</v>
      </c>
      <c r="F62" s="42">
        <f t="shared" si="0"/>
        <v>3013.92</v>
      </c>
      <c r="G62" s="72">
        <v>1174</v>
      </c>
      <c r="H62" s="73">
        <f t="shared" si="1"/>
        <v>2.567223168654174</v>
      </c>
      <c r="I62" s="72">
        <v>4.0000000000000001E-3</v>
      </c>
      <c r="J62" s="74">
        <f t="shared" si="2"/>
        <v>12.055680000000001</v>
      </c>
      <c r="K62" s="75">
        <v>10</v>
      </c>
      <c r="L62" s="76">
        <f t="shared" si="3"/>
        <v>1.205568</v>
      </c>
      <c r="M62" s="75">
        <v>1</v>
      </c>
      <c r="N62" s="45">
        <f t="shared" si="4"/>
        <v>12.055680000000001</v>
      </c>
      <c r="O62" s="63">
        <f t="shared" si="5"/>
        <v>414.35372159999997</v>
      </c>
      <c r="P62" s="44"/>
      <c r="Q62" s="62" t="s">
        <v>522</v>
      </c>
      <c r="R62" s="42">
        <v>2898</v>
      </c>
    </row>
    <row r="63" spans="1:18" ht="38.25" x14ac:dyDescent="0.2">
      <c r="A63" s="42" t="s">
        <v>184</v>
      </c>
      <c r="B63" s="42" t="s">
        <v>190</v>
      </c>
      <c r="C63" s="42" t="s">
        <v>270</v>
      </c>
      <c r="D63" s="42" t="s">
        <v>196</v>
      </c>
      <c r="E63" s="42" t="s">
        <v>279</v>
      </c>
      <c r="F63" s="42">
        <f t="shared" si="0"/>
        <v>3529.76</v>
      </c>
      <c r="G63" s="72">
        <v>1539</v>
      </c>
      <c r="H63" s="73">
        <f t="shared" si="1"/>
        <v>2.2935412605588046</v>
      </c>
      <c r="I63" s="72">
        <v>0.05</v>
      </c>
      <c r="J63" s="74">
        <f t="shared" si="2"/>
        <v>176.48800000000003</v>
      </c>
      <c r="K63" s="75">
        <v>125</v>
      </c>
      <c r="L63" s="76">
        <f t="shared" si="3"/>
        <v>1.4119040000000003</v>
      </c>
      <c r="M63" s="75">
        <v>1.5</v>
      </c>
      <c r="N63" s="45">
        <f t="shared" si="4"/>
        <v>264.73200000000003</v>
      </c>
      <c r="O63" s="63">
        <f t="shared" si="5"/>
        <v>9098.8388400000003</v>
      </c>
      <c r="P63" s="65" t="s">
        <v>534</v>
      </c>
      <c r="Q63" s="62" t="s">
        <v>522</v>
      </c>
      <c r="R63" s="42">
        <v>3394</v>
      </c>
    </row>
    <row r="64" spans="1:18" ht="25.5" x14ac:dyDescent="0.2">
      <c r="A64" s="42" t="s">
        <v>185</v>
      </c>
      <c r="B64" s="42" t="s">
        <v>191</v>
      </c>
      <c r="C64" s="42" t="s">
        <v>270</v>
      </c>
      <c r="D64" s="42" t="s">
        <v>196</v>
      </c>
      <c r="E64" s="42" t="s">
        <v>279</v>
      </c>
      <c r="F64" s="42">
        <f t="shared" si="0"/>
        <v>3529.76</v>
      </c>
      <c r="G64" s="72">
        <v>1539</v>
      </c>
      <c r="H64" s="73">
        <f t="shared" si="1"/>
        <v>2.2935412605588046</v>
      </c>
      <c r="I64" s="72">
        <v>7.0000000000000001E-3</v>
      </c>
      <c r="J64" s="74">
        <f t="shared" si="2"/>
        <v>24.708320000000001</v>
      </c>
      <c r="K64" s="75">
        <v>10</v>
      </c>
      <c r="L64" s="76">
        <f t="shared" si="3"/>
        <v>2.4708320000000001</v>
      </c>
      <c r="M64" s="75">
        <v>2.5</v>
      </c>
      <c r="N64" s="45">
        <f t="shared" si="4"/>
        <v>61.770800000000001</v>
      </c>
      <c r="O64" s="63">
        <f t="shared" si="5"/>
        <v>2123.0623959999998</v>
      </c>
      <c r="P64" s="65" t="s">
        <v>534</v>
      </c>
      <c r="Q64" s="62" t="s">
        <v>522</v>
      </c>
      <c r="R64" s="42">
        <v>3394</v>
      </c>
    </row>
    <row r="65" spans="1:18" ht="25.5" x14ac:dyDescent="0.2">
      <c r="A65" s="42" t="s">
        <v>186</v>
      </c>
      <c r="B65" s="42" t="s">
        <v>192</v>
      </c>
      <c r="C65" s="42" t="s">
        <v>270</v>
      </c>
      <c r="D65" s="42" t="s">
        <v>197</v>
      </c>
      <c r="E65" s="42" t="s">
        <v>276</v>
      </c>
      <c r="F65" s="42">
        <f t="shared" si="0"/>
        <v>3013.92</v>
      </c>
      <c r="G65" s="72">
        <v>1174</v>
      </c>
      <c r="H65" s="73">
        <f t="shared" si="1"/>
        <v>2.567223168654174</v>
      </c>
      <c r="I65" s="72">
        <v>4.0000000000000001E-3</v>
      </c>
      <c r="J65" s="74">
        <f t="shared" si="2"/>
        <v>12.055680000000001</v>
      </c>
      <c r="K65" s="75">
        <v>10</v>
      </c>
      <c r="L65" s="76">
        <f t="shared" si="3"/>
        <v>1.205568</v>
      </c>
      <c r="M65" s="75">
        <v>1</v>
      </c>
      <c r="N65" s="45">
        <f t="shared" si="4"/>
        <v>12.055680000000001</v>
      </c>
      <c r="O65" s="63">
        <f t="shared" si="5"/>
        <v>414.35372159999997</v>
      </c>
      <c r="P65" s="65" t="s">
        <v>534</v>
      </c>
      <c r="Q65" s="62" t="s">
        <v>522</v>
      </c>
      <c r="R65" s="42">
        <v>2898</v>
      </c>
    </row>
    <row r="66" spans="1:18" ht="25.5" x14ac:dyDescent="0.2">
      <c r="A66" s="42" t="s">
        <v>187</v>
      </c>
      <c r="B66" s="42" t="s">
        <v>193</v>
      </c>
      <c r="C66" s="42" t="s">
        <v>270</v>
      </c>
      <c r="D66" s="42" t="s">
        <v>197</v>
      </c>
      <c r="E66" s="42" t="s">
        <v>276</v>
      </c>
      <c r="F66" s="42">
        <f t="shared" ref="F66:F83" si="6">R66*1.04</f>
        <v>3013.92</v>
      </c>
      <c r="G66" s="72">
        <v>1174</v>
      </c>
      <c r="H66" s="73">
        <f t="shared" si="1"/>
        <v>2.567223168654174</v>
      </c>
      <c r="I66" s="72">
        <v>2.5000000000000001E-2</v>
      </c>
      <c r="J66" s="74">
        <f t="shared" si="2"/>
        <v>75.347999999999999</v>
      </c>
      <c r="K66" s="75">
        <v>60</v>
      </c>
      <c r="L66" s="76">
        <f t="shared" si="3"/>
        <v>1.2558</v>
      </c>
      <c r="M66" s="75">
        <v>2</v>
      </c>
      <c r="N66" s="45">
        <f t="shared" si="4"/>
        <v>150.696</v>
      </c>
      <c r="O66" s="63">
        <f t="shared" si="5"/>
        <v>5179.4215199999999</v>
      </c>
      <c r="P66" s="65" t="s">
        <v>534</v>
      </c>
      <c r="Q66" s="62" t="s">
        <v>522</v>
      </c>
      <c r="R66" s="42">
        <v>2898</v>
      </c>
    </row>
    <row r="67" spans="1:18" ht="38.25" x14ac:dyDescent="0.2">
      <c r="A67" s="42" t="s">
        <v>188</v>
      </c>
      <c r="B67" s="42" t="s">
        <v>194</v>
      </c>
      <c r="C67" s="42" t="s">
        <v>277</v>
      </c>
      <c r="D67" s="42" t="s">
        <v>73</v>
      </c>
      <c r="E67" s="42" t="s">
        <v>276</v>
      </c>
      <c r="F67" s="42">
        <f t="shared" si="6"/>
        <v>3013.92</v>
      </c>
      <c r="G67" s="72">
        <v>1174</v>
      </c>
      <c r="H67" s="73">
        <f t="shared" si="1"/>
        <v>2.567223168654174</v>
      </c>
      <c r="I67" s="72">
        <v>0.05</v>
      </c>
      <c r="J67" s="74">
        <f t="shared" si="2"/>
        <v>150.696</v>
      </c>
      <c r="K67" s="72">
        <v>145</v>
      </c>
      <c r="L67" s="76">
        <f t="shared" si="3"/>
        <v>1.0392827586206896</v>
      </c>
      <c r="M67" s="75">
        <v>2</v>
      </c>
      <c r="N67" s="45">
        <f t="shared" si="4"/>
        <v>301.392</v>
      </c>
      <c r="O67" s="63">
        <f t="shared" ref="O67:O95" si="7">N67*Q67</f>
        <v>10358.84304</v>
      </c>
      <c r="P67" s="44"/>
      <c r="Q67" s="62" t="s">
        <v>522</v>
      </c>
      <c r="R67" s="42">
        <v>2898</v>
      </c>
    </row>
    <row r="68" spans="1:18" ht="38.25" x14ac:dyDescent="0.2">
      <c r="A68" s="42" t="s">
        <v>189</v>
      </c>
      <c r="B68" s="42" t="s">
        <v>195</v>
      </c>
      <c r="C68" s="42" t="s">
        <v>270</v>
      </c>
      <c r="D68" s="42" t="s">
        <v>197</v>
      </c>
      <c r="E68" s="42" t="s">
        <v>276</v>
      </c>
      <c r="F68" s="42">
        <f t="shared" si="6"/>
        <v>3013.92</v>
      </c>
      <c r="G68" s="72">
        <v>1174</v>
      </c>
      <c r="H68" s="73">
        <f t="shared" si="1"/>
        <v>2.567223168654174</v>
      </c>
      <c r="I68" s="72">
        <v>2.5000000000000001E-2</v>
      </c>
      <c r="J68" s="74">
        <f t="shared" si="2"/>
        <v>75.347999999999999</v>
      </c>
      <c r="K68" s="75">
        <v>50</v>
      </c>
      <c r="L68" s="76">
        <f t="shared" si="3"/>
        <v>1.5069600000000001</v>
      </c>
      <c r="M68" s="75">
        <v>4</v>
      </c>
      <c r="N68" s="45">
        <f t="shared" si="4"/>
        <v>301.392</v>
      </c>
      <c r="O68" s="63">
        <f t="shared" si="7"/>
        <v>10358.84304</v>
      </c>
      <c r="P68" s="65" t="s">
        <v>534</v>
      </c>
      <c r="Q68" s="62" t="s">
        <v>522</v>
      </c>
      <c r="R68" s="42">
        <v>2898</v>
      </c>
    </row>
    <row r="69" spans="1:18" ht="25.5" x14ac:dyDescent="0.2">
      <c r="A69" s="42" t="s">
        <v>198</v>
      </c>
      <c r="B69" s="42" t="s">
        <v>204</v>
      </c>
      <c r="C69" s="42" t="s">
        <v>277</v>
      </c>
      <c r="D69" s="42" t="s">
        <v>73</v>
      </c>
      <c r="E69" s="42" t="s">
        <v>276</v>
      </c>
      <c r="F69" s="42">
        <f t="shared" si="6"/>
        <v>3013.92</v>
      </c>
      <c r="G69" s="72">
        <v>1174</v>
      </c>
      <c r="H69" s="73">
        <f t="shared" si="1"/>
        <v>2.567223168654174</v>
      </c>
      <c r="I69" s="72">
        <v>4.0000000000000001E-3</v>
      </c>
      <c r="J69" s="74">
        <f t="shared" si="2"/>
        <v>12.055680000000001</v>
      </c>
      <c r="K69" s="72">
        <v>10</v>
      </c>
      <c r="L69" s="76">
        <f t="shared" si="3"/>
        <v>1.205568</v>
      </c>
      <c r="M69" s="75">
        <v>0.5</v>
      </c>
      <c r="N69" s="45">
        <f t="shared" si="4"/>
        <v>6.0278400000000003</v>
      </c>
      <c r="O69" s="63">
        <f t="shared" si="7"/>
        <v>207.17686079999999</v>
      </c>
      <c r="P69" s="44"/>
      <c r="Q69" s="62" t="s">
        <v>522</v>
      </c>
      <c r="R69" s="42">
        <v>2898</v>
      </c>
    </row>
    <row r="70" spans="1:18" ht="25.5" x14ac:dyDescent="0.2">
      <c r="A70" s="42" t="s">
        <v>199</v>
      </c>
      <c r="B70" s="42" t="s">
        <v>205</v>
      </c>
      <c r="C70" s="42" t="s">
        <v>277</v>
      </c>
      <c r="D70" s="42" t="s">
        <v>168</v>
      </c>
      <c r="E70" s="42" t="s">
        <v>276</v>
      </c>
      <c r="F70" s="42">
        <f t="shared" si="6"/>
        <v>3013.92</v>
      </c>
      <c r="G70" s="72">
        <v>1174</v>
      </c>
      <c r="H70" s="73">
        <f t="shared" si="1"/>
        <v>2.567223168654174</v>
      </c>
      <c r="I70" s="72">
        <v>0.05</v>
      </c>
      <c r="J70" s="74">
        <f t="shared" si="2"/>
        <v>150.696</v>
      </c>
      <c r="K70" s="72">
        <v>145</v>
      </c>
      <c r="L70" s="76">
        <f t="shared" si="3"/>
        <v>1.0392827586206896</v>
      </c>
      <c r="M70" s="75">
        <v>4</v>
      </c>
      <c r="N70" s="45">
        <f t="shared" si="4"/>
        <v>602.78399999999999</v>
      </c>
      <c r="O70" s="63">
        <f t="shared" si="7"/>
        <v>20717.686079999999</v>
      </c>
      <c r="P70" s="44"/>
      <c r="Q70" s="62" t="s">
        <v>522</v>
      </c>
      <c r="R70" s="42">
        <v>2898</v>
      </c>
    </row>
    <row r="71" spans="1:18" ht="25.5" x14ac:dyDescent="0.2">
      <c r="A71" s="42" t="s">
        <v>200</v>
      </c>
      <c r="B71" s="42" t="s">
        <v>206</v>
      </c>
      <c r="C71" s="42" t="s">
        <v>277</v>
      </c>
      <c r="D71" s="42" t="s">
        <v>168</v>
      </c>
      <c r="E71" s="42" t="s">
        <v>276</v>
      </c>
      <c r="F71" s="42">
        <f t="shared" si="6"/>
        <v>3013.92</v>
      </c>
      <c r="G71" s="72">
        <v>1174</v>
      </c>
      <c r="H71" s="73">
        <f t="shared" ref="H71:H94" si="8">(F71/G71)</f>
        <v>2.567223168654174</v>
      </c>
      <c r="I71" s="72">
        <v>4.0000000000000001E-3</v>
      </c>
      <c r="J71" s="74">
        <f t="shared" si="2"/>
        <v>12.055680000000001</v>
      </c>
      <c r="K71" s="72">
        <v>10</v>
      </c>
      <c r="L71" s="76">
        <f t="shared" ref="L71:L94" si="9">J71/K71</f>
        <v>1.205568</v>
      </c>
      <c r="M71" s="75">
        <v>0.5</v>
      </c>
      <c r="N71" s="45">
        <f t="shared" ref="N71:N94" si="10">M71*J71</f>
        <v>6.0278400000000003</v>
      </c>
      <c r="O71" s="63">
        <f t="shared" si="7"/>
        <v>207.17686079999999</v>
      </c>
      <c r="P71" s="44"/>
      <c r="Q71" s="62" t="s">
        <v>522</v>
      </c>
      <c r="R71" s="42">
        <v>2898</v>
      </c>
    </row>
    <row r="72" spans="1:18" ht="25.5" x14ac:dyDescent="0.2">
      <c r="A72" s="42" t="s">
        <v>201</v>
      </c>
      <c r="B72" s="42" t="s">
        <v>207</v>
      </c>
      <c r="C72" s="42" t="s">
        <v>270</v>
      </c>
      <c r="D72" s="42" t="s">
        <v>210</v>
      </c>
      <c r="E72" s="42" t="s">
        <v>273</v>
      </c>
      <c r="F72" s="42">
        <f t="shared" si="6"/>
        <v>2838.1600000000003</v>
      </c>
      <c r="G72" s="72">
        <v>1036</v>
      </c>
      <c r="H72" s="73">
        <f t="shared" si="8"/>
        <v>2.73953667953668</v>
      </c>
      <c r="I72" s="72">
        <v>4.0000000000000001E-3</v>
      </c>
      <c r="J72" s="74">
        <f t="shared" si="2"/>
        <v>11.352640000000001</v>
      </c>
      <c r="K72" s="75">
        <v>10</v>
      </c>
      <c r="L72" s="76">
        <f t="shared" si="9"/>
        <v>1.1352640000000001</v>
      </c>
      <c r="M72" s="75">
        <v>2</v>
      </c>
      <c r="N72" s="45">
        <f t="shared" si="10"/>
        <v>22.705280000000002</v>
      </c>
      <c r="O72" s="63">
        <f t="shared" si="7"/>
        <v>780.38047359999996</v>
      </c>
      <c r="P72" s="65" t="s">
        <v>534</v>
      </c>
      <c r="Q72" s="62" t="s">
        <v>522</v>
      </c>
      <c r="R72" s="42">
        <v>2729</v>
      </c>
    </row>
    <row r="73" spans="1:18" ht="38.25" x14ac:dyDescent="0.2">
      <c r="A73" s="42" t="s">
        <v>202</v>
      </c>
      <c r="B73" s="42" t="s">
        <v>208</v>
      </c>
      <c r="C73" s="42" t="s">
        <v>280</v>
      </c>
      <c r="D73" s="42" t="s">
        <v>73</v>
      </c>
      <c r="E73" s="42" t="s">
        <v>276</v>
      </c>
      <c r="F73" s="42">
        <f t="shared" si="6"/>
        <v>3013.92</v>
      </c>
      <c r="G73" s="72">
        <v>1174</v>
      </c>
      <c r="H73" s="73">
        <f t="shared" si="8"/>
        <v>2.567223168654174</v>
      </c>
      <c r="I73" s="72">
        <v>0.25</v>
      </c>
      <c r="J73" s="74">
        <f t="shared" si="2"/>
        <v>753.48</v>
      </c>
      <c r="K73" s="75">
        <v>300</v>
      </c>
      <c r="L73" s="76">
        <f t="shared" si="9"/>
        <v>2.5116000000000001</v>
      </c>
      <c r="M73" s="75">
        <v>2</v>
      </c>
      <c r="N73" s="45">
        <f t="shared" si="10"/>
        <v>1506.96</v>
      </c>
      <c r="O73" s="63">
        <f t="shared" si="7"/>
        <v>51794.215199999999</v>
      </c>
      <c r="P73" s="44"/>
      <c r="Q73" s="62" t="s">
        <v>522</v>
      </c>
      <c r="R73" s="42">
        <v>2898</v>
      </c>
    </row>
    <row r="74" spans="1:18" ht="38.25" x14ac:dyDescent="0.2">
      <c r="A74" s="42" t="s">
        <v>203</v>
      </c>
      <c r="B74" s="42" t="s">
        <v>209</v>
      </c>
      <c r="C74" s="42" t="s">
        <v>280</v>
      </c>
      <c r="D74" s="42" t="s">
        <v>211</v>
      </c>
      <c r="E74" s="42" t="s">
        <v>279</v>
      </c>
      <c r="F74" s="42">
        <f t="shared" si="6"/>
        <v>3529.76</v>
      </c>
      <c r="G74" s="72">
        <v>1539</v>
      </c>
      <c r="H74" s="73">
        <f t="shared" si="8"/>
        <v>2.2935412605588046</v>
      </c>
      <c r="I74" s="72">
        <v>1</v>
      </c>
      <c r="J74" s="74">
        <f t="shared" si="2"/>
        <v>3529.76</v>
      </c>
      <c r="K74" s="75">
        <v>1539</v>
      </c>
      <c r="L74" s="76">
        <f t="shared" si="9"/>
        <v>2.2935412605588046</v>
      </c>
      <c r="M74" s="75">
        <v>0.5</v>
      </c>
      <c r="N74" s="45">
        <f t="shared" si="10"/>
        <v>1764.88</v>
      </c>
      <c r="O74" s="63">
        <f t="shared" si="7"/>
        <v>60658.925600000002</v>
      </c>
      <c r="P74" s="42" t="s">
        <v>294</v>
      </c>
      <c r="Q74" s="62" t="s">
        <v>522</v>
      </c>
      <c r="R74" s="42">
        <v>3394</v>
      </c>
    </row>
    <row r="75" spans="1:18" x14ac:dyDescent="0.2">
      <c r="A75" s="42" t="s">
        <v>212</v>
      </c>
      <c r="B75" s="42" t="s">
        <v>218</v>
      </c>
      <c r="C75" s="42" t="s">
        <v>280</v>
      </c>
      <c r="D75" s="42" t="s">
        <v>224</v>
      </c>
      <c r="E75" s="42" t="s">
        <v>285</v>
      </c>
      <c r="F75" s="42">
        <f t="shared" si="6"/>
        <v>3447.6</v>
      </c>
      <c r="G75" s="72">
        <v>1494</v>
      </c>
      <c r="H75" s="73">
        <f t="shared" si="8"/>
        <v>2.3076305220883535</v>
      </c>
      <c r="I75" s="72">
        <v>1</v>
      </c>
      <c r="J75" s="74">
        <f t="shared" si="2"/>
        <v>3447.6</v>
      </c>
      <c r="K75" s="75">
        <v>1494</v>
      </c>
      <c r="L75" s="76">
        <f t="shared" si="9"/>
        <v>2.3076305220883535</v>
      </c>
      <c r="M75" s="75">
        <v>1</v>
      </c>
      <c r="N75" s="45">
        <f t="shared" si="10"/>
        <v>3447.6</v>
      </c>
      <c r="O75" s="63">
        <f t="shared" si="7"/>
        <v>118494.01199999999</v>
      </c>
      <c r="P75" s="42" t="s">
        <v>295</v>
      </c>
      <c r="Q75" s="62" t="s">
        <v>522</v>
      </c>
      <c r="R75" s="42">
        <v>3315</v>
      </c>
    </row>
    <row r="76" spans="1:18" ht="25.5" x14ac:dyDescent="0.2">
      <c r="A76" s="42" t="s">
        <v>213</v>
      </c>
      <c r="B76" s="42" t="s">
        <v>219</v>
      </c>
      <c r="C76" s="42" t="s">
        <v>277</v>
      </c>
      <c r="D76" s="42" t="s">
        <v>225</v>
      </c>
      <c r="E76" s="42" t="s">
        <v>276</v>
      </c>
      <c r="F76" s="42">
        <f t="shared" si="6"/>
        <v>3013.92</v>
      </c>
      <c r="G76" s="72">
        <v>1174</v>
      </c>
      <c r="H76" s="73">
        <f t="shared" si="8"/>
        <v>2.567223168654174</v>
      </c>
      <c r="I76" s="72">
        <v>0.1</v>
      </c>
      <c r="J76" s="74">
        <f t="shared" si="2"/>
        <v>301.392</v>
      </c>
      <c r="K76" s="72">
        <v>50</v>
      </c>
      <c r="L76" s="76">
        <f t="shared" si="9"/>
        <v>6.0278400000000003</v>
      </c>
      <c r="M76" s="75">
        <v>0.5</v>
      </c>
      <c r="N76" s="45">
        <f t="shared" si="10"/>
        <v>150.696</v>
      </c>
      <c r="O76" s="63">
        <f t="shared" si="7"/>
        <v>5179.4215199999999</v>
      </c>
      <c r="P76" s="42" t="s">
        <v>295</v>
      </c>
      <c r="Q76" s="62" t="s">
        <v>522</v>
      </c>
      <c r="R76" s="42">
        <v>2898</v>
      </c>
    </row>
    <row r="77" spans="1:18" ht="25.5" x14ac:dyDescent="0.2">
      <c r="A77" s="42" t="s">
        <v>214</v>
      </c>
      <c r="B77" s="42" t="s">
        <v>220</v>
      </c>
      <c r="C77" s="42" t="s">
        <v>280</v>
      </c>
      <c r="D77" s="42" t="s">
        <v>73</v>
      </c>
      <c r="E77" s="42" t="s">
        <v>276</v>
      </c>
      <c r="F77" s="42">
        <f t="shared" si="6"/>
        <v>3013.92</v>
      </c>
      <c r="G77" s="72">
        <v>1174</v>
      </c>
      <c r="H77" s="73">
        <f t="shared" si="8"/>
        <v>2.567223168654174</v>
      </c>
      <c r="I77" s="72">
        <v>0.2</v>
      </c>
      <c r="J77" s="74">
        <f t="shared" si="2"/>
        <v>602.78399999999999</v>
      </c>
      <c r="K77" s="75">
        <v>250</v>
      </c>
      <c r="L77" s="76">
        <f t="shared" si="9"/>
        <v>2.4111359999999999</v>
      </c>
      <c r="M77" s="75">
        <v>1</v>
      </c>
      <c r="N77" s="45">
        <f t="shared" si="10"/>
        <v>602.78399999999999</v>
      </c>
      <c r="O77" s="63">
        <f t="shared" si="7"/>
        <v>20717.686079999999</v>
      </c>
      <c r="P77" s="42" t="s">
        <v>295</v>
      </c>
      <c r="Q77" s="62" t="s">
        <v>522</v>
      </c>
      <c r="R77" s="42">
        <v>2898</v>
      </c>
    </row>
    <row r="78" spans="1:18" ht="25.5" x14ac:dyDescent="0.2">
      <c r="A78" s="42" t="s">
        <v>215</v>
      </c>
      <c r="B78" s="42" t="s">
        <v>221</v>
      </c>
      <c r="C78" s="42" t="s">
        <v>277</v>
      </c>
      <c r="D78" s="42" t="s">
        <v>168</v>
      </c>
      <c r="E78" s="42" t="s">
        <v>276</v>
      </c>
      <c r="F78" s="42">
        <f t="shared" si="6"/>
        <v>3013.92</v>
      </c>
      <c r="G78" s="72">
        <v>1174</v>
      </c>
      <c r="H78" s="73">
        <f t="shared" si="8"/>
        <v>2.567223168654174</v>
      </c>
      <c r="I78" s="72">
        <v>0.01</v>
      </c>
      <c r="J78" s="74">
        <f t="shared" si="2"/>
        <v>30.139200000000002</v>
      </c>
      <c r="K78" s="72">
        <v>20</v>
      </c>
      <c r="L78" s="76">
        <f t="shared" si="9"/>
        <v>1.5069600000000001</v>
      </c>
      <c r="M78" s="75">
        <v>0.5</v>
      </c>
      <c r="N78" s="45">
        <f t="shared" si="10"/>
        <v>15.069600000000001</v>
      </c>
      <c r="O78" s="63">
        <f t="shared" si="7"/>
        <v>517.94215199999996</v>
      </c>
      <c r="P78" s="44"/>
      <c r="Q78" s="62" t="s">
        <v>522</v>
      </c>
      <c r="R78" s="42">
        <v>2898</v>
      </c>
    </row>
    <row r="79" spans="1:18" ht="51" x14ac:dyDescent="0.2">
      <c r="A79" s="42" t="s">
        <v>216</v>
      </c>
      <c r="B79" s="42" t="s">
        <v>222</v>
      </c>
      <c r="C79" s="42" t="s">
        <v>277</v>
      </c>
      <c r="D79" s="42" t="s">
        <v>168</v>
      </c>
      <c r="E79" s="42" t="s">
        <v>279</v>
      </c>
      <c r="F79" s="42">
        <f t="shared" si="6"/>
        <v>3529.76</v>
      </c>
      <c r="G79" s="72">
        <v>1539</v>
      </c>
      <c r="H79" s="73">
        <f t="shared" si="8"/>
        <v>2.2935412605588046</v>
      </c>
      <c r="I79" s="72">
        <v>0.1</v>
      </c>
      <c r="J79" s="74">
        <f t="shared" si="2"/>
        <v>352.97600000000006</v>
      </c>
      <c r="K79" s="75">
        <v>300</v>
      </c>
      <c r="L79" s="76">
        <f t="shared" si="9"/>
        <v>1.1765866666666669</v>
      </c>
      <c r="M79" s="75">
        <v>1</v>
      </c>
      <c r="N79" s="45">
        <f t="shared" si="10"/>
        <v>352.97600000000006</v>
      </c>
      <c r="O79" s="63">
        <f t="shared" si="7"/>
        <v>12131.78512</v>
      </c>
      <c r="P79" s="44"/>
      <c r="Q79" s="62" t="s">
        <v>522</v>
      </c>
      <c r="R79" s="42">
        <v>3394</v>
      </c>
    </row>
    <row r="80" spans="1:18" x14ac:dyDescent="0.2">
      <c r="A80" s="42" t="s">
        <v>217</v>
      </c>
      <c r="B80" s="42" t="s">
        <v>223</v>
      </c>
      <c r="C80" s="42" t="s">
        <v>270</v>
      </c>
      <c r="D80" s="42" t="s">
        <v>73</v>
      </c>
      <c r="E80" s="42" t="s">
        <v>279</v>
      </c>
      <c r="F80" s="42">
        <f t="shared" si="6"/>
        <v>3529.76</v>
      </c>
      <c r="G80" s="72">
        <v>1539</v>
      </c>
      <c r="H80" s="73">
        <f t="shared" si="8"/>
        <v>2.2935412605588046</v>
      </c>
      <c r="I80" s="72">
        <v>7.4999999999999997E-2</v>
      </c>
      <c r="J80" s="74">
        <f t="shared" si="2"/>
        <v>264.73200000000003</v>
      </c>
      <c r="K80" s="75">
        <v>100</v>
      </c>
      <c r="L80" s="76">
        <f t="shared" si="9"/>
        <v>2.6473200000000001</v>
      </c>
      <c r="M80" s="75">
        <v>0.5</v>
      </c>
      <c r="N80" s="45">
        <f t="shared" si="10"/>
        <v>132.36600000000001</v>
      </c>
      <c r="O80" s="63">
        <f t="shared" si="7"/>
        <v>4549.4194200000002</v>
      </c>
      <c r="P80" s="44"/>
      <c r="Q80" s="62" t="s">
        <v>522</v>
      </c>
      <c r="R80" s="42">
        <v>3394</v>
      </c>
    </row>
    <row r="81" spans="1:18" x14ac:dyDescent="0.2">
      <c r="A81" s="42" t="s">
        <v>58</v>
      </c>
      <c r="B81" s="42" t="s">
        <v>231</v>
      </c>
      <c r="C81" s="42" t="s">
        <v>277</v>
      </c>
      <c r="D81" s="42" t="s">
        <v>168</v>
      </c>
      <c r="E81" s="42" t="s">
        <v>278</v>
      </c>
      <c r="F81" s="42">
        <f t="shared" si="6"/>
        <v>2790.32</v>
      </c>
      <c r="G81" s="72">
        <v>1058</v>
      </c>
      <c r="H81" s="73">
        <f t="shared" si="8"/>
        <v>2.6373534971644612</v>
      </c>
      <c r="I81" s="72">
        <v>0.1</v>
      </c>
      <c r="J81" s="74">
        <f t="shared" si="2"/>
        <v>279.03200000000004</v>
      </c>
      <c r="K81" s="75">
        <v>100</v>
      </c>
      <c r="L81" s="76">
        <f t="shared" si="9"/>
        <v>2.7903200000000004</v>
      </c>
      <c r="M81" s="75">
        <v>0.5</v>
      </c>
      <c r="N81" s="45">
        <f t="shared" si="10"/>
        <v>139.51600000000002</v>
      </c>
      <c r="O81" s="63">
        <f t="shared" si="7"/>
        <v>4795.1649200000002</v>
      </c>
      <c r="P81" s="44"/>
      <c r="Q81" s="62" t="s">
        <v>522</v>
      </c>
      <c r="R81" s="42">
        <v>2683</v>
      </c>
    </row>
    <row r="82" spans="1:18" ht="25.5" x14ac:dyDescent="0.2">
      <c r="A82" s="42" t="s">
        <v>226</v>
      </c>
      <c r="B82" s="42" t="s">
        <v>232</v>
      </c>
      <c r="C82" s="42" t="s">
        <v>270</v>
      </c>
      <c r="D82" s="42" t="s">
        <v>197</v>
      </c>
      <c r="E82" s="42" t="s">
        <v>276</v>
      </c>
      <c r="F82" s="42">
        <f t="shared" si="6"/>
        <v>3013.92</v>
      </c>
      <c r="G82" s="72">
        <v>1174</v>
      </c>
      <c r="H82" s="73">
        <f t="shared" si="8"/>
        <v>2.567223168654174</v>
      </c>
      <c r="I82" s="72">
        <v>0.01</v>
      </c>
      <c r="J82" s="74">
        <f t="shared" si="2"/>
        <v>30.139200000000002</v>
      </c>
      <c r="K82" s="75">
        <v>29</v>
      </c>
      <c r="L82" s="76">
        <f t="shared" si="9"/>
        <v>1.0392827586206896</v>
      </c>
      <c r="M82" s="75">
        <v>0.5</v>
      </c>
      <c r="N82" s="45">
        <f t="shared" si="10"/>
        <v>15.069600000000001</v>
      </c>
      <c r="O82" s="63">
        <f t="shared" si="7"/>
        <v>517.94215199999996</v>
      </c>
      <c r="P82" s="65" t="s">
        <v>534</v>
      </c>
      <c r="Q82" s="62" t="s">
        <v>522</v>
      </c>
      <c r="R82" s="42">
        <v>2898</v>
      </c>
    </row>
    <row r="83" spans="1:18" ht="38.25" x14ac:dyDescent="0.2">
      <c r="A83" s="42" t="s">
        <v>227</v>
      </c>
      <c r="B83" s="42" t="s">
        <v>233</v>
      </c>
      <c r="C83" s="42" t="s">
        <v>270</v>
      </c>
      <c r="D83" s="65" t="s">
        <v>542</v>
      </c>
      <c r="E83" s="42" t="s">
        <v>273</v>
      </c>
      <c r="F83" s="42">
        <f t="shared" si="6"/>
        <v>2838.1600000000003</v>
      </c>
      <c r="G83" s="72">
        <v>1036</v>
      </c>
      <c r="H83" s="73">
        <f t="shared" si="8"/>
        <v>2.73953667953668</v>
      </c>
      <c r="I83" s="72">
        <v>0.05</v>
      </c>
      <c r="J83" s="74">
        <f t="shared" si="2"/>
        <v>141.90800000000002</v>
      </c>
      <c r="K83" s="75">
        <v>100</v>
      </c>
      <c r="L83" s="76">
        <f t="shared" si="9"/>
        <v>1.4190800000000001</v>
      </c>
      <c r="M83" s="75">
        <v>0.5</v>
      </c>
      <c r="N83" s="45">
        <f t="shared" si="10"/>
        <v>70.954000000000008</v>
      </c>
      <c r="O83" s="63">
        <f t="shared" si="7"/>
        <v>2438.6889799999999</v>
      </c>
      <c r="P83" s="65" t="s">
        <v>534</v>
      </c>
      <c r="Q83" s="62" t="s">
        <v>522</v>
      </c>
      <c r="R83" s="42">
        <v>2729</v>
      </c>
    </row>
    <row r="84" spans="1:18" ht="38.25" x14ac:dyDescent="0.2">
      <c r="A84" s="42" t="s">
        <v>228</v>
      </c>
      <c r="B84" s="42" t="s">
        <v>234</v>
      </c>
      <c r="C84" s="42" t="s">
        <v>277</v>
      </c>
      <c r="D84" s="42" t="s">
        <v>43</v>
      </c>
      <c r="E84" s="42" t="s">
        <v>273</v>
      </c>
      <c r="F84" s="42">
        <f>R84*1.04</f>
        <v>2838.1600000000003</v>
      </c>
      <c r="G84" s="72">
        <v>1036</v>
      </c>
      <c r="H84" s="73">
        <f t="shared" si="8"/>
        <v>2.73953667953668</v>
      </c>
      <c r="I84" s="72">
        <v>5.0000000000000001E-3</v>
      </c>
      <c r="J84" s="74">
        <f t="shared" si="2"/>
        <v>14.190800000000001</v>
      </c>
      <c r="K84" s="75">
        <v>14</v>
      </c>
      <c r="L84" s="76">
        <f t="shared" si="9"/>
        <v>1.0136285714285715</v>
      </c>
      <c r="M84" s="75">
        <v>0.5</v>
      </c>
      <c r="N84" s="45">
        <f t="shared" si="10"/>
        <v>7.0954000000000006</v>
      </c>
      <c r="O84" s="63">
        <f t="shared" si="7"/>
        <v>243.868898</v>
      </c>
      <c r="P84" s="65" t="s">
        <v>534</v>
      </c>
      <c r="Q84" s="62" t="s">
        <v>522</v>
      </c>
      <c r="R84" s="42">
        <v>2729</v>
      </c>
    </row>
    <row r="85" spans="1:18" ht="25.5" x14ac:dyDescent="0.2">
      <c r="A85" s="42" t="s">
        <v>229</v>
      </c>
      <c r="B85" s="42" t="s">
        <v>235</v>
      </c>
      <c r="C85" s="42" t="s">
        <v>270</v>
      </c>
      <c r="D85" s="42" t="s">
        <v>43</v>
      </c>
      <c r="E85" s="42" t="s">
        <v>273</v>
      </c>
      <c r="F85" s="42">
        <f t="shared" ref="F85:F94" si="11">R85*1.04</f>
        <v>2838.1600000000003</v>
      </c>
      <c r="G85" s="72">
        <v>1036</v>
      </c>
      <c r="H85" s="73">
        <f t="shared" si="8"/>
        <v>2.73953667953668</v>
      </c>
      <c r="I85" s="72">
        <v>0.01</v>
      </c>
      <c r="J85" s="74">
        <f t="shared" si="2"/>
        <v>28.381600000000002</v>
      </c>
      <c r="K85" s="75">
        <v>27</v>
      </c>
      <c r="L85" s="76">
        <f t="shared" si="9"/>
        <v>1.0511703703703705</v>
      </c>
      <c r="M85" s="75">
        <v>0.5</v>
      </c>
      <c r="N85" s="45">
        <f t="shared" si="10"/>
        <v>14.190800000000001</v>
      </c>
      <c r="O85" s="63">
        <f t="shared" si="7"/>
        <v>487.737796</v>
      </c>
      <c r="P85" s="65" t="s">
        <v>534</v>
      </c>
      <c r="Q85" s="62" t="s">
        <v>522</v>
      </c>
      <c r="R85" s="42">
        <v>2729</v>
      </c>
    </row>
    <row r="86" spans="1:18" ht="25.5" x14ac:dyDescent="0.2">
      <c r="A86" s="44" t="s">
        <v>230</v>
      </c>
      <c r="B86" s="42" t="s">
        <v>236</v>
      </c>
      <c r="C86" s="44" t="s">
        <v>270</v>
      </c>
      <c r="D86" s="42" t="s">
        <v>43</v>
      </c>
      <c r="E86" s="42" t="s">
        <v>273</v>
      </c>
      <c r="F86" s="42">
        <f t="shared" si="11"/>
        <v>2838.1600000000003</v>
      </c>
      <c r="G86" s="72">
        <v>1036</v>
      </c>
      <c r="H86" s="73">
        <f t="shared" si="8"/>
        <v>2.73953667953668</v>
      </c>
      <c r="I86" s="72">
        <v>0.01</v>
      </c>
      <c r="J86" s="74">
        <f t="shared" ref="J86:J94" si="12">(I86*F86)*1.04</f>
        <v>29.516864000000002</v>
      </c>
      <c r="K86" s="75">
        <f>27*1.04</f>
        <v>28.080000000000002</v>
      </c>
      <c r="L86" s="76">
        <f t="shared" si="9"/>
        <v>1.0511703703703703</v>
      </c>
      <c r="M86" s="75">
        <v>0.5</v>
      </c>
      <c r="N86" s="45">
        <f t="shared" si="10"/>
        <v>14.758432000000001</v>
      </c>
      <c r="O86" s="63">
        <f t="shared" si="7"/>
        <v>507.24730784000002</v>
      </c>
      <c r="P86" s="65" t="s">
        <v>534</v>
      </c>
      <c r="Q86" s="62" t="s">
        <v>522</v>
      </c>
      <c r="R86" s="65">
        <f>2729</f>
        <v>2729</v>
      </c>
    </row>
    <row r="87" spans="1:18" ht="25.5" x14ac:dyDescent="0.2">
      <c r="A87" s="44" t="s">
        <v>237</v>
      </c>
      <c r="B87" s="42" t="s">
        <v>243</v>
      </c>
      <c r="C87" s="44" t="s">
        <v>270</v>
      </c>
      <c r="D87" s="42" t="s">
        <v>43</v>
      </c>
      <c r="E87" s="42" t="s">
        <v>276</v>
      </c>
      <c r="F87" s="42">
        <f t="shared" si="11"/>
        <v>3013.92</v>
      </c>
      <c r="G87" s="72">
        <v>1174</v>
      </c>
      <c r="H87" s="73">
        <f t="shared" si="8"/>
        <v>2.567223168654174</v>
      </c>
      <c r="I87" s="72">
        <v>0.05</v>
      </c>
      <c r="J87" s="74">
        <f t="shared" si="12"/>
        <v>156.72384</v>
      </c>
      <c r="K87" s="75">
        <f>100*1.04</f>
        <v>104</v>
      </c>
      <c r="L87" s="76">
        <f t="shared" si="9"/>
        <v>1.5069599999999999</v>
      </c>
      <c r="M87" s="75">
        <v>0.5</v>
      </c>
      <c r="N87" s="45">
        <f t="shared" si="10"/>
        <v>78.361919999999998</v>
      </c>
      <c r="O87" s="63">
        <f t="shared" si="7"/>
        <v>2693.2991903999996</v>
      </c>
      <c r="P87" s="65" t="s">
        <v>534</v>
      </c>
      <c r="Q87" s="62" t="s">
        <v>522</v>
      </c>
      <c r="R87" s="42">
        <f>2898</f>
        <v>2898</v>
      </c>
    </row>
    <row r="88" spans="1:18" ht="25.5" x14ac:dyDescent="0.2">
      <c r="A88" s="44" t="s">
        <v>238</v>
      </c>
      <c r="B88" s="44" t="s">
        <v>244</v>
      </c>
      <c r="C88" s="44" t="s">
        <v>282</v>
      </c>
      <c r="D88" s="65" t="s">
        <v>543</v>
      </c>
      <c r="E88" s="42" t="s">
        <v>288</v>
      </c>
      <c r="F88" s="42">
        <f t="shared" si="11"/>
        <v>850.72</v>
      </c>
      <c r="G88" s="72">
        <v>321</v>
      </c>
      <c r="H88" s="73">
        <f t="shared" si="8"/>
        <v>2.6502180685358256</v>
      </c>
      <c r="I88" s="72">
        <v>1.4999999999999999E-2</v>
      </c>
      <c r="J88" s="74">
        <f t="shared" si="12"/>
        <v>13.271231999999999</v>
      </c>
      <c r="K88" s="75">
        <f>10*1.04</f>
        <v>10.4</v>
      </c>
      <c r="L88" s="76">
        <f t="shared" si="9"/>
        <v>1.2760799999999999</v>
      </c>
      <c r="M88" s="75">
        <v>0.5</v>
      </c>
      <c r="N88" s="45">
        <f t="shared" si="10"/>
        <v>6.6356159999999997</v>
      </c>
      <c r="O88" s="63">
        <f t="shared" si="7"/>
        <v>228.06612191999997</v>
      </c>
      <c r="P88" s="42" t="s">
        <v>283</v>
      </c>
      <c r="Q88" s="62" t="s">
        <v>522</v>
      </c>
      <c r="R88" s="42">
        <f>818</f>
        <v>818</v>
      </c>
    </row>
    <row r="89" spans="1:18" ht="38.25" x14ac:dyDescent="0.2">
      <c r="A89" s="44" t="s">
        <v>239</v>
      </c>
      <c r="B89" s="44" t="s">
        <v>245</v>
      </c>
      <c r="C89" s="44" t="s">
        <v>280</v>
      </c>
      <c r="D89" s="44" t="s">
        <v>248</v>
      </c>
      <c r="E89" s="42" t="s">
        <v>296</v>
      </c>
      <c r="F89" s="42">
        <f t="shared" si="11"/>
        <v>850.72</v>
      </c>
      <c r="G89" s="72">
        <v>369</v>
      </c>
      <c r="H89" s="73">
        <f t="shared" si="8"/>
        <v>2.3054742547425473</v>
      </c>
      <c r="I89" s="72">
        <v>1</v>
      </c>
      <c r="J89" s="74">
        <f t="shared" si="12"/>
        <v>884.74880000000007</v>
      </c>
      <c r="K89" s="75">
        <f>369*1.04</f>
        <v>383.76</v>
      </c>
      <c r="L89" s="76">
        <f t="shared" si="9"/>
        <v>2.3054742547425477</v>
      </c>
      <c r="M89" s="75">
        <v>1</v>
      </c>
      <c r="N89" s="45">
        <f t="shared" si="10"/>
        <v>884.74880000000007</v>
      </c>
      <c r="O89" s="63">
        <f t="shared" si="7"/>
        <v>30408.816256000002</v>
      </c>
      <c r="P89" s="42" t="s">
        <v>297</v>
      </c>
      <c r="Q89" s="62" t="s">
        <v>522</v>
      </c>
      <c r="R89" s="42">
        <f>818</f>
        <v>818</v>
      </c>
    </row>
    <row r="90" spans="1:18" ht="38.25" x14ac:dyDescent="0.2">
      <c r="A90" s="44" t="s">
        <v>240</v>
      </c>
      <c r="B90" s="44" t="s">
        <v>246</v>
      </c>
      <c r="C90" s="44" t="s">
        <v>280</v>
      </c>
      <c r="D90" s="42" t="s">
        <v>73</v>
      </c>
      <c r="E90" s="42" t="s">
        <v>278</v>
      </c>
      <c r="F90" s="42">
        <f t="shared" si="11"/>
        <v>2790.32</v>
      </c>
      <c r="G90" s="72">
        <v>1058</v>
      </c>
      <c r="H90" s="73">
        <f t="shared" si="8"/>
        <v>2.6373534971644612</v>
      </c>
      <c r="I90" s="72">
        <v>0.1</v>
      </c>
      <c r="J90" s="74">
        <f t="shared" si="12"/>
        <v>290.19328000000007</v>
      </c>
      <c r="K90" s="75">
        <f>125*1.04</f>
        <v>130</v>
      </c>
      <c r="L90" s="76">
        <f t="shared" si="9"/>
        <v>2.2322560000000005</v>
      </c>
      <c r="M90" s="75">
        <v>1</v>
      </c>
      <c r="N90" s="45">
        <f t="shared" si="10"/>
        <v>290.19328000000007</v>
      </c>
      <c r="O90" s="63">
        <f t="shared" si="7"/>
        <v>9973.9430336000023</v>
      </c>
      <c r="P90" s="42" t="s">
        <v>294</v>
      </c>
      <c r="Q90" s="62" t="s">
        <v>522</v>
      </c>
      <c r="R90" s="42">
        <f>2683</f>
        <v>2683</v>
      </c>
    </row>
    <row r="91" spans="1:18" ht="25.5" x14ac:dyDescent="0.2">
      <c r="A91" s="42" t="s">
        <v>241</v>
      </c>
      <c r="B91" s="42" t="s">
        <v>247</v>
      </c>
      <c r="C91" s="44" t="s">
        <v>280</v>
      </c>
      <c r="D91" s="42" t="s">
        <v>249</v>
      </c>
      <c r="E91" s="42" t="s">
        <v>291</v>
      </c>
      <c r="F91" s="42">
        <f t="shared" si="11"/>
        <v>2227.6800000000003</v>
      </c>
      <c r="G91" s="72">
        <v>761</v>
      </c>
      <c r="H91" s="73">
        <f t="shared" si="8"/>
        <v>2.9273061760841004</v>
      </c>
      <c r="I91" s="72">
        <v>1</v>
      </c>
      <c r="J91" s="74">
        <f t="shared" si="12"/>
        <v>2316.7872000000002</v>
      </c>
      <c r="K91" s="75">
        <f>761*1.04</f>
        <v>791.44</v>
      </c>
      <c r="L91" s="76">
        <f t="shared" si="9"/>
        <v>2.9273061760840999</v>
      </c>
      <c r="M91" s="75">
        <v>1</v>
      </c>
      <c r="N91" s="45">
        <f t="shared" si="10"/>
        <v>2316.7872000000002</v>
      </c>
      <c r="O91" s="63">
        <f t="shared" si="7"/>
        <v>79627.976064000002</v>
      </c>
      <c r="P91" s="42" t="s">
        <v>297</v>
      </c>
      <c r="Q91" s="62" t="s">
        <v>522</v>
      </c>
      <c r="R91" s="42">
        <f>2142</f>
        <v>2142</v>
      </c>
    </row>
    <row r="92" spans="1:18" ht="38.25" x14ac:dyDescent="0.2">
      <c r="A92" s="42" t="s">
        <v>242</v>
      </c>
      <c r="B92" s="44"/>
      <c r="C92" s="42" t="s">
        <v>298</v>
      </c>
      <c r="D92" s="65" t="s">
        <v>544</v>
      </c>
      <c r="E92" s="42" t="s">
        <v>279</v>
      </c>
      <c r="F92" s="42">
        <f t="shared" si="11"/>
        <v>3529.76</v>
      </c>
      <c r="G92" s="72">
        <v>1539</v>
      </c>
      <c r="H92" s="73">
        <f t="shared" si="8"/>
        <v>2.2935412605588046</v>
      </c>
      <c r="I92" s="72">
        <v>20</v>
      </c>
      <c r="J92" s="74">
        <f t="shared" si="12"/>
        <v>73419.008000000016</v>
      </c>
      <c r="K92" s="75">
        <f>1539*1.04</f>
        <v>1600.56</v>
      </c>
      <c r="L92" s="76">
        <f t="shared" si="9"/>
        <v>45.870825211176097</v>
      </c>
      <c r="M92" s="75">
        <v>0.1</v>
      </c>
      <c r="N92" s="45">
        <f t="shared" si="10"/>
        <v>7341.9008000000022</v>
      </c>
      <c r="O92" s="63">
        <f t="shared" si="7"/>
        <v>252341.13049600006</v>
      </c>
      <c r="P92" s="44"/>
      <c r="Q92" s="62" t="s">
        <v>522</v>
      </c>
      <c r="R92" s="42">
        <f>3394</f>
        <v>3394</v>
      </c>
    </row>
    <row r="93" spans="1:18" ht="38.25" x14ac:dyDescent="0.2">
      <c r="A93" s="42" t="s">
        <v>251</v>
      </c>
      <c r="B93" s="42" t="s">
        <v>253</v>
      </c>
      <c r="C93" s="42" t="s">
        <v>270</v>
      </c>
      <c r="D93" s="42" t="s">
        <v>255</v>
      </c>
      <c r="E93" s="42" t="s">
        <v>279</v>
      </c>
      <c r="F93" s="42">
        <f t="shared" si="11"/>
        <v>3529.76</v>
      </c>
      <c r="G93" s="72">
        <v>1539</v>
      </c>
      <c r="H93" s="73">
        <f t="shared" si="8"/>
        <v>2.2935412605588046</v>
      </c>
      <c r="I93" s="72">
        <v>3.0000000000000001E-3</v>
      </c>
      <c r="J93" s="74">
        <f t="shared" si="12"/>
        <v>11.0128512</v>
      </c>
      <c r="K93" s="75">
        <f>10*1.04</f>
        <v>10.4</v>
      </c>
      <c r="L93" s="76">
        <f t="shared" si="9"/>
        <v>1.0589279999999999</v>
      </c>
      <c r="M93" s="75">
        <v>0.5</v>
      </c>
      <c r="N93" s="45">
        <f t="shared" si="10"/>
        <v>5.5064256</v>
      </c>
      <c r="O93" s="63">
        <f t="shared" si="7"/>
        <v>189.25584787199998</v>
      </c>
      <c r="P93" s="65" t="s">
        <v>534</v>
      </c>
      <c r="Q93" s="62" t="s">
        <v>522</v>
      </c>
      <c r="R93" s="42">
        <f>3394</f>
        <v>3394</v>
      </c>
    </row>
    <row r="94" spans="1:18" ht="25.5" x14ac:dyDescent="0.2">
      <c r="A94" s="44" t="s">
        <v>252</v>
      </c>
      <c r="B94" s="44" t="s">
        <v>254</v>
      </c>
      <c r="C94" s="44" t="s">
        <v>270</v>
      </c>
      <c r="D94" s="65" t="s">
        <v>535</v>
      </c>
      <c r="E94" s="44" t="s">
        <v>276</v>
      </c>
      <c r="F94" s="42">
        <f t="shared" si="11"/>
        <v>3013.92</v>
      </c>
      <c r="G94" s="75">
        <v>1174</v>
      </c>
      <c r="H94" s="73">
        <f t="shared" si="8"/>
        <v>2.567223168654174</v>
      </c>
      <c r="I94" s="75">
        <v>0.01</v>
      </c>
      <c r="J94" s="74">
        <f t="shared" si="12"/>
        <v>31.344768000000002</v>
      </c>
      <c r="K94" s="75">
        <v>20</v>
      </c>
      <c r="L94" s="76">
        <f t="shared" si="9"/>
        <v>1.5672384000000001</v>
      </c>
      <c r="M94" s="75">
        <v>0.5</v>
      </c>
      <c r="N94" s="45">
        <f t="shared" si="10"/>
        <v>15.672384000000001</v>
      </c>
      <c r="O94" s="63">
        <f t="shared" si="7"/>
        <v>538.65983807999999</v>
      </c>
      <c r="P94" s="65" t="s">
        <v>534</v>
      </c>
      <c r="Q94" s="62" t="s">
        <v>522</v>
      </c>
      <c r="R94" s="44">
        <f>2898</f>
        <v>2898</v>
      </c>
    </row>
    <row r="95" spans="1:18" ht="13.5" thickBot="1" x14ac:dyDescent="0.25">
      <c r="A95" s="48" t="s">
        <v>299</v>
      </c>
      <c r="B95" s="49"/>
      <c r="C95" s="49"/>
      <c r="D95" s="49"/>
      <c r="E95" s="49"/>
      <c r="F95" s="50" t="s">
        <v>300</v>
      </c>
      <c r="G95" s="70" t="s">
        <v>300</v>
      </c>
      <c r="H95" s="71" t="s">
        <v>300</v>
      </c>
      <c r="I95" s="70" t="s">
        <v>300</v>
      </c>
      <c r="J95" s="78">
        <f>SUM(J2:J94)*1.04</f>
        <v>350467.37967820803</v>
      </c>
      <c r="K95" s="70" t="s">
        <v>300</v>
      </c>
      <c r="L95" s="89">
        <f>SUM(L2:L94)</f>
        <v>608.73462970953346</v>
      </c>
      <c r="M95" s="70" t="s">
        <v>300</v>
      </c>
      <c r="N95" s="52">
        <f>SUM(N2:N94)</f>
        <v>96575.218977600045</v>
      </c>
      <c r="O95" s="63">
        <f t="shared" si="7"/>
        <v>3319290.2762601133</v>
      </c>
      <c r="P95" s="49"/>
      <c r="Q95" s="62" t="s">
        <v>522</v>
      </c>
      <c r="R95" s="50" t="s">
        <v>300</v>
      </c>
    </row>
    <row r="96" spans="1:18" ht="40.700000000000003" customHeight="1" x14ac:dyDescent="0.2">
      <c r="A96" s="129" t="s">
        <v>524</v>
      </c>
      <c r="B96" s="129"/>
      <c r="C96" s="129"/>
      <c r="D96" s="129"/>
      <c r="E96" s="129"/>
      <c r="F96" s="129"/>
      <c r="G96" s="129"/>
      <c r="H96" s="129"/>
      <c r="I96" s="129"/>
      <c r="J96" s="129"/>
      <c r="K96" s="129"/>
      <c r="L96" s="129"/>
      <c r="M96" s="129"/>
      <c r="N96" s="129"/>
      <c r="O96" s="129"/>
      <c r="P96" s="129"/>
      <c r="Q96" s="129"/>
    </row>
    <row r="97" spans="1:1" x14ac:dyDescent="0.2">
      <c r="A97" s="64" t="s">
        <v>526</v>
      </c>
    </row>
  </sheetData>
  <mergeCells count="14">
    <mergeCell ref="R50:R51"/>
    <mergeCell ref="D50:D51"/>
    <mergeCell ref="E50:E51"/>
    <mergeCell ref="G50:G51"/>
    <mergeCell ref="A96:Q96"/>
    <mergeCell ref="N50:N51"/>
    <mergeCell ref="H50:H51"/>
    <mergeCell ref="I50:I51"/>
    <mergeCell ref="J50:J51"/>
    <mergeCell ref="K50:K51"/>
    <mergeCell ref="L50:L51"/>
    <mergeCell ref="M50:M51"/>
    <mergeCell ref="A50:A51"/>
    <mergeCell ref="C50:C51"/>
  </mergeCells>
  <printOptions gridLines="1"/>
  <pageMargins left="0.75" right="0.75" top="1" bottom="1" header="0.5" footer="0.5"/>
  <pageSetup paperSize="5" scale="68" fitToHeight="0" orientation="landscape" r:id="rId1"/>
  <headerFooter alignWithMargins="0">
    <oddHeader>&amp;LAppendix A: Addresses Tables 1 and 2 in Section 12&amp;C&amp;"Times New Roman,Regular"&amp;16 02/21/2018</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3"/>
  <sheetViews>
    <sheetView topLeftCell="B1" zoomScaleNormal="100" workbookViewId="0">
      <pane ySplit="1" topLeftCell="A17" activePane="bottomLeft" state="frozen"/>
      <selection pane="bottomLeft" activeCell="H95" sqref="H95"/>
    </sheetView>
  </sheetViews>
  <sheetFormatPr defaultColWidth="9.140625" defaultRowHeight="12.75" x14ac:dyDescent="0.2"/>
  <cols>
    <col min="1" max="1" width="41.5703125" style="41" customWidth="1"/>
    <col min="2" max="2" width="20.85546875" style="41" customWidth="1"/>
    <col min="3" max="3" width="10.5703125" style="41" customWidth="1"/>
    <col min="4" max="5" width="13.42578125" style="41" customWidth="1"/>
    <col min="6" max="6" width="9.140625" style="41" customWidth="1"/>
    <col min="7" max="7" width="13.5703125" style="41" customWidth="1"/>
    <col min="8" max="8" width="10.85546875" style="40" customWidth="1"/>
    <col min="9" max="9" width="14.42578125" style="41" customWidth="1"/>
    <col min="10" max="10" width="9.140625" style="41"/>
    <col min="11" max="11" width="9.140625" style="55"/>
    <col min="12" max="12" width="13.42578125" style="41" customWidth="1"/>
    <col min="13" max="13" width="9.140625" style="41" customWidth="1"/>
    <col min="14" max="16384" width="9.140625" style="41"/>
  </cols>
  <sheetData>
    <row r="1" spans="1:13" s="38" customFormat="1" ht="63.75" x14ac:dyDescent="0.2">
      <c r="A1" s="36" t="s">
        <v>256</v>
      </c>
      <c r="B1" s="36" t="s">
        <v>257</v>
      </c>
      <c r="C1" s="36" t="s">
        <v>258</v>
      </c>
      <c r="D1" s="36" t="s">
        <v>259</v>
      </c>
      <c r="E1" s="36" t="s">
        <v>260</v>
      </c>
      <c r="F1" s="62" t="s">
        <v>533</v>
      </c>
      <c r="G1" s="36" t="s">
        <v>263</v>
      </c>
      <c r="H1" s="37" t="s">
        <v>264</v>
      </c>
      <c r="I1" s="36" t="s">
        <v>301</v>
      </c>
      <c r="J1" s="36" t="s">
        <v>302</v>
      </c>
      <c r="K1" s="54" t="s">
        <v>303</v>
      </c>
      <c r="L1" s="36" t="s">
        <v>304</v>
      </c>
      <c r="M1" s="62" t="s">
        <v>533</v>
      </c>
    </row>
    <row r="2" spans="1:13" ht="25.5" x14ac:dyDescent="0.2">
      <c r="A2" s="42" t="s">
        <v>269</v>
      </c>
      <c r="B2" s="42" t="s">
        <v>46</v>
      </c>
      <c r="C2" s="42" t="s">
        <v>270</v>
      </c>
      <c r="D2" s="42" t="s">
        <v>43</v>
      </c>
      <c r="E2" s="42" t="s">
        <v>271</v>
      </c>
      <c r="F2" s="42">
        <f>M2*1.04</f>
        <v>2163.2000000000003</v>
      </c>
      <c r="G2" s="42">
        <v>0.05</v>
      </c>
      <c r="H2" s="43">
        <f t="shared" ref="H2:H49" si="0">(G2*F2)</f>
        <v>108.16000000000003</v>
      </c>
      <c r="I2" s="44">
        <v>0.5</v>
      </c>
      <c r="J2" s="45">
        <f t="shared" ref="J2:J50" si="1">I2*H2</f>
        <v>54.080000000000013</v>
      </c>
      <c r="K2" s="46">
        <v>34.54</v>
      </c>
      <c r="L2" s="46">
        <f>K2*J2</f>
        <v>1867.9232000000004</v>
      </c>
      <c r="M2" s="42">
        <v>2080</v>
      </c>
    </row>
    <row r="3" spans="1:13" x14ac:dyDescent="0.2">
      <c r="A3" s="42" t="s">
        <v>272</v>
      </c>
      <c r="B3" s="42" t="s">
        <v>47</v>
      </c>
      <c r="C3" s="42" t="s">
        <v>270</v>
      </c>
      <c r="D3" s="42" t="s">
        <v>43</v>
      </c>
      <c r="E3" s="42" t="s">
        <v>273</v>
      </c>
      <c r="F3" s="42">
        <f t="shared" ref="F3:F66" si="2">M3*1.04</f>
        <v>2838.1600000000003</v>
      </c>
      <c r="G3" s="42">
        <v>4.0000000000000001E-3</v>
      </c>
      <c r="H3" s="43">
        <f t="shared" si="0"/>
        <v>11.352640000000001</v>
      </c>
      <c r="I3" s="44">
        <v>0.5</v>
      </c>
      <c r="J3" s="45">
        <f t="shared" si="1"/>
        <v>5.6763200000000005</v>
      </c>
      <c r="K3" s="46">
        <v>34.54</v>
      </c>
      <c r="L3" s="46">
        <f t="shared" ref="L3:L49" si="3">K3*J3</f>
        <v>196.06009280000001</v>
      </c>
      <c r="M3" s="42">
        <v>2729</v>
      </c>
    </row>
    <row r="4" spans="1:13" x14ac:dyDescent="0.2">
      <c r="A4" s="42" t="s">
        <v>274</v>
      </c>
      <c r="B4" s="42" t="s">
        <v>48</v>
      </c>
      <c r="C4" s="42" t="s">
        <v>270</v>
      </c>
      <c r="D4" s="42" t="s">
        <v>43</v>
      </c>
      <c r="E4" s="42" t="s">
        <v>273</v>
      </c>
      <c r="F4" s="42">
        <f t="shared" si="2"/>
        <v>2838.1600000000003</v>
      </c>
      <c r="G4" s="42">
        <v>4.0000000000000001E-3</v>
      </c>
      <c r="H4" s="43">
        <f t="shared" si="0"/>
        <v>11.352640000000001</v>
      </c>
      <c r="I4" s="44">
        <v>0.5</v>
      </c>
      <c r="J4" s="45">
        <f t="shared" si="1"/>
        <v>5.6763200000000005</v>
      </c>
      <c r="K4" s="46">
        <v>34.54</v>
      </c>
      <c r="L4" s="46">
        <f t="shared" si="3"/>
        <v>196.06009280000001</v>
      </c>
      <c r="M4" s="42">
        <v>2729</v>
      </c>
    </row>
    <row r="5" spans="1:13" ht="25.5" x14ac:dyDescent="0.2">
      <c r="A5" s="42" t="s">
        <v>52</v>
      </c>
      <c r="B5" s="42" t="s">
        <v>49</v>
      </c>
      <c r="C5" s="42" t="s">
        <v>270</v>
      </c>
      <c r="D5" s="42" t="s">
        <v>43</v>
      </c>
      <c r="E5" s="42" t="s">
        <v>273</v>
      </c>
      <c r="F5" s="42">
        <f t="shared" si="2"/>
        <v>2838.1600000000003</v>
      </c>
      <c r="G5" s="42">
        <v>0.01</v>
      </c>
      <c r="H5" s="43">
        <f t="shared" si="0"/>
        <v>28.381600000000002</v>
      </c>
      <c r="I5" s="44">
        <v>4</v>
      </c>
      <c r="J5" s="45">
        <f t="shared" si="1"/>
        <v>113.52640000000001</v>
      </c>
      <c r="K5" s="46">
        <v>34.54</v>
      </c>
      <c r="L5" s="46">
        <f t="shared" si="3"/>
        <v>3921.2018560000001</v>
      </c>
      <c r="M5" s="42">
        <v>2729</v>
      </c>
    </row>
    <row r="6" spans="1:13" ht="25.5" x14ac:dyDescent="0.2">
      <c r="A6" s="42" t="s">
        <v>53</v>
      </c>
      <c r="B6" s="42" t="s">
        <v>50</v>
      </c>
      <c r="C6" s="42" t="s">
        <v>270</v>
      </c>
      <c r="D6" s="42" t="s">
        <v>275</v>
      </c>
      <c r="E6" s="42" t="s">
        <v>276</v>
      </c>
      <c r="F6" s="42">
        <f t="shared" si="2"/>
        <v>3013.92</v>
      </c>
      <c r="G6" s="42">
        <v>0.05</v>
      </c>
      <c r="H6" s="43">
        <f t="shared" si="0"/>
        <v>150.696</v>
      </c>
      <c r="I6" s="44">
        <v>0.5</v>
      </c>
      <c r="J6" s="45">
        <f t="shared" si="1"/>
        <v>75.347999999999999</v>
      </c>
      <c r="K6" s="46">
        <v>34.54</v>
      </c>
      <c r="L6" s="46">
        <f t="shared" si="3"/>
        <v>2602.5199199999997</v>
      </c>
      <c r="M6" s="42">
        <v>2898</v>
      </c>
    </row>
    <row r="7" spans="1:13" ht="25.5" x14ac:dyDescent="0.2">
      <c r="A7" s="42" t="s">
        <v>54</v>
      </c>
      <c r="B7" s="42" t="s">
        <v>51</v>
      </c>
      <c r="C7" s="42" t="s">
        <v>270</v>
      </c>
      <c r="D7" s="42" t="s">
        <v>57</v>
      </c>
      <c r="E7" s="42" t="s">
        <v>276</v>
      </c>
      <c r="F7" s="42">
        <f t="shared" si="2"/>
        <v>3013.92</v>
      </c>
      <c r="G7" s="42">
        <v>0.05</v>
      </c>
      <c r="H7" s="43">
        <f t="shared" si="0"/>
        <v>150.696</v>
      </c>
      <c r="I7" s="44">
        <v>2</v>
      </c>
      <c r="J7" s="45">
        <f t="shared" si="1"/>
        <v>301.392</v>
      </c>
      <c r="K7" s="46">
        <v>34.54</v>
      </c>
      <c r="L7" s="46">
        <f t="shared" si="3"/>
        <v>10410.079679999999</v>
      </c>
      <c r="M7" s="42">
        <v>2898</v>
      </c>
    </row>
    <row r="8" spans="1:13" ht="25.5" x14ac:dyDescent="0.2">
      <c r="A8" s="42" t="s">
        <v>58</v>
      </c>
      <c r="B8" s="42" t="s">
        <v>69</v>
      </c>
      <c r="C8" s="42" t="s">
        <v>277</v>
      </c>
      <c r="D8" s="42" t="s">
        <v>70</v>
      </c>
      <c r="E8" s="42" t="s">
        <v>278</v>
      </c>
      <c r="F8" s="42">
        <f t="shared" si="2"/>
        <v>2790.32</v>
      </c>
      <c r="G8" s="42">
        <v>0.02</v>
      </c>
      <c r="H8" s="43">
        <f t="shared" si="0"/>
        <v>55.806400000000004</v>
      </c>
      <c r="I8" s="44">
        <v>1</v>
      </c>
      <c r="J8" s="45">
        <f t="shared" si="1"/>
        <v>55.806400000000004</v>
      </c>
      <c r="K8" s="46">
        <v>34.54</v>
      </c>
      <c r="L8" s="46">
        <f t="shared" si="3"/>
        <v>1927.553056</v>
      </c>
      <c r="M8" s="42">
        <v>2683</v>
      </c>
    </row>
    <row r="9" spans="1:13" ht="25.5" x14ac:dyDescent="0.2">
      <c r="A9" s="42" t="s">
        <v>59</v>
      </c>
      <c r="B9" s="42" t="s">
        <v>64</v>
      </c>
      <c r="C9" s="42" t="s">
        <v>277</v>
      </c>
      <c r="D9" s="42" t="s">
        <v>70</v>
      </c>
      <c r="E9" s="42" t="s">
        <v>279</v>
      </c>
      <c r="F9" s="42">
        <f t="shared" si="2"/>
        <v>3096.08</v>
      </c>
      <c r="G9" s="42">
        <v>0.75</v>
      </c>
      <c r="H9" s="43">
        <f t="shared" si="0"/>
        <v>2322.06</v>
      </c>
      <c r="I9" s="44">
        <v>0.5</v>
      </c>
      <c r="J9" s="45">
        <f t="shared" si="1"/>
        <v>1161.03</v>
      </c>
      <c r="K9" s="46">
        <v>26.23</v>
      </c>
      <c r="L9" s="46">
        <f t="shared" si="3"/>
        <v>30453.816899999998</v>
      </c>
      <c r="M9" s="42">
        <v>2977</v>
      </c>
    </row>
    <row r="10" spans="1:13" x14ac:dyDescent="0.2">
      <c r="A10" s="42" t="s">
        <v>60</v>
      </c>
      <c r="B10" s="42" t="s">
        <v>65</v>
      </c>
      <c r="C10" s="42" t="s">
        <v>280</v>
      </c>
      <c r="D10" s="42" t="s">
        <v>71</v>
      </c>
      <c r="E10" s="42" t="s">
        <v>276</v>
      </c>
      <c r="F10" s="42">
        <f t="shared" si="2"/>
        <v>3013.92</v>
      </c>
      <c r="G10" s="42">
        <v>0.3</v>
      </c>
      <c r="H10" s="43">
        <f t="shared" si="0"/>
        <v>904.17600000000004</v>
      </c>
      <c r="I10" s="42">
        <v>1</v>
      </c>
      <c r="J10" s="45">
        <f t="shared" si="1"/>
        <v>904.17600000000004</v>
      </c>
      <c r="K10" s="46">
        <v>34.54</v>
      </c>
      <c r="L10" s="46">
        <f t="shared" si="3"/>
        <v>31230.23904</v>
      </c>
      <c r="M10" s="42">
        <v>2898</v>
      </c>
    </row>
    <row r="11" spans="1:13" x14ac:dyDescent="0.2">
      <c r="A11" s="42" t="s">
        <v>61</v>
      </c>
      <c r="B11" s="42" t="s">
        <v>66</v>
      </c>
      <c r="C11" s="42" t="s">
        <v>280</v>
      </c>
      <c r="D11" s="42" t="s">
        <v>72</v>
      </c>
      <c r="E11" s="42" t="s">
        <v>276</v>
      </c>
      <c r="F11" s="42">
        <f t="shared" si="2"/>
        <v>3013.92</v>
      </c>
      <c r="G11" s="42">
        <v>0.25</v>
      </c>
      <c r="H11" s="43">
        <f t="shared" si="0"/>
        <v>753.48</v>
      </c>
      <c r="I11" s="42">
        <v>1</v>
      </c>
      <c r="J11" s="45">
        <f t="shared" si="1"/>
        <v>753.48</v>
      </c>
      <c r="K11" s="46">
        <v>34.54</v>
      </c>
      <c r="L11" s="46">
        <f t="shared" si="3"/>
        <v>26025.199199999999</v>
      </c>
      <c r="M11" s="42">
        <v>2898</v>
      </c>
    </row>
    <row r="12" spans="1:13" ht="25.5" x14ac:dyDescent="0.2">
      <c r="A12" s="42" t="s">
        <v>62</v>
      </c>
      <c r="B12" s="42" t="s">
        <v>67</v>
      </c>
      <c r="C12" s="42" t="s">
        <v>280</v>
      </c>
      <c r="D12" s="42" t="s">
        <v>73</v>
      </c>
      <c r="E12" s="42" t="s">
        <v>276</v>
      </c>
      <c r="F12" s="42">
        <f t="shared" si="2"/>
        <v>3013.92</v>
      </c>
      <c r="G12" s="42">
        <v>0.2</v>
      </c>
      <c r="H12" s="43">
        <f t="shared" si="0"/>
        <v>602.78399999999999</v>
      </c>
      <c r="I12" s="42">
        <v>1</v>
      </c>
      <c r="J12" s="45">
        <f t="shared" si="1"/>
        <v>602.78399999999999</v>
      </c>
      <c r="K12" s="46">
        <v>34.54</v>
      </c>
      <c r="L12" s="46">
        <f t="shared" si="3"/>
        <v>20820.159359999998</v>
      </c>
      <c r="M12" s="42">
        <v>2898</v>
      </c>
    </row>
    <row r="13" spans="1:13" ht="25.5" x14ac:dyDescent="0.2">
      <c r="A13" s="42" t="s">
        <v>63</v>
      </c>
      <c r="B13" s="42" t="s">
        <v>68</v>
      </c>
      <c r="C13" s="42" t="s">
        <v>270</v>
      </c>
      <c r="D13" s="42" t="s">
        <v>74</v>
      </c>
      <c r="E13" s="42" t="s">
        <v>276</v>
      </c>
      <c r="F13" s="42">
        <f t="shared" si="2"/>
        <v>3013.92</v>
      </c>
      <c r="G13" s="42">
        <v>0.5</v>
      </c>
      <c r="H13" s="43">
        <f t="shared" si="0"/>
        <v>1506.96</v>
      </c>
      <c r="I13" s="42">
        <v>0.1</v>
      </c>
      <c r="J13" s="45">
        <f t="shared" si="1"/>
        <v>150.696</v>
      </c>
      <c r="K13" s="46">
        <v>26.23</v>
      </c>
      <c r="L13" s="46">
        <f t="shared" si="3"/>
        <v>3952.7560800000001</v>
      </c>
      <c r="M13" s="42">
        <v>2898</v>
      </c>
    </row>
    <row r="14" spans="1:13" ht="25.5" x14ac:dyDescent="0.2">
      <c r="A14" s="42" t="s">
        <v>81</v>
      </c>
      <c r="B14" s="42" t="s">
        <v>75</v>
      </c>
      <c r="C14" s="42" t="s">
        <v>270</v>
      </c>
      <c r="D14" s="42" t="s">
        <v>43</v>
      </c>
      <c r="E14" s="42" t="s">
        <v>281</v>
      </c>
      <c r="F14" s="42">
        <f t="shared" si="2"/>
        <v>1160.6400000000001</v>
      </c>
      <c r="G14" s="42">
        <v>0.01</v>
      </c>
      <c r="H14" s="43">
        <f t="shared" si="0"/>
        <v>11.606400000000001</v>
      </c>
      <c r="I14" s="44">
        <v>0.5</v>
      </c>
      <c r="J14" s="45">
        <f t="shared" si="1"/>
        <v>5.8032000000000004</v>
      </c>
      <c r="K14" s="46">
        <v>34.54</v>
      </c>
      <c r="L14" s="46">
        <f t="shared" si="3"/>
        <v>200.44252800000001</v>
      </c>
      <c r="M14" s="42">
        <v>1116</v>
      </c>
    </row>
    <row r="15" spans="1:13" ht="25.5" x14ac:dyDescent="0.2">
      <c r="A15" s="42" t="s">
        <v>82</v>
      </c>
      <c r="B15" s="42" t="s">
        <v>76</v>
      </c>
      <c r="C15" s="42" t="s">
        <v>282</v>
      </c>
      <c r="D15" s="65" t="s">
        <v>539</v>
      </c>
      <c r="E15" s="42" t="s">
        <v>281</v>
      </c>
      <c r="F15" s="42">
        <f t="shared" si="2"/>
        <v>1160.6400000000001</v>
      </c>
      <c r="G15" s="42">
        <v>0.5</v>
      </c>
      <c r="H15" s="43">
        <f t="shared" si="0"/>
        <v>580.32000000000005</v>
      </c>
      <c r="I15" s="44">
        <v>0.5</v>
      </c>
      <c r="J15" s="45">
        <f t="shared" si="1"/>
        <v>290.16000000000003</v>
      </c>
      <c r="K15" s="46">
        <v>26.23</v>
      </c>
      <c r="L15" s="46">
        <f t="shared" si="3"/>
        <v>7610.8968000000004</v>
      </c>
      <c r="M15" s="42">
        <v>1116</v>
      </c>
    </row>
    <row r="16" spans="1:13" ht="25.5" x14ac:dyDescent="0.2">
      <c r="A16" s="42" t="s">
        <v>83</v>
      </c>
      <c r="B16" s="42" t="s">
        <v>77</v>
      </c>
      <c r="C16" s="42" t="s">
        <v>270</v>
      </c>
      <c r="D16" s="42" t="s">
        <v>43</v>
      </c>
      <c r="E16" s="42" t="s">
        <v>281</v>
      </c>
      <c r="F16" s="42">
        <f t="shared" si="2"/>
        <v>1160.6400000000001</v>
      </c>
      <c r="G16" s="42">
        <v>0.05</v>
      </c>
      <c r="H16" s="43">
        <f t="shared" si="0"/>
        <v>58.032000000000011</v>
      </c>
      <c r="I16" s="44">
        <v>0.5</v>
      </c>
      <c r="J16" s="45">
        <f t="shared" si="1"/>
        <v>29.016000000000005</v>
      </c>
      <c r="K16" s="46">
        <v>34.54</v>
      </c>
      <c r="L16" s="46">
        <f t="shared" si="3"/>
        <v>1002.2126400000002</v>
      </c>
      <c r="M16" s="42">
        <v>1116</v>
      </c>
    </row>
    <row r="17" spans="1:13" ht="25.5" x14ac:dyDescent="0.2">
      <c r="A17" s="42" t="s">
        <v>84</v>
      </c>
      <c r="B17" s="42" t="s">
        <v>78</v>
      </c>
      <c r="C17" s="42" t="s">
        <v>284</v>
      </c>
      <c r="D17" s="65" t="s">
        <v>540</v>
      </c>
      <c r="E17" s="42" t="s">
        <v>281</v>
      </c>
      <c r="F17" s="42">
        <f t="shared" si="2"/>
        <v>1160.6400000000001</v>
      </c>
      <c r="G17" s="42">
        <v>0.02</v>
      </c>
      <c r="H17" s="43">
        <f t="shared" si="0"/>
        <v>23.212800000000001</v>
      </c>
      <c r="I17" s="44">
        <v>0.5</v>
      </c>
      <c r="J17" s="45">
        <f t="shared" si="1"/>
        <v>11.606400000000001</v>
      </c>
      <c r="K17" s="46">
        <v>26.23</v>
      </c>
      <c r="L17" s="46">
        <f t="shared" si="3"/>
        <v>304.43587200000002</v>
      </c>
      <c r="M17" s="42">
        <v>1116</v>
      </c>
    </row>
    <row r="18" spans="1:13" x14ac:dyDescent="0.2">
      <c r="A18" s="42" t="s">
        <v>85</v>
      </c>
      <c r="B18" s="42" t="s">
        <v>79</v>
      </c>
      <c r="C18" s="42" t="s">
        <v>270</v>
      </c>
      <c r="D18" s="42" t="s">
        <v>70</v>
      </c>
      <c r="E18" s="42" t="s">
        <v>273</v>
      </c>
      <c r="F18" s="42">
        <f t="shared" si="2"/>
        <v>2838.1600000000003</v>
      </c>
      <c r="G18" s="42">
        <v>0.02</v>
      </c>
      <c r="H18" s="43">
        <f t="shared" si="0"/>
        <v>56.763200000000005</v>
      </c>
      <c r="I18" s="44">
        <v>0.5</v>
      </c>
      <c r="J18" s="45">
        <f t="shared" si="1"/>
        <v>28.381600000000002</v>
      </c>
      <c r="K18" s="46">
        <v>34.54</v>
      </c>
      <c r="L18" s="46">
        <f t="shared" si="3"/>
        <v>980.30046400000003</v>
      </c>
      <c r="M18" s="42">
        <v>2729</v>
      </c>
    </row>
    <row r="19" spans="1:13" ht="25.5" x14ac:dyDescent="0.2">
      <c r="A19" s="42" t="s">
        <v>86</v>
      </c>
      <c r="B19" s="42" t="s">
        <v>80</v>
      </c>
      <c r="C19" s="42" t="s">
        <v>270</v>
      </c>
      <c r="D19" s="42" t="s">
        <v>43</v>
      </c>
      <c r="E19" s="42" t="s">
        <v>273</v>
      </c>
      <c r="F19" s="42">
        <f t="shared" si="2"/>
        <v>2838.1600000000003</v>
      </c>
      <c r="G19" s="42">
        <v>0.25</v>
      </c>
      <c r="H19" s="43">
        <f t="shared" si="0"/>
        <v>709.54000000000008</v>
      </c>
      <c r="I19" s="44">
        <v>0.5</v>
      </c>
      <c r="J19" s="45">
        <f t="shared" si="1"/>
        <v>354.77000000000004</v>
      </c>
      <c r="K19" s="46">
        <v>34.54</v>
      </c>
      <c r="L19" s="46">
        <f t="shared" si="3"/>
        <v>12253.755800000001</v>
      </c>
      <c r="M19" s="42">
        <v>2729</v>
      </c>
    </row>
    <row r="20" spans="1:13" ht="25.5" x14ac:dyDescent="0.2">
      <c r="A20" s="42" t="s">
        <v>88</v>
      </c>
      <c r="B20" s="42" t="s">
        <v>94</v>
      </c>
      <c r="C20" s="42" t="s">
        <v>270</v>
      </c>
      <c r="D20" s="42" t="s">
        <v>43</v>
      </c>
      <c r="E20" s="42" t="s">
        <v>273</v>
      </c>
      <c r="F20" s="42">
        <f t="shared" si="2"/>
        <v>2838.1600000000003</v>
      </c>
      <c r="G20" s="42">
        <v>0.01</v>
      </c>
      <c r="H20" s="43">
        <f t="shared" si="0"/>
        <v>28.381600000000002</v>
      </c>
      <c r="I20" s="44">
        <v>1</v>
      </c>
      <c r="J20" s="45">
        <f t="shared" si="1"/>
        <v>28.381600000000002</v>
      </c>
      <c r="K20" s="46">
        <v>34.54</v>
      </c>
      <c r="L20" s="46">
        <f t="shared" si="3"/>
        <v>980.30046400000003</v>
      </c>
      <c r="M20" s="42">
        <v>2729</v>
      </c>
    </row>
    <row r="21" spans="1:13" ht="25.5" x14ac:dyDescent="0.2">
      <c r="A21" s="42" t="s">
        <v>89</v>
      </c>
      <c r="B21" s="42" t="s">
        <v>95</v>
      </c>
      <c r="C21" s="42" t="s">
        <v>270</v>
      </c>
      <c r="D21" s="65" t="s">
        <v>43</v>
      </c>
      <c r="E21" s="42" t="s">
        <v>273</v>
      </c>
      <c r="F21" s="42">
        <f t="shared" si="2"/>
        <v>2838.1600000000003</v>
      </c>
      <c r="G21" s="42">
        <v>0.1</v>
      </c>
      <c r="H21" s="43">
        <f t="shared" si="0"/>
        <v>283.81600000000003</v>
      </c>
      <c r="I21" s="44">
        <v>1</v>
      </c>
      <c r="J21" s="45">
        <f t="shared" si="1"/>
        <v>283.81600000000003</v>
      </c>
      <c r="K21" s="46">
        <v>34.54</v>
      </c>
      <c r="L21" s="46">
        <f t="shared" si="3"/>
        <v>9803.004640000001</v>
      </c>
      <c r="M21" s="42">
        <v>2729</v>
      </c>
    </row>
    <row r="22" spans="1:13" ht="25.5" x14ac:dyDescent="0.2">
      <c r="A22" s="42" t="s">
        <v>90</v>
      </c>
      <c r="B22" s="42" t="s">
        <v>96</v>
      </c>
      <c r="C22" s="42" t="s">
        <v>270</v>
      </c>
      <c r="D22" s="42" t="s">
        <v>43</v>
      </c>
      <c r="E22" s="42" t="s">
        <v>273</v>
      </c>
      <c r="F22" s="42">
        <f t="shared" si="2"/>
        <v>2838.1600000000003</v>
      </c>
      <c r="G22" s="42">
        <v>5.0000000000000001E-3</v>
      </c>
      <c r="H22" s="43">
        <f t="shared" si="0"/>
        <v>14.190800000000001</v>
      </c>
      <c r="I22" s="44">
        <v>1</v>
      </c>
      <c r="J22" s="45">
        <f t="shared" si="1"/>
        <v>14.190800000000001</v>
      </c>
      <c r="K22" s="46">
        <v>34.54</v>
      </c>
      <c r="L22" s="46">
        <f t="shared" si="3"/>
        <v>490.15023200000002</v>
      </c>
      <c r="M22" s="42">
        <v>2729</v>
      </c>
    </row>
    <row r="23" spans="1:13" ht="25.5" x14ac:dyDescent="0.2">
      <c r="A23" s="42" t="s">
        <v>91</v>
      </c>
      <c r="B23" s="42" t="s">
        <v>97</v>
      </c>
      <c r="C23" s="42" t="s">
        <v>277</v>
      </c>
      <c r="D23" s="42" t="s">
        <v>70</v>
      </c>
      <c r="E23" s="42" t="s">
        <v>273</v>
      </c>
      <c r="F23" s="42">
        <f t="shared" si="2"/>
        <v>2838.1600000000003</v>
      </c>
      <c r="G23" s="42">
        <v>5.0000000000000001E-3</v>
      </c>
      <c r="H23" s="47">
        <f t="shared" si="0"/>
        <v>14.190800000000001</v>
      </c>
      <c r="I23" s="44">
        <v>0.5</v>
      </c>
      <c r="J23" s="45">
        <f t="shared" si="1"/>
        <v>7.0954000000000006</v>
      </c>
      <c r="K23" s="46">
        <v>34.54</v>
      </c>
      <c r="L23" s="46">
        <f t="shared" si="3"/>
        <v>245.07511600000001</v>
      </c>
      <c r="M23" s="42">
        <v>2729</v>
      </c>
    </row>
    <row r="24" spans="1:13" ht="25.5" x14ac:dyDescent="0.2">
      <c r="A24" s="42" t="s">
        <v>92</v>
      </c>
      <c r="B24" s="42" t="s">
        <v>98</v>
      </c>
      <c r="C24" s="42" t="s">
        <v>270</v>
      </c>
      <c r="D24" s="42" t="s">
        <v>73</v>
      </c>
      <c r="E24" s="42" t="s">
        <v>285</v>
      </c>
      <c r="F24" s="42">
        <f t="shared" si="2"/>
        <v>3447.6</v>
      </c>
      <c r="G24" s="42">
        <v>5.0000000000000001E-3</v>
      </c>
      <c r="H24" s="47">
        <f t="shared" si="0"/>
        <v>17.238</v>
      </c>
      <c r="I24" s="44">
        <v>0.5</v>
      </c>
      <c r="J24" s="45">
        <f t="shared" si="1"/>
        <v>8.6189999999999998</v>
      </c>
      <c r="K24" s="46">
        <v>34.54</v>
      </c>
      <c r="L24" s="46">
        <f t="shared" si="3"/>
        <v>297.70025999999996</v>
      </c>
      <c r="M24" s="42">
        <v>3315</v>
      </c>
    </row>
    <row r="25" spans="1:13" ht="25.5" x14ac:dyDescent="0.2">
      <c r="A25" s="42" t="s">
        <v>93</v>
      </c>
      <c r="B25" s="42" t="s">
        <v>98</v>
      </c>
      <c r="C25" s="42" t="s">
        <v>270</v>
      </c>
      <c r="D25" s="42" t="s">
        <v>70</v>
      </c>
      <c r="E25" s="42" t="s">
        <v>285</v>
      </c>
      <c r="F25" s="42">
        <f t="shared" si="2"/>
        <v>3447.6</v>
      </c>
      <c r="G25" s="42">
        <v>0.01</v>
      </c>
      <c r="H25" s="47">
        <f t="shared" si="0"/>
        <v>34.475999999999999</v>
      </c>
      <c r="I25" s="44">
        <v>0.5</v>
      </c>
      <c r="J25" s="45">
        <f t="shared" si="1"/>
        <v>17.238</v>
      </c>
      <c r="K25" s="46">
        <v>34.54</v>
      </c>
      <c r="L25" s="46">
        <f t="shared" si="3"/>
        <v>595.40051999999991</v>
      </c>
      <c r="M25" s="42">
        <v>3315</v>
      </c>
    </row>
    <row r="26" spans="1:13" ht="25.5" x14ac:dyDescent="0.2">
      <c r="A26" s="42" t="s">
        <v>99</v>
      </c>
      <c r="B26" s="42" t="s">
        <v>98</v>
      </c>
      <c r="C26" s="42" t="s">
        <v>270</v>
      </c>
      <c r="D26" s="42" t="s">
        <v>43</v>
      </c>
      <c r="E26" s="42" t="s">
        <v>285</v>
      </c>
      <c r="F26" s="42">
        <f t="shared" si="2"/>
        <v>3447.6</v>
      </c>
      <c r="G26" s="42">
        <v>0.02</v>
      </c>
      <c r="H26" s="47">
        <f t="shared" si="0"/>
        <v>68.951999999999998</v>
      </c>
      <c r="I26" s="44">
        <v>0.5</v>
      </c>
      <c r="J26" s="45">
        <f t="shared" si="1"/>
        <v>34.475999999999999</v>
      </c>
      <c r="K26" s="46">
        <v>34.54</v>
      </c>
      <c r="L26" s="46">
        <f t="shared" si="3"/>
        <v>1190.8010399999998</v>
      </c>
      <c r="M26" s="42">
        <v>3315</v>
      </c>
    </row>
    <row r="27" spans="1:13" ht="25.5" x14ac:dyDescent="0.2">
      <c r="A27" s="42" t="s">
        <v>100</v>
      </c>
      <c r="B27" s="42" t="s">
        <v>105</v>
      </c>
      <c r="C27" s="42" t="s">
        <v>282</v>
      </c>
      <c r="D27" s="65" t="s">
        <v>538</v>
      </c>
      <c r="E27" s="42" t="s">
        <v>276</v>
      </c>
      <c r="F27" s="42">
        <f t="shared" si="2"/>
        <v>3013.92</v>
      </c>
      <c r="G27" s="42">
        <v>1</v>
      </c>
      <c r="H27" s="47">
        <f t="shared" si="0"/>
        <v>3013.92</v>
      </c>
      <c r="I27" s="44">
        <v>0.1</v>
      </c>
      <c r="J27" s="45">
        <f t="shared" si="1"/>
        <v>301.392</v>
      </c>
      <c r="K27" s="46">
        <v>34.54</v>
      </c>
      <c r="L27" s="46">
        <f t="shared" si="3"/>
        <v>10410.079679999999</v>
      </c>
      <c r="M27" s="42">
        <v>2898</v>
      </c>
    </row>
    <row r="28" spans="1:13" ht="25.5" x14ac:dyDescent="0.2">
      <c r="A28" s="42" t="s">
        <v>101</v>
      </c>
      <c r="B28" s="42" t="s">
        <v>106</v>
      </c>
      <c r="C28" s="42" t="s">
        <v>277</v>
      </c>
      <c r="D28" s="42" t="s">
        <v>111</v>
      </c>
      <c r="E28" s="42" t="s">
        <v>276</v>
      </c>
      <c r="F28" s="42">
        <f t="shared" si="2"/>
        <v>3013.92</v>
      </c>
      <c r="G28" s="42">
        <v>0.25</v>
      </c>
      <c r="H28" s="47">
        <f t="shared" si="0"/>
        <v>753.48</v>
      </c>
      <c r="I28" s="44">
        <v>0.5</v>
      </c>
      <c r="J28" s="45">
        <f t="shared" si="1"/>
        <v>376.74</v>
      </c>
      <c r="K28" s="46">
        <v>26.23</v>
      </c>
      <c r="L28" s="46">
        <f t="shared" si="3"/>
        <v>9881.8901999999998</v>
      </c>
      <c r="M28" s="42">
        <v>2898</v>
      </c>
    </row>
    <row r="29" spans="1:13" x14ac:dyDescent="0.2">
      <c r="A29" s="42" t="s">
        <v>102</v>
      </c>
      <c r="B29" s="42" t="s">
        <v>107</v>
      </c>
      <c r="C29" s="42" t="s">
        <v>280</v>
      </c>
      <c r="D29" s="42" t="s">
        <v>73</v>
      </c>
      <c r="E29" s="42" t="s">
        <v>285</v>
      </c>
      <c r="F29" s="42">
        <f t="shared" si="2"/>
        <v>3447.6</v>
      </c>
      <c r="G29" s="42">
        <v>3.0000000000000001E-3</v>
      </c>
      <c r="H29" s="47">
        <f t="shared" si="0"/>
        <v>10.3428</v>
      </c>
      <c r="I29" s="44">
        <v>0.5</v>
      </c>
      <c r="J29" s="45">
        <f t="shared" si="1"/>
        <v>5.1714000000000002</v>
      </c>
      <c r="K29" s="46">
        <v>26.23</v>
      </c>
      <c r="L29" s="46">
        <f t="shared" si="3"/>
        <v>135.64582200000001</v>
      </c>
      <c r="M29" s="42">
        <v>3315</v>
      </c>
    </row>
    <row r="30" spans="1:13" ht="25.5" x14ac:dyDescent="0.2">
      <c r="A30" s="42" t="s">
        <v>103</v>
      </c>
      <c r="B30" s="42" t="s">
        <v>108</v>
      </c>
      <c r="C30" s="42" t="s">
        <v>270</v>
      </c>
      <c r="D30" s="42" t="s">
        <v>112</v>
      </c>
      <c r="E30" s="42" t="s">
        <v>276</v>
      </c>
      <c r="F30" s="42">
        <f t="shared" si="2"/>
        <v>3013.92</v>
      </c>
      <c r="G30" s="42">
        <v>0.01</v>
      </c>
      <c r="H30" s="47">
        <f t="shared" si="0"/>
        <v>30.139200000000002</v>
      </c>
      <c r="I30" s="44">
        <v>0.1</v>
      </c>
      <c r="J30" s="45">
        <f t="shared" si="1"/>
        <v>3.0139200000000006</v>
      </c>
      <c r="K30" s="46">
        <v>26.23</v>
      </c>
      <c r="L30" s="46">
        <f t="shared" si="3"/>
        <v>79.055121600000021</v>
      </c>
      <c r="M30" s="42">
        <v>2898</v>
      </c>
    </row>
    <row r="31" spans="1:13" x14ac:dyDescent="0.2">
      <c r="A31" s="42" t="s">
        <v>104</v>
      </c>
      <c r="B31" s="42" t="s">
        <v>109</v>
      </c>
      <c r="C31" s="42" t="s">
        <v>277</v>
      </c>
      <c r="D31" s="42" t="s">
        <v>113</v>
      </c>
      <c r="E31" s="42" t="s">
        <v>271</v>
      </c>
      <c r="F31" s="42">
        <f t="shared" si="2"/>
        <v>2163.2000000000003</v>
      </c>
      <c r="G31" s="42">
        <v>4</v>
      </c>
      <c r="H31" s="47">
        <f t="shared" si="0"/>
        <v>8652.8000000000011</v>
      </c>
      <c r="I31" s="44">
        <v>0.5</v>
      </c>
      <c r="J31" s="45">
        <f t="shared" si="1"/>
        <v>4326.4000000000005</v>
      </c>
      <c r="K31" s="46">
        <v>26.23</v>
      </c>
      <c r="L31" s="46">
        <f t="shared" si="3"/>
        <v>113481.47200000002</v>
      </c>
      <c r="M31" s="42">
        <v>2080</v>
      </c>
    </row>
    <row r="32" spans="1:13" ht="25.5" x14ac:dyDescent="0.2">
      <c r="A32" s="42" t="s">
        <v>114</v>
      </c>
      <c r="B32" s="42" t="s">
        <v>120</v>
      </c>
      <c r="C32" s="42" t="s">
        <v>282</v>
      </c>
      <c r="D32" s="65" t="s">
        <v>537</v>
      </c>
      <c r="E32" s="42" t="s">
        <v>276</v>
      </c>
      <c r="F32" s="42">
        <f t="shared" si="2"/>
        <v>3013.92</v>
      </c>
      <c r="G32" s="42">
        <v>1</v>
      </c>
      <c r="H32" s="47">
        <f t="shared" si="0"/>
        <v>3013.92</v>
      </c>
      <c r="I32" s="44">
        <v>0.5</v>
      </c>
      <c r="J32" s="45">
        <f t="shared" si="1"/>
        <v>1506.96</v>
      </c>
      <c r="K32" s="46">
        <v>26.23</v>
      </c>
      <c r="L32" s="46">
        <f t="shared" si="3"/>
        <v>39527.560799999999</v>
      </c>
      <c r="M32" s="42">
        <v>2898</v>
      </c>
    </row>
    <row r="33" spans="1:13" ht="25.5" x14ac:dyDescent="0.2">
      <c r="A33" s="42" t="s">
        <v>115</v>
      </c>
      <c r="B33" s="42" t="s">
        <v>121</v>
      </c>
      <c r="C33" s="42" t="s">
        <v>282</v>
      </c>
      <c r="D33" s="65" t="s">
        <v>536</v>
      </c>
      <c r="E33" s="42" t="s">
        <v>286</v>
      </c>
      <c r="F33" s="42">
        <f t="shared" si="2"/>
        <v>2614.56</v>
      </c>
      <c r="G33" s="42">
        <v>0.5</v>
      </c>
      <c r="H33" s="47">
        <f t="shared" si="0"/>
        <v>1307.28</v>
      </c>
      <c r="I33" s="44">
        <v>0.5</v>
      </c>
      <c r="J33" s="45">
        <f t="shared" si="1"/>
        <v>653.64</v>
      </c>
      <c r="K33" s="46">
        <v>34.54</v>
      </c>
      <c r="L33" s="46">
        <f t="shared" si="3"/>
        <v>22576.725599999998</v>
      </c>
      <c r="M33" s="42">
        <v>2514</v>
      </c>
    </row>
    <row r="34" spans="1:13" ht="25.5" x14ac:dyDescent="0.2">
      <c r="A34" s="42" t="s">
        <v>116</v>
      </c>
      <c r="B34" s="42" t="s">
        <v>122</v>
      </c>
      <c r="C34" s="42" t="s">
        <v>282</v>
      </c>
      <c r="D34" s="65" t="s">
        <v>541</v>
      </c>
      <c r="E34" s="42" t="s">
        <v>273</v>
      </c>
      <c r="F34" s="42">
        <f t="shared" si="2"/>
        <v>2838.1600000000003</v>
      </c>
      <c r="G34" s="42">
        <v>0.1</v>
      </c>
      <c r="H34" s="47">
        <f t="shared" si="0"/>
        <v>283.81600000000003</v>
      </c>
      <c r="I34" s="44">
        <v>0.1</v>
      </c>
      <c r="J34" s="45">
        <f t="shared" si="1"/>
        <v>28.381600000000006</v>
      </c>
      <c r="K34" s="46">
        <v>34.54</v>
      </c>
      <c r="L34" s="46">
        <f t="shared" si="3"/>
        <v>980.30046400000015</v>
      </c>
      <c r="M34" s="42">
        <v>2729</v>
      </c>
    </row>
    <row r="35" spans="1:13" x14ac:dyDescent="0.2">
      <c r="A35" s="42" t="s">
        <v>117</v>
      </c>
      <c r="B35" s="42" t="s">
        <v>123</v>
      </c>
      <c r="C35" s="42" t="s">
        <v>282</v>
      </c>
      <c r="D35" s="42" t="s">
        <v>73</v>
      </c>
      <c r="E35" s="42" t="s">
        <v>276</v>
      </c>
      <c r="F35" s="42">
        <f t="shared" si="2"/>
        <v>3013.92</v>
      </c>
      <c r="G35" s="42">
        <v>1</v>
      </c>
      <c r="H35" s="47">
        <f t="shared" si="0"/>
        <v>3013.92</v>
      </c>
      <c r="I35" s="44">
        <v>0.5</v>
      </c>
      <c r="J35" s="45">
        <f t="shared" si="1"/>
        <v>1506.96</v>
      </c>
      <c r="K35" s="46">
        <v>26.23</v>
      </c>
      <c r="L35" s="46">
        <f t="shared" si="3"/>
        <v>39527.560799999999</v>
      </c>
      <c r="M35" s="42">
        <v>2898</v>
      </c>
    </row>
    <row r="36" spans="1:13" ht="25.5" x14ac:dyDescent="0.2">
      <c r="A36" s="42" t="s">
        <v>118</v>
      </c>
      <c r="B36" s="42" t="s">
        <v>124</v>
      </c>
      <c r="C36" s="42" t="s">
        <v>282</v>
      </c>
      <c r="D36" s="42" t="s">
        <v>73</v>
      </c>
      <c r="E36" s="42" t="s">
        <v>276</v>
      </c>
      <c r="F36" s="42">
        <f t="shared" si="2"/>
        <v>3013.92</v>
      </c>
      <c r="G36" s="42">
        <v>0.05</v>
      </c>
      <c r="H36" s="47">
        <f t="shared" si="0"/>
        <v>150.696</v>
      </c>
      <c r="I36" s="44">
        <v>0.5</v>
      </c>
      <c r="J36" s="45">
        <f t="shared" si="1"/>
        <v>75.347999999999999</v>
      </c>
      <c r="K36" s="46">
        <v>34.54</v>
      </c>
      <c r="L36" s="46">
        <f t="shared" si="3"/>
        <v>2602.5199199999997</v>
      </c>
      <c r="M36" s="42">
        <v>2898</v>
      </c>
    </row>
    <row r="37" spans="1:13" ht="25.5" x14ac:dyDescent="0.2">
      <c r="A37" s="42" t="s">
        <v>119</v>
      </c>
      <c r="B37" s="42" t="s">
        <v>125</v>
      </c>
      <c r="C37" s="42" t="s">
        <v>277</v>
      </c>
      <c r="D37" s="42" t="s">
        <v>127</v>
      </c>
      <c r="E37" s="42" t="s">
        <v>285</v>
      </c>
      <c r="F37" s="42">
        <f t="shared" si="2"/>
        <v>3447.6</v>
      </c>
      <c r="G37" s="42">
        <v>0.01</v>
      </c>
      <c r="H37" s="47">
        <f t="shared" si="0"/>
        <v>34.475999999999999</v>
      </c>
      <c r="I37" s="44">
        <v>0.5</v>
      </c>
      <c r="J37" s="45">
        <f t="shared" si="1"/>
        <v>17.238</v>
      </c>
      <c r="K37" s="46">
        <v>26.23</v>
      </c>
      <c r="L37" s="46">
        <f t="shared" si="3"/>
        <v>452.15273999999999</v>
      </c>
      <c r="M37" s="42">
        <v>3315</v>
      </c>
    </row>
    <row r="38" spans="1:13" ht="25.5" x14ac:dyDescent="0.2">
      <c r="A38" s="42" t="s">
        <v>128</v>
      </c>
      <c r="B38" s="42" t="s">
        <v>134</v>
      </c>
      <c r="C38" s="42" t="s">
        <v>277</v>
      </c>
      <c r="D38" s="42" t="s">
        <v>140</v>
      </c>
      <c r="E38" s="42" t="s">
        <v>276</v>
      </c>
      <c r="F38" s="42">
        <f t="shared" si="2"/>
        <v>3013.92</v>
      </c>
      <c r="G38" s="42">
        <v>5</v>
      </c>
      <c r="H38" s="47">
        <f t="shared" si="0"/>
        <v>15069.6</v>
      </c>
      <c r="I38" s="44">
        <v>0.1</v>
      </c>
      <c r="J38" s="45">
        <f t="shared" si="1"/>
        <v>1506.96</v>
      </c>
      <c r="K38" s="46">
        <v>26.23</v>
      </c>
      <c r="L38" s="46">
        <f t="shared" si="3"/>
        <v>39527.560799999999</v>
      </c>
      <c r="M38" s="42">
        <v>2898</v>
      </c>
    </row>
    <row r="39" spans="1:13" ht="25.5" x14ac:dyDescent="0.2">
      <c r="A39" s="42" t="s">
        <v>129</v>
      </c>
      <c r="B39" s="42" t="s">
        <v>135</v>
      </c>
      <c r="C39" s="42" t="s">
        <v>287</v>
      </c>
      <c r="D39" s="42" t="s">
        <v>141</v>
      </c>
      <c r="E39" s="42" t="s">
        <v>276</v>
      </c>
      <c r="F39" s="42">
        <f t="shared" si="2"/>
        <v>3013.92</v>
      </c>
      <c r="G39" s="42">
        <v>0.05</v>
      </c>
      <c r="H39" s="47">
        <f t="shared" si="0"/>
        <v>150.696</v>
      </c>
      <c r="I39" s="44">
        <v>0.1</v>
      </c>
      <c r="J39" s="45">
        <f t="shared" si="1"/>
        <v>15.069600000000001</v>
      </c>
      <c r="K39" s="46">
        <v>26.23</v>
      </c>
      <c r="L39" s="46">
        <f t="shared" si="3"/>
        <v>395.27560800000003</v>
      </c>
      <c r="M39" s="42">
        <v>2898</v>
      </c>
    </row>
    <row r="40" spans="1:13" x14ac:dyDescent="0.2">
      <c r="A40" s="42" t="s">
        <v>130</v>
      </c>
      <c r="B40" s="42" t="s">
        <v>136</v>
      </c>
      <c r="C40" s="42" t="s">
        <v>270</v>
      </c>
      <c r="D40" s="42" t="s">
        <v>141</v>
      </c>
      <c r="E40" s="42" t="s">
        <v>276</v>
      </c>
      <c r="F40" s="42">
        <f t="shared" si="2"/>
        <v>3013.92</v>
      </c>
      <c r="G40" s="42">
        <v>10</v>
      </c>
      <c r="H40" s="47">
        <f t="shared" si="0"/>
        <v>30139.200000000001</v>
      </c>
      <c r="I40" s="44">
        <v>0.1</v>
      </c>
      <c r="J40" s="45">
        <f t="shared" si="1"/>
        <v>3013.92</v>
      </c>
      <c r="K40" s="46">
        <v>26.23</v>
      </c>
      <c r="L40" s="46">
        <f t="shared" si="3"/>
        <v>79055.121599999999</v>
      </c>
      <c r="M40" s="42">
        <v>2898</v>
      </c>
    </row>
    <row r="41" spans="1:13" ht="25.5" x14ac:dyDescent="0.2">
      <c r="A41" s="42" t="s">
        <v>131</v>
      </c>
      <c r="B41" s="42" t="s">
        <v>137</v>
      </c>
      <c r="C41" s="42" t="s">
        <v>270</v>
      </c>
      <c r="D41" s="42" t="s">
        <v>142</v>
      </c>
      <c r="E41" s="42" t="s">
        <v>276</v>
      </c>
      <c r="F41" s="42">
        <f t="shared" si="2"/>
        <v>3013.92</v>
      </c>
      <c r="G41" s="42">
        <v>0.01</v>
      </c>
      <c r="H41" s="43">
        <f t="shared" si="0"/>
        <v>30.139200000000002</v>
      </c>
      <c r="I41" s="44">
        <v>0.1</v>
      </c>
      <c r="J41" s="45">
        <f t="shared" si="1"/>
        <v>3.0139200000000006</v>
      </c>
      <c r="K41" s="46">
        <v>26.23</v>
      </c>
      <c r="L41" s="46">
        <f t="shared" si="3"/>
        <v>79.055121600000021</v>
      </c>
      <c r="M41" s="42">
        <v>2898</v>
      </c>
    </row>
    <row r="42" spans="1:13" ht="25.5" x14ac:dyDescent="0.2">
      <c r="A42" s="42" t="s">
        <v>132</v>
      </c>
      <c r="B42" s="42" t="s">
        <v>138</v>
      </c>
      <c r="C42" s="42" t="s">
        <v>270</v>
      </c>
      <c r="D42" s="42" t="s">
        <v>141</v>
      </c>
      <c r="E42" s="42" t="s">
        <v>276</v>
      </c>
      <c r="F42" s="42">
        <f t="shared" si="2"/>
        <v>3013.92</v>
      </c>
      <c r="G42" s="42">
        <v>0.01</v>
      </c>
      <c r="H42" s="43">
        <f t="shared" si="0"/>
        <v>30.139200000000002</v>
      </c>
      <c r="I42" s="44">
        <v>0.1</v>
      </c>
      <c r="J42" s="45">
        <f t="shared" si="1"/>
        <v>3.0139200000000006</v>
      </c>
      <c r="K42" s="46">
        <v>26.23</v>
      </c>
      <c r="L42" s="46">
        <f t="shared" si="3"/>
        <v>79.055121600000021</v>
      </c>
      <c r="M42" s="42">
        <v>2898</v>
      </c>
    </row>
    <row r="43" spans="1:13" s="39" customFormat="1" ht="38.25" x14ac:dyDescent="0.2">
      <c r="A43" s="42" t="s">
        <v>133</v>
      </c>
      <c r="B43" s="42" t="s">
        <v>139</v>
      </c>
      <c r="C43" s="42" t="s">
        <v>280</v>
      </c>
      <c r="D43" s="42" t="s">
        <v>73</v>
      </c>
      <c r="E43" s="42" t="s">
        <v>288</v>
      </c>
      <c r="F43" s="42">
        <f t="shared" si="2"/>
        <v>850.72</v>
      </c>
      <c r="G43" s="42">
        <v>1</v>
      </c>
      <c r="H43" s="43">
        <f t="shared" si="0"/>
        <v>850.72</v>
      </c>
      <c r="I43" s="44">
        <v>0.1</v>
      </c>
      <c r="J43" s="45">
        <f t="shared" si="1"/>
        <v>85.072000000000003</v>
      </c>
      <c r="K43" s="46">
        <v>26.23</v>
      </c>
      <c r="L43" s="46">
        <f t="shared" si="3"/>
        <v>2231.4385600000001</v>
      </c>
      <c r="M43" s="42">
        <v>818</v>
      </c>
    </row>
    <row r="44" spans="1:13" ht="25.5" x14ac:dyDescent="0.2">
      <c r="A44" s="42" t="s">
        <v>143</v>
      </c>
      <c r="B44" s="42" t="s">
        <v>149</v>
      </c>
      <c r="C44" s="42" t="s">
        <v>270</v>
      </c>
      <c r="D44" s="42" t="s">
        <v>141</v>
      </c>
      <c r="E44" s="42" t="s">
        <v>285</v>
      </c>
      <c r="F44" s="42">
        <f t="shared" si="2"/>
        <v>3447.6</v>
      </c>
      <c r="G44" s="42">
        <v>2.5000000000000001E-2</v>
      </c>
      <c r="H44" s="43">
        <f t="shared" si="0"/>
        <v>86.19</v>
      </c>
      <c r="I44" s="44">
        <v>0.1</v>
      </c>
      <c r="J44" s="45">
        <f t="shared" si="1"/>
        <v>8.6189999999999998</v>
      </c>
      <c r="K44" s="46">
        <v>26.23</v>
      </c>
      <c r="L44" s="46">
        <f t="shared" si="3"/>
        <v>226.07637</v>
      </c>
      <c r="M44" s="42">
        <v>3315</v>
      </c>
    </row>
    <row r="45" spans="1:13" ht="25.5" x14ac:dyDescent="0.2">
      <c r="A45" s="42" t="s">
        <v>144</v>
      </c>
      <c r="B45" s="42" t="s">
        <v>150</v>
      </c>
      <c r="C45" s="42" t="s">
        <v>270</v>
      </c>
      <c r="D45" s="42" t="s">
        <v>141</v>
      </c>
      <c r="E45" s="42" t="s">
        <v>276</v>
      </c>
      <c r="F45" s="42">
        <f t="shared" si="2"/>
        <v>3013.92</v>
      </c>
      <c r="G45" s="42">
        <v>2.5000000000000001E-2</v>
      </c>
      <c r="H45" s="43">
        <f t="shared" si="0"/>
        <v>75.347999999999999</v>
      </c>
      <c r="I45" s="44">
        <v>0.1</v>
      </c>
      <c r="J45" s="45">
        <f t="shared" si="1"/>
        <v>7.5348000000000006</v>
      </c>
      <c r="K45" s="46">
        <v>26.23</v>
      </c>
      <c r="L45" s="46">
        <f t="shared" si="3"/>
        <v>197.63780400000002</v>
      </c>
      <c r="M45" s="42">
        <v>2898</v>
      </c>
    </row>
    <row r="46" spans="1:13" ht="25.5" x14ac:dyDescent="0.2">
      <c r="A46" s="42" t="s">
        <v>145</v>
      </c>
      <c r="B46" s="42" t="s">
        <v>151</v>
      </c>
      <c r="C46" s="42" t="s">
        <v>270</v>
      </c>
      <c r="D46" s="42" t="s">
        <v>141</v>
      </c>
      <c r="E46" s="42" t="s">
        <v>285</v>
      </c>
      <c r="F46" s="42">
        <f t="shared" si="2"/>
        <v>3447.6</v>
      </c>
      <c r="G46" s="42">
        <v>0.05</v>
      </c>
      <c r="H46" s="43">
        <f t="shared" si="0"/>
        <v>172.38</v>
      </c>
      <c r="I46" s="44">
        <v>0.1</v>
      </c>
      <c r="J46" s="45">
        <f t="shared" si="1"/>
        <v>17.238</v>
      </c>
      <c r="K46" s="46">
        <v>26.23</v>
      </c>
      <c r="L46" s="46">
        <f t="shared" si="3"/>
        <v>452.15273999999999</v>
      </c>
      <c r="M46" s="42">
        <v>3315</v>
      </c>
    </row>
    <row r="47" spans="1:13" ht="25.5" x14ac:dyDescent="0.2">
      <c r="A47" s="42" t="s">
        <v>146</v>
      </c>
      <c r="B47" s="42" t="s">
        <v>152</v>
      </c>
      <c r="C47" s="42" t="s">
        <v>270</v>
      </c>
      <c r="D47" s="42" t="s">
        <v>141</v>
      </c>
      <c r="E47" s="42" t="s">
        <v>285</v>
      </c>
      <c r="F47" s="42">
        <f t="shared" si="2"/>
        <v>3447.6</v>
      </c>
      <c r="G47" s="42">
        <v>0.05</v>
      </c>
      <c r="H47" s="43">
        <f t="shared" si="0"/>
        <v>172.38</v>
      </c>
      <c r="I47" s="44">
        <v>0.1</v>
      </c>
      <c r="J47" s="45">
        <f t="shared" si="1"/>
        <v>17.238</v>
      </c>
      <c r="K47" s="46">
        <v>26.23</v>
      </c>
      <c r="L47" s="46">
        <f t="shared" si="3"/>
        <v>452.15273999999999</v>
      </c>
      <c r="M47" s="42">
        <v>3315</v>
      </c>
    </row>
    <row r="48" spans="1:13" ht="25.5" x14ac:dyDescent="0.2">
      <c r="A48" s="42" t="s">
        <v>147</v>
      </c>
      <c r="B48" s="42" t="s">
        <v>153</v>
      </c>
      <c r="C48" s="42" t="s">
        <v>270</v>
      </c>
      <c r="D48" s="42" t="s">
        <v>141</v>
      </c>
      <c r="E48" s="42" t="s">
        <v>285</v>
      </c>
      <c r="F48" s="42">
        <f t="shared" si="2"/>
        <v>3447.6</v>
      </c>
      <c r="G48" s="42">
        <v>0.05</v>
      </c>
      <c r="H48" s="43">
        <f t="shared" si="0"/>
        <v>172.38</v>
      </c>
      <c r="I48" s="44">
        <v>0.2</v>
      </c>
      <c r="J48" s="45">
        <f t="shared" si="1"/>
        <v>34.475999999999999</v>
      </c>
      <c r="K48" s="46">
        <v>26.23</v>
      </c>
      <c r="L48" s="46">
        <f t="shared" si="3"/>
        <v>904.30547999999999</v>
      </c>
      <c r="M48" s="42">
        <v>3315</v>
      </c>
    </row>
    <row r="49" spans="1:13" s="39" customFormat="1" x14ac:dyDescent="0.2">
      <c r="A49" s="42" t="s">
        <v>148</v>
      </c>
      <c r="B49" s="42" t="s">
        <v>154</v>
      </c>
      <c r="C49" s="42" t="s">
        <v>270</v>
      </c>
      <c r="D49" s="42" t="s">
        <v>73</v>
      </c>
      <c r="E49" s="42" t="s">
        <v>288</v>
      </c>
      <c r="F49" s="42">
        <f t="shared" si="2"/>
        <v>850.72</v>
      </c>
      <c r="G49" s="42">
        <v>1.4999999999999999E-2</v>
      </c>
      <c r="H49" s="47">
        <f t="shared" si="0"/>
        <v>12.7608</v>
      </c>
      <c r="I49" s="44">
        <v>0.5</v>
      </c>
      <c r="J49" s="45">
        <f t="shared" si="1"/>
        <v>6.3803999999999998</v>
      </c>
      <c r="K49" s="46">
        <v>34.54</v>
      </c>
      <c r="L49" s="46">
        <f t="shared" si="3"/>
        <v>220.37901599999998</v>
      </c>
      <c r="M49" s="42">
        <v>818</v>
      </c>
    </row>
    <row r="50" spans="1:13" s="39" customFormat="1" ht="12.75" customHeight="1" x14ac:dyDescent="0.2">
      <c r="A50" s="127" t="s">
        <v>289</v>
      </c>
      <c r="B50" s="42" t="s">
        <v>290</v>
      </c>
      <c r="C50" s="127" t="s">
        <v>280</v>
      </c>
      <c r="D50" s="127" t="s">
        <v>157</v>
      </c>
      <c r="E50" s="127" t="s">
        <v>291</v>
      </c>
      <c r="F50" s="42">
        <f t="shared" si="2"/>
        <v>2227.6800000000003</v>
      </c>
      <c r="G50" s="127">
        <v>79.400000000000006</v>
      </c>
      <c r="H50" s="135">
        <v>170000</v>
      </c>
      <c r="I50" s="136">
        <v>2.5000000000000001E-2</v>
      </c>
      <c r="J50" s="130">
        <f t="shared" si="1"/>
        <v>4250</v>
      </c>
      <c r="K50" s="137">
        <v>22.57</v>
      </c>
      <c r="L50" s="137">
        <f>K50*J50</f>
        <v>95922.5</v>
      </c>
      <c r="M50" s="127">
        <v>2142</v>
      </c>
    </row>
    <row r="51" spans="1:13" s="39" customFormat="1" x14ac:dyDescent="0.2">
      <c r="A51" s="127"/>
      <c r="B51" s="42" t="s">
        <v>167</v>
      </c>
      <c r="C51" s="127"/>
      <c r="D51" s="127"/>
      <c r="E51" s="127"/>
      <c r="F51" s="42">
        <f t="shared" si="2"/>
        <v>0</v>
      </c>
      <c r="G51" s="127"/>
      <c r="H51" s="135"/>
      <c r="I51" s="136"/>
      <c r="J51" s="130"/>
      <c r="K51" s="137"/>
      <c r="L51" s="137"/>
      <c r="M51" s="127"/>
    </row>
    <row r="52" spans="1:13" ht="25.5" x14ac:dyDescent="0.2">
      <c r="A52" s="42" t="s">
        <v>158</v>
      </c>
      <c r="B52" s="42" t="s">
        <v>163</v>
      </c>
      <c r="C52" s="42" t="s">
        <v>270</v>
      </c>
      <c r="D52" s="42" t="s">
        <v>73</v>
      </c>
      <c r="E52" s="42" t="s">
        <v>291</v>
      </c>
      <c r="F52" s="42">
        <f t="shared" si="2"/>
        <v>2227.6800000000003</v>
      </c>
      <c r="G52" s="42">
        <v>0.5</v>
      </c>
      <c r="H52" s="43">
        <f t="shared" ref="H52:H94" si="4">(G52*F52)</f>
        <v>1113.8400000000001</v>
      </c>
      <c r="I52" s="44">
        <v>0.5</v>
      </c>
      <c r="J52" s="45">
        <f t="shared" ref="J52:J94" si="5">I52*H52</f>
        <v>556.92000000000007</v>
      </c>
      <c r="K52" s="46">
        <v>34.54</v>
      </c>
      <c r="L52" s="46">
        <f t="shared" ref="L52:L94" si="6">K52*J52</f>
        <v>19236.016800000001</v>
      </c>
      <c r="M52" s="42">
        <v>2142</v>
      </c>
    </row>
    <row r="53" spans="1:13" s="39" customFormat="1" ht="38.25" x14ac:dyDescent="0.2">
      <c r="A53" s="42" t="s">
        <v>159</v>
      </c>
      <c r="B53" s="42" t="s">
        <v>164</v>
      </c>
      <c r="C53" s="42" t="s">
        <v>270</v>
      </c>
      <c r="D53" s="42" t="s">
        <v>73</v>
      </c>
      <c r="E53" s="42" t="s">
        <v>288</v>
      </c>
      <c r="F53" s="42">
        <f t="shared" si="2"/>
        <v>850.72</v>
      </c>
      <c r="G53" s="42">
        <v>0.05</v>
      </c>
      <c r="H53" s="43">
        <f t="shared" si="4"/>
        <v>42.536000000000001</v>
      </c>
      <c r="I53" s="44">
        <v>0.5</v>
      </c>
      <c r="J53" s="45">
        <f t="shared" si="5"/>
        <v>21.268000000000001</v>
      </c>
      <c r="K53" s="46">
        <v>34.54</v>
      </c>
      <c r="L53" s="46">
        <f t="shared" si="6"/>
        <v>734.59672</v>
      </c>
      <c r="M53" s="42">
        <v>818</v>
      </c>
    </row>
    <row r="54" spans="1:13" ht="38.25" x14ac:dyDescent="0.2">
      <c r="A54" s="42" t="s">
        <v>160</v>
      </c>
      <c r="B54" s="42" t="s">
        <v>165</v>
      </c>
      <c r="C54" s="42" t="s">
        <v>277</v>
      </c>
      <c r="D54" s="42" t="s">
        <v>168</v>
      </c>
      <c r="E54" s="42" t="s">
        <v>288</v>
      </c>
      <c r="F54" s="42">
        <f t="shared" si="2"/>
        <v>850.72</v>
      </c>
      <c r="G54" s="42">
        <v>1.4999999999999999E-2</v>
      </c>
      <c r="H54" s="43">
        <f t="shared" si="4"/>
        <v>12.7608</v>
      </c>
      <c r="I54" s="44">
        <v>1</v>
      </c>
      <c r="J54" s="45">
        <f t="shared" si="5"/>
        <v>12.7608</v>
      </c>
      <c r="K54" s="46">
        <v>34.54</v>
      </c>
      <c r="L54" s="46">
        <f t="shared" si="6"/>
        <v>440.75803199999996</v>
      </c>
      <c r="M54" s="42">
        <v>818</v>
      </c>
    </row>
    <row r="55" spans="1:13" x14ac:dyDescent="0.2">
      <c r="A55" s="42" t="s">
        <v>161</v>
      </c>
      <c r="B55" s="42" t="s">
        <v>166</v>
      </c>
      <c r="C55" s="42" t="s">
        <v>270</v>
      </c>
      <c r="D55" s="42" t="s">
        <v>73</v>
      </c>
      <c r="E55" s="42" t="s">
        <v>288</v>
      </c>
      <c r="F55" s="42">
        <f t="shared" si="2"/>
        <v>850.72</v>
      </c>
      <c r="G55" s="42">
        <v>0.1</v>
      </c>
      <c r="H55" s="43">
        <f t="shared" si="4"/>
        <v>85.072000000000003</v>
      </c>
      <c r="I55" s="44">
        <v>0.5</v>
      </c>
      <c r="J55" s="45">
        <f t="shared" si="5"/>
        <v>42.536000000000001</v>
      </c>
      <c r="K55" s="46">
        <v>34.54</v>
      </c>
      <c r="L55" s="46">
        <f t="shared" si="6"/>
        <v>1469.19344</v>
      </c>
      <c r="M55" s="42">
        <v>818</v>
      </c>
    </row>
    <row r="56" spans="1:13" ht="25.5" x14ac:dyDescent="0.2">
      <c r="A56" s="42" t="s">
        <v>162</v>
      </c>
      <c r="B56" s="42" t="s">
        <v>167</v>
      </c>
      <c r="C56" s="42" t="s">
        <v>270</v>
      </c>
      <c r="D56" s="42" t="s">
        <v>73</v>
      </c>
      <c r="E56" s="42" t="s">
        <v>288</v>
      </c>
      <c r="F56" s="42">
        <f t="shared" si="2"/>
        <v>850.72</v>
      </c>
      <c r="G56" s="42">
        <v>1</v>
      </c>
      <c r="H56" s="43">
        <f t="shared" si="4"/>
        <v>850.72</v>
      </c>
      <c r="I56" s="44">
        <v>1</v>
      </c>
      <c r="J56" s="45">
        <f t="shared" si="5"/>
        <v>850.72</v>
      </c>
      <c r="K56" s="46">
        <v>34.54</v>
      </c>
      <c r="L56" s="46">
        <f t="shared" si="6"/>
        <v>29383.8688</v>
      </c>
      <c r="M56" s="42">
        <v>818</v>
      </c>
    </row>
    <row r="57" spans="1:13" ht="38.25" x14ac:dyDescent="0.2">
      <c r="A57" s="42" t="s">
        <v>169</v>
      </c>
      <c r="B57" s="42" t="s">
        <v>175</v>
      </c>
      <c r="C57" s="42" t="s">
        <v>277</v>
      </c>
      <c r="D57" s="42" t="s">
        <v>73</v>
      </c>
      <c r="E57" s="42" t="s">
        <v>278</v>
      </c>
      <c r="F57" s="42">
        <f t="shared" si="2"/>
        <v>2790.32</v>
      </c>
      <c r="G57" s="42">
        <v>0.01</v>
      </c>
      <c r="H57" s="43">
        <f t="shared" si="4"/>
        <v>27.903200000000002</v>
      </c>
      <c r="I57" s="44">
        <v>1</v>
      </c>
      <c r="J57" s="45">
        <f t="shared" si="5"/>
        <v>27.903200000000002</v>
      </c>
      <c r="K57" s="46">
        <v>34.54</v>
      </c>
      <c r="L57" s="46">
        <f t="shared" si="6"/>
        <v>963.77652799999998</v>
      </c>
      <c r="M57" s="42">
        <v>2683</v>
      </c>
    </row>
    <row r="58" spans="1:13" ht="25.5" x14ac:dyDescent="0.2">
      <c r="A58" s="42" t="s">
        <v>170</v>
      </c>
      <c r="B58" s="42" t="s">
        <v>176</v>
      </c>
      <c r="C58" s="42" t="s">
        <v>270</v>
      </c>
      <c r="D58" s="42" t="s">
        <v>181</v>
      </c>
      <c r="E58" s="42" t="s">
        <v>276</v>
      </c>
      <c r="F58" s="42">
        <f t="shared" si="2"/>
        <v>3013.92</v>
      </c>
      <c r="G58" s="42">
        <v>0.1</v>
      </c>
      <c r="H58" s="43">
        <f t="shared" si="4"/>
        <v>301.392</v>
      </c>
      <c r="I58" s="44">
        <v>0.2</v>
      </c>
      <c r="J58" s="45">
        <f t="shared" si="5"/>
        <v>60.278400000000005</v>
      </c>
      <c r="K58" s="46">
        <v>26.23</v>
      </c>
      <c r="L58" s="46">
        <f t="shared" si="6"/>
        <v>1581.1024320000001</v>
      </c>
      <c r="M58" s="42">
        <v>2898</v>
      </c>
    </row>
    <row r="59" spans="1:13" ht="51" x14ac:dyDescent="0.2">
      <c r="A59" s="42" t="s">
        <v>171</v>
      </c>
      <c r="B59" s="42" t="s">
        <v>177</v>
      </c>
      <c r="C59" s="42" t="s">
        <v>270</v>
      </c>
      <c r="D59" s="42" t="s">
        <v>182</v>
      </c>
      <c r="E59" s="42" t="s">
        <v>293</v>
      </c>
      <c r="F59" s="42">
        <f t="shared" si="2"/>
        <v>3529.76</v>
      </c>
      <c r="G59" s="42">
        <v>0.25</v>
      </c>
      <c r="H59" s="43">
        <f t="shared" si="4"/>
        <v>882.44</v>
      </c>
      <c r="I59" s="44">
        <v>0.5</v>
      </c>
      <c r="J59" s="45">
        <f t="shared" si="5"/>
        <v>441.22</v>
      </c>
      <c r="K59" s="46">
        <v>34.54</v>
      </c>
      <c r="L59" s="46">
        <f t="shared" si="6"/>
        <v>15239.738800000001</v>
      </c>
      <c r="M59" s="42">
        <v>3394</v>
      </c>
    </row>
    <row r="60" spans="1:13" ht="51" x14ac:dyDescent="0.2">
      <c r="A60" s="42" t="s">
        <v>172</v>
      </c>
      <c r="B60" s="42" t="s">
        <v>178</v>
      </c>
      <c r="C60" s="42" t="s">
        <v>270</v>
      </c>
      <c r="D60" s="42" t="s">
        <v>183</v>
      </c>
      <c r="E60" s="42" t="s">
        <v>276</v>
      </c>
      <c r="F60" s="42">
        <f t="shared" si="2"/>
        <v>3013.92</v>
      </c>
      <c r="G60" s="42">
        <v>4.0000000000000001E-3</v>
      </c>
      <c r="H60" s="43">
        <f t="shared" si="4"/>
        <v>12.055680000000001</v>
      </c>
      <c r="I60" s="44">
        <v>0.5</v>
      </c>
      <c r="J60" s="45">
        <f t="shared" si="5"/>
        <v>6.0278400000000003</v>
      </c>
      <c r="K60" s="46">
        <v>34.54</v>
      </c>
      <c r="L60" s="46">
        <f t="shared" si="6"/>
        <v>208.2015936</v>
      </c>
      <c r="M60" s="42">
        <v>2898</v>
      </c>
    </row>
    <row r="61" spans="1:13" ht="38.25" x14ac:dyDescent="0.2">
      <c r="A61" s="42" t="s">
        <v>173</v>
      </c>
      <c r="B61" s="42" t="s">
        <v>179</v>
      </c>
      <c r="C61" s="42" t="s">
        <v>270</v>
      </c>
      <c r="D61" s="42" t="s">
        <v>183</v>
      </c>
      <c r="E61" s="42" t="s">
        <v>273</v>
      </c>
      <c r="F61" s="42">
        <f t="shared" si="2"/>
        <v>2838.1600000000003</v>
      </c>
      <c r="G61" s="42">
        <v>0.1</v>
      </c>
      <c r="H61" s="43">
        <f t="shared" si="4"/>
        <v>283.81600000000003</v>
      </c>
      <c r="I61" s="44">
        <v>1</v>
      </c>
      <c r="J61" s="45">
        <f t="shared" si="5"/>
        <v>283.81600000000003</v>
      </c>
      <c r="K61" s="46">
        <v>34.54</v>
      </c>
      <c r="L61" s="46">
        <f t="shared" si="6"/>
        <v>9803.004640000001</v>
      </c>
      <c r="M61" s="42">
        <v>2729</v>
      </c>
    </row>
    <row r="62" spans="1:13" ht="25.5" x14ac:dyDescent="0.2">
      <c r="A62" s="42" t="s">
        <v>174</v>
      </c>
      <c r="B62" s="42" t="s">
        <v>180</v>
      </c>
      <c r="C62" s="42" t="s">
        <v>270</v>
      </c>
      <c r="D62" s="42" t="s">
        <v>168</v>
      </c>
      <c r="E62" s="42" t="s">
        <v>276</v>
      </c>
      <c r="F62" s="42">
        <f t="shared" si="2"/>
        <v>3013.92</v>
      </c>
      <c r="G62" s="42">
        <v>4.0000000000000001E-3</v>
      </c>
      <c r="H62" s="43">
        <f t="shared" si="4"/>
        <v>12.055680000000001</v>
      </c>
      <c r="I62" s="44">
        <v>1</v>
      </c>
      <c r="J62" s="45">
        <f t="shared" si="5"/>
        <v>12.055680000000001</v>
      </c>
      <c r="K62" s="46">
        <v>34.54</v>
      </c>
      <c r="L62" s="46">
        <f t="shared" si="6"/>
        <v>416.40318719999999</v>
      </c>
      <c r="M62" s="42">
        <v>2898</v>
      </c>
    </row>
    <row r="63" spans="1:13" ht="38.25" x14ac:dyDescent="0.2">
      <c r="A63" s="42" t="s">
        <v>184</v>
      </c>
      <c r="B63" s="42" t="s">
        <v>190</v>
      </c>
      <c r="C63" s="42" t="s">
        <v>270</v>
      </c>
      <c r="D63" s="42" t="s">
        <v>196</v>
      </c>
      <c r="E63" s="42" t="s">
        <v>279</v>
      </c>
      <c r="F63" s="42">
        <f t="shared" si="2"/>
        <v>3529.76</v>
      </c>
      <c r="G63" s="42">
        <v>0.05</v>
      </c>
      <c r="H63" s="43">
        <f t="shared" si="4"/>
        <v>176.48800000000003</v>
      </c>
      <c r="I63" s="44">
        <v>3</v>
      </c>
      <c r="J63" s="45">
        <f t="shared" si="5"/>
        <v>529.46400000000006</v>
      </c>
      <c r="K63" s="46">
        <v>34.54</v>
      </c>
      <c r="L63" s="46">
        <f t="shared" si="6"/>
        <v>18287.686560000002</v>
      </c>
      <c r="M63" s="42">
        <v>3394</v>
      </c>
    </row>
    <row r="64" spans="1:13" ht="25.5" x14ac:dyDescent="0.2">
      <c r="A64" s="42" t="s">
        <v>185</v>
      </c>
      <c r="B64" s="42" t="s">
        <v>191</v>
      </c>
      <c r="C64" s="42" t="s">
        <v>270</v>
      </c>
      <c r="D64" s="42" t="s">
        <v>196</v>
      </c>
      <c r="E64" s="42" t="s">
        <v>279</v>
      </c>
      <c r="F64" s="42">
        <f t="shared" si="2"/>
        <v>3529.76</v>
      </c>
      <c r="G64" s="42">
        <v>3.0000000000000001E-3</v>
      </c>
      <c r="H64" s="43">
        <f t="shared" si="4"/>
        <v>10.58928</v>
      </c>
      <c r="I64" s="44">
        <v>1</v>
      </c>
      <c r="J64" s="45">
        <f t="shared" si="5"/>
        <v>10.58928</v>
      </c>
      <c r="K64" s="46">
        <v>34.54</v>
      </c>
      <c r="L64" s="46">
        <f t="shared" si="6"/>
        <v>365.7537312</v>
      </c>
      <c r="M64" s="42">
        <v>3394</v>
      </c>
    </row>
    <row r="65" spans="1:13" ht="25.5" x14ac:dyDescent="0.2">
      <c r="A65" s="42" t="s">
        <v>186</v>
      </c>
      <c r="B65" s="42" t="s">
        <v>192</v>
      </c>
      <c r="C65" s="42" t="s">
        <v>270</v>
      </c>
      <c r="D65" s="42" t="s">
        <v>197</v>
      </c>
      <c r="E65" s="42" t="s">
        <v>276</v>
      </c>
      <c r="F65" s="42">
        <f t="shared" si="2"/>
        <v>3013.92</v>
      </c>
      <c r="G65" s="42">
        <v>4.0000000000000001E-3</v>
      </c>
      <c r="H65" s="43">
        <f t="shared" si="4"/>
        <v>12.055680000000001</v>
      </c>
      <c r="I65" s="44">
        <v>1</v>
      </c>
      <c r="J65" s="45">
        <f t="shared" si="5"/>
        <v>12.055680000000001</v>
      </c>
      <c r="K65" s="46">
        <v>34.54</v>
      </c>
      <c r="L65" s="46">
        <f t="shared" si="6"/>
        <v>416.40318719999999</v>
      </c>
      <c r="M65" s="42">
        <v>2898</v>
      </c>
    </row>
    <row r="66" spans="1:13" ht="25.5" x14ac:dyDescent="0.2">
      <c r="A66" s="42" t="s">
        <v>187</v>
      </c>
      <c r="B66" s="42" t="s">
        <v>193</v>
      </c>
      <c r="C66" s="42" t="s">
        <v>270</v>
      </c>
      <c r="D66" s="42" t="s">
        <v>197</v>
      </c>
      <c r="E66" s="42" t="s">
        <v>276</v>
      </c>
      <c r="F66" s="42">
        <f t="shared" si="2"/>
        <v>3013.92</v>
      </c>
      <c r="G66" s="42">
        <v>2.5000000000000001E-2</v>
      </c>
      <c r="H66" s="43">
        <f t="shared" si="4"/>
        <v>75.347999999999999</v>
      </c>
      <c r="I66" s="44">
        <v>2</v>
      </c>
      <c r="J66" s="45">
        <f t="shared" si="5"/>
        <v>150.696</v>
      </c>
      <c r="K66" s="46">
        <v>34.54</v>
      </c>
      <c r="L66" s="46">
        <f t="shared" si="6"/>
        <v>5205.0398399999995</v>
      </c>
      <c r="M66" s="42">
        <v>2898</v>
      </c>
    </row>
    <row r="67" spans="1:13" ht="38.25" x14ac:dyDescent="0.2">
      <c r="A67" s="42" t="s">
        <v>188</v>
      </c>
      <c r="B67" s="42" t="s">
        <v>194</v>
      </c>
      <c r="C67" s="42" t="s">
        <v>277</v>
      </c>
      <c r="D67" s="42" t="s">
        <v>73</v>
      </c>
      <c r="E67" s="42" t="s">
        <v>276</v>
      </c>
      <c r="F67" s="42">
        <f t="shared" ref="F67:F94" si="7">M67*1.04</f>
        <v>3013.92</v>
      </c>
      <c r="G67" s="42">
        <v>0.05</v>
      </c>
      <c r="H67" s="43">
        <f t="shared" si="4"/>
        <v>150.696</v>
      </c>
      <c r="I67" s="44">
        <v>2</v>
      </c>
      <c r="J67" s="45">
        <f t="shared" si="5"/>
        <v>301.392</v>
      </c>
      <c r="K67" s="46">
        <v>34.54</v>
      </c>
      <c r="L67" s="46">
        <f t="shared" si="6"/>
        <v>10410.079679999999</v>
      </c>
      <c r="M67" s="42">
        <v>2898</v>
      </c>
    </row>
    <row r="68" spans="1:13" ht="38.25" x14ac:dyDescent="0.2">
      <c r="A68" s="42" t="s">
        <v>189</v>
      </c>
      <c r="B68" s="42" t="s">
        <v>195</v>
      </c>
      <c r="C68" s="42" t="s">
        <v>270</v>
      </c>
      <c r="D68" s="42" t="s">
        <v>197</v>
      </c>
      <c r="E68" s="42" t="s">
        <v>276</v>
      </c>
      <c r="F68" s="42">
        <f t="shared" si="7"/>
        <v>3013.92</v>
      </c>
      <c r="G68" s="42">
        <v>2.5000000000000001E-2</v>
      </c>
      <c r="H68" s="43">
        <f t="shared" si="4"/>
        <v>75.347999999999999</v>
      </c>
      <c r="I68" s="44">
        <v>4</v>
      </c>
      <c r="J68" s="45">
        <f t="shared" si="5"/>
        <v>301.392</v>
      </c>
      <c r="K68" s="46">
        <v>34.54</v>
      </c>
      <c r="L68" s="46">
        <f t="shared" si="6"/>
        <v>10410.079679999999</v>
      </c>
      <c r="M68" s="42">
        <v>2898</v>
      </c>
    </row>
    <row r="69" spans="1:13" ht="25.5" x14ac:dyDescent="0.2">
      <c r="A69" s="42" t="s">
        <v>198</v>
      </c>
      <c r="B69" s="42" t="s">
        <v>204</v>
      </c>
      <c r="C69" s="42" t="s">
        <v>277</v>
      </c>
      <c r="D69" s="42" t="s">
        <v>73</v>
      </c>
      <c r="E69" s="42" t="s">
        <v>276</v>
      </c>
      <c r="F69" s="42">
        <f t="shared" si="7"/>
        <v>3013.92</v>
      </c>
      <c r="G69" s="42">
        <v>4.0000000000000001E-3</v>
      </c>
      <c r="H69" s="43">
        <f t="shared" si="4"/>
        <v>12.055680000000001</v>
      </c>
      <c r="I69" s="44">
        <v>0.5</v>
      </c>
      <c r="J69" s="45">
        <f t="shared" si="5"/>
        <v>6.0278400000000003</v>
      </c>
      <c r="K69" s="46">
        <v>34.54</v>
      </c>
      <c r="L69" s="46">
        <f t="shared" si="6"/>
        <v>208.2015936</v>
      </c>
      <c r="M69" s="42">
        <v>2898</v>
      </c>
    </row>
    <row r="70" spans="1:13" ht="25.5" x14ac:dyDescent="0.2">
      <c r="A70" s="42" t="s">
        <v>199</v>
      </c>
      <c r="B70" s="42" t="s">
        <v>205</v>
      </c>
      <c r="C70" s="42" t="s">
        <v>277</v>
      </c>
      <c r="D70" s="42" t="s">
        <v>168</v>
      </c>
      <c r="E70" s="42" t="s">
        <v>276</v>
      </c>
      <c r="F70" s="42">
        <f t="shared" si="7"/>
        <v>3013.92</v>
      </c>
      <c r="G70" s="42">
        <v>0.05</v>
      </c>
      <c r="H70" s="43">
        <f t="shared" si="4"/>
        <v>150.696</v>
      </c>
      <c r="I70" s="44">
        <v>4</v>
      </c>
      <c r="J70" s="45">
        <f t="shared" si="5"/>
        <v>602.78399999999999</v>
      </c>
      <c r="K70" s="46">
        <v>34.54</v>
      </c>
      <c r="L70" s="46">
        <f t="shared" si="6"/>
        <v>20820.159359999998</v>
      </c>
      <c r="M70" s="42">
        <v>2898</v>
      </c>
    </row>
    <row r="71" spans="1:13" ht="25.5" x14ac:dyDescent="0.2">
      <c r="A71" s="42" t="s">
        <v>200</v>
      </c>
      <c r="B71" s="42" t="s">
        <v>206</v>
      </c>
      <c r="C71" s="42" t="s">
        <v>277</v>
      </c>
      <c r="D71" s="42" t="s">
        <v>168</v>
      </c>
      <c r="E71" s="42" t="s">
        <v>276</v>
      </c>
      <c r="F71" s="42">
        <f t="shared" si="7"/>
        <v>3013.92</v>
      </c>
      <c r="G71" s="42">
        <v>4.0000000000000001E-3</v>
      </c>
      <c r="H71" s="43">
        <f t="shared" si="4"/>
        <v>12.055680000000001</v>
      </c>
      <c r="I71" s="44">
        <v>0.5</v>
      </c>
      <c r="J71" s="45">
        <f t="shared" si="5"/>
        <v>6.0278400000000003</v>
      </c>
      <c r="K71" s="46">
        <v>34.54</v>
      </c>
      <c r="L71" s="46">
        <f t="shared" si="6"/>
        <v>208.2015936</v>
      </c>
      <c r="M71" s="42">
        <v>2898</v>
      </c>
    </row>
    <row r="72" spans="1:13" ht="25.5" x14ac:dyDescent="0.2">
      <c r="A72" s="42" t="s">
        <v>201</v>
      </c>
      <c r="B72" s="42" t="s">
        <v>207</v>
      </c>
      <c r="C72" s="42" t="s">
        <v>270</v>
      </c>
      <c r="D72" s="42" t="s">
        <v>210</v>
      </c>
      <c r="E72" s="42" t="s">
        <v>273</v>
      </c>
      <c r="F72" s="42">
        <f t="shared" si="7"/>
        <v>2838.1600000000003</v>
      </c>
      <c r="G72" s="42">
        <v>4.0000000000000001E-3</v>
      </c>
      <c r="H72" s="43">
        <f t="shared" si="4"/>
        <v>11.352640000000001</v>
      </c>
      <c r="I72" s="44">
        <v>2</v>
      </c>
      <c r="J72" s="45">
        <f t="shared" si="5"/>
        <v>22.705280000000002</v>
      </c>
      <c r="K72" s="46">
        <v>34.54</v>
      </c>
      <c r="L72" s="46">
        <f t="shared" si="6"/>
        <v>784.24037120000003</v>
      </c>
      <c r="M72" s="42">
        <v>2729</v>
      </c>
    </row>
    <row r="73" spans="1:13" ht="38.25" x14ac:dyDescent="0.2">
      <c r="A73" s="42" t="s">
        <v>202</v>
      </c>
      <c r="B73" s="42" t="s">
        <v>208</v>
      </c>
      <c r="C73" s="42" t="s">
        <v>280</v>
      </c>
      <c r="D73" s="42" t="s">
        <v>73</v>
      </c>
      <c r="E73" s="42" t="s">
        <v>276</v>
      </c>
      <c r="F73" s="42">
        <f t="shared" si="7"/>
        <v>3013.92</v>
      </c>
      <c r="G73" s="42">
        <v>0.25</v>
      </c>
      <c r="H73" s="43">
        <f t="shared" si="4"/>
        <v>753.48</v>
      </c>
      <c r="I73" s="44">
        <v>0.5</v>
      </c>
      <c r="J73" s="45">
        <f t="shared" si="5"/>
        <v>376.74</v>
      </c>
      <c r="K73" s="46">
        <v>26.23</v>
      </c>
      <c r="L73" s="46">
        <f t="shared" si="6"/>
        <v>9881.8901999999998</v>
      </c>
      <c r="M73" s="42">
        <v>2898</v>
      </c>
    </row>
    <row r="74" spans="1:13" ht="38.25" x14ac:dyDescent="0.2">
      <c r="A74" s="42" t="s">
        <v>203</v>
      </c>
      <c r="B74" s="42" t="s">
        <v>209</v>
      </c>
      <c r="C74" s="42" t="s">
        <v>280</v>
      </c>
      <c r="D74" s="42" t="s">
        <v>211</v>
      </c>
      <c r="E74" s="42" t="s">
        <v>279</v>
      </c>
      <c r="F74" s="42">
        <f t="shared" si="7"/>
        <v>3529.76</v>
      </c>
      <c r="G74" s="42">
        <v>1</v>
      </c>
      <c r="H74" s="43">
        <f t="shared" si="4"/>
        <v>3529.76</v>
      </c>
      <c r="I74" s="44">
        <v>0.5</v>
      </c>
      <c r="J74" s="45">
        <f t="shared" si="5"/>
        <v>1764.88</v>
      </c>
      <c r="K74" s="46">
        <v>26.23</v>
      </c>
      <c r="L74" s="46">
        <f t="shared" si="6"/>
        <v>46292.8024</v>
      </c>
      <c r="M74" s="42">
        <v>3394</v>
      </c>
    </row>
    <row r="75" spans="1:13" x14ac:dyDescent="0.2">
      <c r="A75" s="42" t="s">
        <v>212</v>
      </c>
      <c r="B75" s="42" t="s">
        <v>218</v>
      </c>
      <c r="C75" s="42" t="s">
        <v>280</v>
      </c>
      <c r="D75" s="42" t="s">
        <v>224</v>
      </c>
      <c r="E75" s="42" t="s">
        <v>285</v>
      </c>
      <c r="F75" s="42">
        <f t="shared" si="7"/>
        <v>3447.6</v>
      </c>
      <c r="G75" s="42">
        <v>1</v>
      </c>
      <c r="H75" s="43">
        <f t="shared" si="4"/>
        <v>3447.6</v>
      </c>
      <c r="I75" s="44">
        <v>0.5</v>
      </c>
      <c r="J75" s="45">
        <f t="shared" si="5"/>
        <v>1723.8</v>
      </c>
      <c r="K75" s="46">
        <v>34.54</v>
      </c>
      <c r="L75" s="46">
        <f t="shared" si="6"/>
        <v>59540.051999999996</v>
      </c>
      <c r="M75" s="42">
        <v>3315</v>
      </c>
    </row>
    <row r="76" spans="1:13" ht="25.5" x14ac:dyDescent="0.2">
      <c r="A76" s="42" t="s">
        <v>213</v>
      </c>
      <c r="B76" s="42" t="s">
        <v>219</v>
      </c>
      <c r="C76" s="42" t="s">
        <v>277</v>
      </c>
      <c r="D76" s="42" t="s">
        <v>225</v>
      </c>
      <c r="E76" s="42" t="s">
        <v>276</v>
      </c>
      <c r="F76" s="42">
        <f t="shared" si="7"/>
        <v>3013.92</v>
      </c>
      <c r="G76" s="42">
        <v>0.1</v>
      </c>
      <c r="H76" s="43">
        <f t="shared" si="4"/>
        <v>301.392</v>
      </c>
      <c r="I76" s="44">
        <v>0.5</v>
      </c>
      <c r="J76" s="45">
        <f t="shared" si="5"/>
        <v>150.696</v>
      </c>
      <c r="K76" s="46">
        <v>34.54</v>
      </c>
      <c r="L76" s="46">
        <f t="shared" si="6"/>
        <v>5205.0398399999995</v>
      </c>
      <c r="M76" s="42">
        <v>2898</v>
      </c>
    </row>
    <row r="77" spans="1:13" ht="25.5" x14ac:dyDescent="0.2">
      <c r="A77" s="42" t="s">
        <v>214</v>
      </c>
      <c r="B77" s="42" t="s">
        <v>220</v>
      </c>
      <c r="C77" s="42" t="s">
        <v>280</v>
      </c>
      <c r="D77" s="42" t="s">
        <v>73</v>
      </c>
      <c r="E77" s="42" t="s">
        <v>276</v>
      </c>
      <c r="F77" s="42">
        <f t="shared" si="7"/>
        <v>3013.92</v>
      </c>
      <c r="G77" s="42">
        <v>0.2</v>
      </c>
      <c r="H77" s="43">
        <f t="shared" si="4"/>
        <v>602.78399999999999</v>
      </c>
      <c r="I77" s="44">
        <v>1</v>
      </c>
      <c r="J77" s="45">
        <f t="shared" si="5"/>
        <v>602.78399999999999</v>
      </c>
      <c r="K77" s="46">
        <v>34.54</v>
      </c>
      <c r="L77" s="46">
        <f t="shared" si="6"/>
        <v>20820.159359999998</v>
      </c>
      <c r="M77" s="42">
        <v>2898</v>
      </c>
    </row>
    <row r="78" spans="1:13" ht="25.5" x14ac:dyDescent="0.2">
      <c r="A78" s="42" t="s">
        <v>215</v>
      </c>
      <c r="B78" s="42" t="s">
        <v>221</v>
      </c>
      <c r="C78" s="42" t="s">
        <v>277</v>
      </c>
      <c r="D78" s="42" t="s">
        <v>168</v>
      </c>
      <c r="E78" s="42" t="s">
        <v>276</v>
      </c>
      <c r="F78" s="42">
        <f t="shared" si="7"/>
        <v>3013.92</v>
      </c>
      <c r="G78" s="42">
        <v>0.01</v>
      </c>
      <c r="H78" s="43">
        <f t="shared" si="4"/>
        <v>30.139200000000002</v>
      </c>
      <c r="I78" s="44">
        <v>0.5</v>
      </c>
      <c r="J78" s="45">
        <f t="shared" si="5"/>
        <v>15.069600000000001</v>
      </c>
      <c r="K78" s="46">
        <v>34.54</v>
      </c>
      <c r="L78" s="46">
        <f t="shared" si="6"/>
        <v>520.50398400000006</v>
      </c>
      <c r="M78" s="42">
        <v>2898</v>
      </c>
    </row>
    <row r="79" spans="1:13" ht="51" x14ac:dyDescent="0.2">
      <c r="A79" s="42" t="s">
        <v>216</v>
      </c>
      <c r="B79" s="42" t="s">
        <v>222</v>
      </c>
      <c r="C79" s="42" t="s">
        <v>277</v>
      </c>
      <c r="D79" s="42" t="s">
        <v>168</v>
      </c>
      <c r="E79" s="42" t="s">
        <v>279</v>
      </c>
      <c r="F79" s="42">
        <f t="shared" si="7"/>
        <v>3529.76</v>
      </c>
      <c r="G79" s="42">
        <v>0.1</v>
      </c>
      <c r="H79" s="43">
        <f t="shared" si="4"/>
        <v>352.97600000000006</v>
      </c>
      <c r="I79" s="44">
        <v>1</v>
      </c>
      <c r="J79" s="45">
        <f t="shared" si="5"/>
        <v>352.97600000000006</v>
      </c>
      <c r="K79" s="46">
        <v>34.54</v>
      </c>
      <c r="L79" s="46">
        <f t="shared" si="6"/>
        <v>12191.791040000002</v>
      </c>
      <c r="M79" s="42">
        <v>3394</v>
      </c>
    </row>
    <row r="80" spans="1:13" x14ac:dyDescent="0.2">
      <c r="A80" s="42" t="s">
        <v>217</v>
      </c>
      <c r="B80" s="42" t="s">
        <v>223</v>
      </c>
      <c r="C80" s="42" t="s">
        <v>270</v>
      </c>
      <c r="D80" s="42" t="s">
        <v>73</v>
      </c>
      <c r="E80" s="42" t="s">
        <v>279</v>
      </c>
      <c r="F80" s="42">
        <f t="shared" si="7"/>
        <v>3529.76</v>
      </c>
      <c r="G80" s="42">
        <v>7.4999999999999997E-2</v>
      </c>
      <c r="H80" s="43">
        <f t="shared" si="4"/>
        <v>264.73200000000003</v>
      </c>
      <c r="I80" s="44">
        <v>0.5</v>
      </c>
      <c r="J80" s="45">
        <f t="shared" si="5"/>
        <v>132.36600000000001</v>
      </c>
      <c r="K80" s="46">
        <v>26.23</v>
      </c>
      <c r="L80" s="46">
        <f t="shared" si="6"/>
        <v>3471.9601800000005</v>
      </c>
      <c r="M80" s="42">
        <v>3394</v>
      </c>
    </row>
    <row r="81" spans="1:13" x14ac:dyDescent="0.2">
      <c r="A81" s="42" t="s">
        <v>58</v>
      </c>
      <c r="B81" s="42" t="s">
        <v>231</v>
      </c>
      <c r="C81" s="42" t="s">
        <v>277</v>
      </c>
      <c r="D81" s="42" t="s">
        <v>168</v>
      </c>
      <c r="E81" s="42" t="s">
        <v>278</v>
      </c>
      <c r="F81" s="42">
        <f t="shared" si="7"/>
        <v>2790.32</v>
      </c>
      <c r="G81" s="42">
        <v>0.1</v>
      </c>
      <c r="H81" s="43">
        <f t="shared" si="4"/>
        <v>279.03200000000004</v>
      </c>
      <c r="I81" s="44">
        <v>0.5</v>
      </c>
      <c r="J81" s="45">
        <f t="shared" si="5"/>
        <v>139.51600000000002</v>
      </c>
      <c r="K81" s="46">
        <v>34.54</v>
      </c>
      <c r="L81" s="46">
        <f t="shared" si="6"/>
        <v>4818.8826400000007</v>
      </c>
      <c r="M81" s="42">
        <v>2683</v>
      </c>
    </row>
    <row r="82" spans="1:13" ht="25.5" x14ac:dyDescent="0.2">
      <c r="A82" s="42" t="s">
        <v>226</v>
      </c>
      <c r="B82" s="42" t="s">
        <v>232</v>
      </c>
      <c r="C82" s="42" t="s">
        <v>270</v>
      </c>
      <c r="D82" s="42" t="s">
        <v>197</v>
      </c>
      <c r="E82" s="42" t="s">
        <v>276</v>
      </c>
      <c r="F82" s="42">
        <f t="shared" si="7"/>
        <v>3013.92</v>
      </c>
      <c r="G82" s="42">
        <v>0.01</v>
      </c>
      <c r="H82" s="43">
        <f t="shared" si="4"/>
        <v>30.139200000000002</v>
      </c>
      <c r="I82" s="44">
        <v>0.5</v>
      </c>
      <c r="J82" s="45">
        <f t="shared" si="5"/>
        <v>15.069600000000001</v>
      </c>
      <c r="K82" s="46">
        <v>34.54</v>
      </c>
      <c r="L82" s="46">
        <f t="shared" si="6"/>
        <v>520.50398400000006</v>
      </c>
      <c r="M82" s="42">
        <v>2898</v>
      </c>
    </row>
    <row r="83" spans="1:13" ht="38.25" x14ac:dyDescent="0.2">
      <c r="A83" s="42" t="s">
        <v>227</v>
      </c>
      <c r="B83" s="42" t="s">
        <v>233</v>
      </c>
      <c r="C83" s="42" t="s">
        <v>270</v>
      </c>
      <c r="D83" s="65" t="s">
        <v>546</v>
      </c>
      <c r="E83" s="42" t="s">
        <v>273</v>
      </c>
      <c r="F83" s="42">
        <f t="shared" si="7"/>
        <v>2838.1600000000003</v>
      </c>
      <c r="G83" s="42">
        <v>0.05</v>
      </c>
      <c r="H83" s="43">
        <f t="shared" si="4"/>
        <v>141.90800000000002</v>
      </c>
      <c r="I83" s="44">
        <v>0.5</v>
      </c>
      <c r="J83" s="45">
        <f t="shared" si="5"/>
        <v>70.954000000000008</v>
      </c>
      <c r="K83" s="46">
        <v>34.54</v>
      </c>
      <c r="L83" s="46">
        <f t="shared" si="6"/>
        <v>2450.7511600000003</v>
      </c>
      <c r="M83" s="42">
        <v>2729</v>
      </c>
    </row>
    <row r="84" spans="1:13" ht="38.25" x14ac:dyDescent="0.2">
      <c r="A84" s="42" t="s">
        <v>228</v>
      </c>
      <c r="B84" s="42" t="s">
        <v>234</v>
      </c>
      <c r="C84" s="42" t="s">
        <v>277</v>
      </c>
      <c r="D84" s="42" t="s">
        <v>43</v>
      </c>
      <c r="E84" s="42" t="s">
        <v>273</v>
      </c>
      <c r="F84" s="42">
        <f t="shared" si="7"/>
        <v>2838.1600000000003</v>
      </c>
      <c r="G84" s="42">
        <v>5.0000000000000001E-3</v>
      </c>
      <c r="H84" s="43">
        <f t="shared" si="4"/>
        <v>14.190800000000001</v>
      </c>
      <c r="I84" s="44">
        <v>0.5</v>
      </c>
      <c r="J84" s="45">
        <f t="shared" si="5"/>
        <v>7.0954000000000006</v>
      </c>
      <c r="K84" s="46">
        <v>34.54</v>
      </c>
      <c r="L84" s="46">
        <f t="shared" si="6"/>
        <v>245.07511600000001</v>
      </c>
      <c r="M84" s="42">
        <v>2729</v>
      </c>
    </row>
    <row r="85" spans="1:13" ht="25.5" x14ac:dyDescent="0.2">
      <c r="A85" s="42" t="s">
        <v>229</v>
      </c>
      <c r="B85" s="42" t="s">
        <v>235</v>
      </c>
      <c r="C85" s="42" t="s">
        <v>270</v>
      </c>
      <c r="D85" s="42" t="s">
        <v>43</v>
      </c>
      <c r="E85" s="42" t="s">
        <v>273</v>
      </c>
      <c r="F85" s="42">
        <f t="shared" si="7"/>
        <v>2838.1600000000003</v>
      </c>
      <c r="G85" s="42">
        <v>0.01</v>
      </c>
      <c r="H85" s="43">
        <f t="shared" si="4"/>
        <v>28.381600000000002</v>
      </c>
      <c r="I85" s="44">
        <v>0.5</v>
      </c>
      <c r="J85" s="45">
        <f t="shared" si="5"/>
        <v>14.190800000000001</v>
      </c>
      <c r="K85" s="46">
        <v>34.54</v>
      </c>
      <c r="L85" s="46">
        <f t="shared" si="6"/>
        <v>490.15023200000002</v>
      </c>
      <c r="M85" s="42">
        <v>2729</v>
      </c>
    </row>
    <row r="86" spans="1:13" ht="25.5" x14ac:dyDescent="0.2">
      <c r="A86" s="44" t="s">
        <v>230</v>
      </c>
      <c r="B86" s="42" t="s">
        <v>236</v>
      </c>
      <c r="C86" s="44" t="s">
        <v>270</v>
      </c>
      <c r="D86" s="42" t="s">
        <v>43</v>
      </c>
      <c r="E86" s="42" t="s">
        <v>273</v>
      </c>
      <c r="F86" s="42">
        <f t="shared" si="7"/>
        <v>2838.1600000000003</v>
      </c>
      <c r="G86" s="42">
        <v>0.01</v>
      </c>
      <c r="H86" s="43">
        <f t="shared" si="4"/>
        <v>28.381600000000002</v>
      </c>
      <c r="I86" s="44">
        <v>0.5</v>
      </c>
      <c r="J86" s="45">
        <f t="shared" si="5"/>
        <v>14.190800000000001</v>
      </c>
      <c r="K86" s="46">
        <v>34.54</v>
      </c>
      <c r="L86" s="46">
        <f t="shared" si="6"/>
        <v>490.15023200000002</v>
      </c>
      <c r="M86" s="42">
        <v>2729</v>
      </c>
    </row>
    <row r="87" spans="1:13" ht="25.5" x14ac:dyDescent="0.2">
      <c r="A87" s="44" t="s">
        <v>237</v>
      </c>
      <c r="B87" s="42" t="s">
        <v>243</v>
      </c>
      <c r="C87" s="44" t="s">
        <v>270</v>
      </c>
      <c r="D87" s="42" t="s">
        <v>43</v>
      </c>
      <c r="E87" s="42" t="s">
        <v>276</v>
      </c>
      <c r="F87" s="42">
        <f t="shared" si="7"/>
        <v>3013.92</v>
      </c>
      <c r="G87" s="42">
        <v>0.05</v>
      </c>
      <c r="H87" s="43">
        <f t="shared" si="4"/>
        <v>150.696</v>
      </c>
      <c r="I87" s="44">
        <v>0.5</v>
      </c>
      <c r="J87" s="45">
        <f t="shared" si="5"/>
        <v>75.347999999999999</v>
      </c>
      <c r="K87" s="46">
        <v>34.54</v>
      </c>
      <c r="L87" s="46">
        <f t="shared" si="6"/>
        <v>2602.5199199999997</v>
      </c>
      <c r="M87" s="42">
        <v>2898</v>
      </c>
    </row>
    <row r="88" spans="1:13" ht="25.5" x14ac:dyDescent="0.2">
      <c r="A88" s="44" t="s">
        <v>238</v>
      </c>
      <c r="B88" s="44" t="s">
        <v>244</v>
      </c>
      <c r="C88" s="44" t="s">
        <v>282</v>
      </c>
      <c r="D88" s="65" t="s">
        <v>539</v>
      </c>
      <c r="E88" s="42" t="s">
        <v>288</v>
      </c>
      <c r="F88" s="42">
        <f t="shared" si="7"/>
        <v>850.72</v>
      </c>
      <c r="G88" s="42">
        <v>1.4999999999999999E-2</v>
      </c>
      <c r="H88" s="43">
        <f t="shared" si="4"/>
        <v>12.7608</v>
      </c>
      <c r="I88" s="44">
        <v>0.5</v>
      </c>
      <c r="J88" s="45">
        <f t="shared" si="5"/>
        <v>6.3803999999999998</v>
      </c>
      <c r="K88" s="46">
        <v>34.54</v>
      </c>
      <c r="L88" s="46">
        <f t="shared" si="6"/>
        <v>220.37901599999998</v>
      </c>
      <c r="M88" s="42">
        <v>818</v>
      </c>
    </row>
    <row r="89" spans="1:13" ht="38.25" x14ac:dyDescent="0.2">
      <c r="A89" s="44" t="s">
        <v>239</v>
      </c>
      <c r="B89" s="44" t="s">
        <v>245</v>
      </c>
      <c r="C89" s="44" t="s">
        <v>280</v>
      </c>
      <c r="D89" s="44" t="s">
        <v>248</v>
      </c>
      <c r="E89" s="42" t="s">
        <v>296</v>
      </c>
      <c r="F89" s="42">
        <f t="shared" si="7"/>
        <v>850.72</v>
      </c>
      <c r="G89" s="42">
        <v>1</v>
      </c>
      <c r="H89" s="43">
        <f t="shared" si="4"/>
        <v>850.72</v>
      </c>
      <c r="I89" s="44">
        <v>0.5</v>
      </c>
      <c r="J89" s="45">
        <f t="shared" si="5"/>
        <v>425.36</v>
      </c>
      <c r="K89" s="46">
        <v>23.82</v>
      </c>
      <c r="L89" s="46">
        <f t="shared" si="6"/>
        <v>10132.075200000001</v>
      </c>
      <c r="M89" s="42">
        <v>818</v>
      </c>
    </row>
    <row r="90" spans="1:13" ht="38.25" x14ac:dyDescent="0.2">
      <c r="A90" s="44" t="s">
        <v>240</v>
      </c>
      <c r="B90" s="44" t="s">
        <v>246</v>
      </c>
      <c r="C90" s="44" t="s">
        <v>280</v>
      </c>
      <c r="D90" s="42" t="s">
        <v>73</v>
      </c>
      <c r="E90" s="42" t="s">
        <v>278</v>
      </c>
      <c r="F90" s="42">
        <f t="shared" si="7"/>
        <v>2790.32</v>
      </c>
      <c r="G90" s="42">
        <v>0.1</v>
      </c>
      <c r="H90" s="43">
        <f t="shared" si="4"/>
        <v>279.03200000000004</v>
      </c>
      <c r="I90" s="44">
        <v>0.5</v>
      </c>
      <c r="J90" s="45">
        <f t="shared" si="5"/>
        <v>139.51600000000002</v>
      </c>
      <c r="K90" s="46">
        <v>26.23</v>
      </c>
      <c r="L90" s="46">
        <f t="shared" si="6"/>
        <v>3659.5046800000005</v>
      </c>
      <c r="M90" s="42">
        <v>2683</v>
      </c>
    </row>
    <row r="91" spans="1:13" ht="25.5" x14ac:dyDescent="0.2">
      <c r="A91" s="42" t="s">
        <v>241</v>
      </c>
      <c r="B91" s="42" t="s">
        <v>247</v>
      </c>
      <c r="C91" s="44" t="s">
        <v>280</v>
      </c>
      <c r="D91" s="42" t="s">
        <v>249</v>
      </c>
      <c r="E91" s="42" t="s">
        <v>291</v>
      </c>
      <c r="F91" s="42">
        <f t="shared" si="7"/>
        <v>2227.6800000000003</v>
      </c>
      <c r="G91" s="42">
        <v>1</v>
      </c>
      <c r="H91" s="43">
        <f t="shared" si="4"/>
        <v>2227.6800000000003</v>
      </c>
      <c r="I91" s="44">
        <v>0.5</v>
      </c>
      <c r="J91" s="45">
        <f t="shared" si="5"/>
        <v>1113.8400000000001</v>
      </c>
      <c r="K91" s="46">
        <v>26.23</v>
      </c>
      <c r="L91" s="46">
        <f t="shared" si="6"/>
        <v>29216.023200000003</v>
      </c>
      <c r="M91" s="42">
        <v>2142</v>
      </c>
    </row>
    <row r="92" spans="1:13" ht="38.25" x14ac:dyDescent="0.2">
      <c r="A92" s="42" t="s">
        <v>242</v>
      </c>
      <c r="B92" s="44"/>
      <c r="C92" s="42" t="s">
        <v>298</v>
      </c>
      <c r="D92" s="65" t="s">
        <v>250</v>
      </c>
      <c r="E92" s="42" t="s">
        <v>279</v>
      </c>
      <c r="F92" s="42">
        <f t="shared" si="7"/>
        <v>3529.76</v>
      </c>
      <c r="G92" s="42">
        <v>20</v>
      </c>
      <c r="H92" s="43">
        <f t="shared" si="4"/>
        <v>70595.200000000012</v>
      </c>
      <c r="I92" s="44">
        <v>0.1</v>
      </c>
      <c r="J92" s="45">
        <f t="shared" si="5"/>
        <v>7059.5200000000013</v>
      </c>
      <c r="K92" s="46">
        <v>26.23</v>
      </c>
      <c r="L92" s="46">
        <f t="shared" si="6"/>
        <v>185171.20960000003</v>
      </c>
      <c r="M92" s="42">
        <v>3394</v>
      </c>
    </row>
    <row r="93" spans="1:13" ht="38.25" x14ac:dyDescent="0.2">
      <c r="A93" s="42" t="s">
        <v>251</v>
      </c>
      <c r="B93" s="42" t="s">
        <v>253</v>
      </c>
      <c r="C93" s="42" t="s">
        <v>270</v>
      </c>
      <c r="D93" s="42" t="s">
        <v>255</v>
      </c>
      <c r="E93" s="42" t="s">
        <v>279</v>
      </c>
      <c r="F93" s="42">
        <f t="shared" si="7"/>
        <v>3529.76</v>
      </c>
      <c r="G93" s="42">
        <v>3.0000000000000001E-3</v>
      </c>
      <c r="H93" s="43">
        <f t="shared" si="4"/>
        <v>10.58928</v>
      </c>
      <c r="I93" s="44">
        <v>0.5</v>
      </c>
      <c r="J93" s="45">
        <f t="shared" si="5"/>
        <v>5.2946400000000002</v>
      </c>
      <c r="K93" s="46">
        <v>34.54</v>
      </c>
      <c r="L93" s="46">
        <f t="shared" si="6"/>
        <v>182.8768656</v>
      </c>
      <c r="M93" s="65">
        <v>3394</v>
      </c>
    </row>
    <row r="94" spans="1:13" ht="25.5" x14ac:dyDescent="0.2">
      <c r="A94" s="44" t="s">
        <v>252</v>
      </c>
      <c r="B94" s="44" t="s">
        <v>254</v>
      </c>
      <c r="C94" s="44" t="s">
        <v>270</v>
      </c>
      <c r="D94" s="42" t="s">
        <v>73</v>
      </c>
      <c r="E94" s="44" t="s">
        <v>276</v>
      </c>
      <c r="F94" s="42">
        <f t="shared" si="7"/>
        <v>3004.56</v>
      </c>
      <c r="G94" s="44">
        <v>0.01</v>
      </c>
      <c r="H94" s="43">
        <f t="shared" si="4"/>
        <v>30.0456</v>
      </c>
      <c r="I94" s="44">
        <v>1</v>
      </c>
      <c r="J94" s="45">
        <f t="shared" si="5"/>
        <v>30.0456</v>
      </c>
      <c r="K94" s="46">
        <v>34.54</v>
      </c>
      <c r="L94" s="46">
        <f t="shared" si="6"/>
        <v>1037.775024</v>
      </c>
      <c r="M94" s="44">
        <v>2889</v>
      </c>
    </row>
    <row r="95" spans="1:13" ht="13.5" thickBot="1" x14ac:dyDescent="0.25">
      <c r="A95" s="48" t="s">
        <v>299</v>
      </c>
      <c r="B95" s="49"/>
      <c r="C95" s="49"/>
      <c r="D95" s="49"/>
      <c r="E95" s="49"/>
      <c r="F95" s="50" t="s">
        <v>300</v>
      </c>
      <c r="G95" s="50" t="s">
        <v>300</v>
      </c>
      <c r="H95" s="51">
        <f>SUM(H2:H94)</f>
        <v>334006.24447999999</v>
      </c>
      <c r="I95" s="50" t="s">
        <v>300</v>
      </c>
      <c r="J95" s="52">
        <f>SUM(J2:J94)</f>
        <v>41561.27868000001</v>
      </c>
      <c r="K95" s="56" t="s">
        <v>300</v>
      </c>
      <c r="L95" s="53">
        <f>SUM(L2:L94)</f>
        <v>1174710.3014056005</v>
      </c>
      <c r="M95" s="50" t="s">
        <v>300</v>
      </c>
    </row>
    <row r="98" spans="1:1" x14ac:dyDescent="0.2">
      <c r="A98" s="64" t="s">
        <v>531</v>
      </c>
    </row>
    <row r="99" spans="1:1" x14ac:dyDescent="0.2">
      <c r="A99" s="64" t="s">
        <v>529</v>
      </c>
    </row>
    <row r="100" spans="1:1" x14ac:dyDescent="0.2">
      <c r="A100" s="64" t="s">
        <v>530</v>
      </c>
    </row>
    <row r="101" spans="1:1" x14ac:dyDescent="0.2">
      <c r="A101" s="64" t="s">
        <v>532</v>
      </c>
    </row>
    <row r="103" spans="1:1" ht="102" x14ac:dyDescent="0.2">
      <c r="A103" s="64" t="s">
        <v>545</v>
      </c>
    </row>
  </sheetData>
  <mergeCells count="11">
    <mergeCell ref="A50:A51"/>
    <mergeCell ref="C50:C51"/>
    <mergeCell ref="D50:D51"/>
    <mergeCell ref="E50:E51"/>
    <mergeCell ref="M50:M51"/>
    <mergeCell ref="G50:G51"/>
    <mergeCell ref="H50:H51"/>
    <mergeCell ref="I50:I51"/>
    <mergeCell ref="J50:J51"/>
    <mergeCell ref="K50:K51"/>
    <mergeCell ref="L50:L51"/>
  </mergeCells>
  <printOptions gridLines="1"/>
  <pageMargins left="0.75" right="0.75" top="1" bottom="1" header="0.5" footer="0.5"/>
  <pageSetup paperSize="5" scale="79" fitToHeight="5" orientation="landscape" r:id="rId1"/>
  <headerFooter alignWithMargins="0">
    <oddHeader>&amp;LAppendix C:  Government's Estimated Costs&amp;C&amp;"Times New Roman,Regular"&amp;16 02/21/2018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zoomScaleNormal="100" workbookViewId="0">
      <pane ySplit="1" topLeftCell="A2" activePane="bottomLeft" state="frozen"/>
      <selection pane="bottomLeft" activeCell="E76" sqref="E76"/>
    </sheetView>
  </sheetViews>
  <sheetFormatPr defaultColWidth="9.140625" defaultRowHeight="12.75" x14ac:dyDescent="0.2"/>
  <cols>
    <col min="1" max="1" width="16.5703125" style="41" customWidth="1"/>
    <col min="2" max="2" width="43" style="41" customWidth="1"/>
    <col min="3" max="3" width="11.5703125" style="41" customWidth="1"/>
    <col min="4" max="4" width="10.42578125" style="41" customWidth="1"/>
    <col min="5" max="5" width="12.42578125" style="86" customWidth="1"/>
    <col min="6" max="6" width="92.85546875" style="59" customWidth="1"/>
    <col min="7" max="7" width="5.140625" style="41" customWidth="1"/>
    <col min="8" max="16384" width="9.140625" style="41"/>
  </cols>
  <sheetData>
    <row r="1" spans="1:8" s="38" customFormat="1" ht="85.5" x14ac:dyDescent="0.2">
      <c r="A1" s="36" t="s">
        <v>305</v>
      </c>
      <c r="B1" s="36" t="s">
        <v>306</v>
      </c>
      <c r="C1" s="36" t="s">
        <v>307</v>
      </c>
      <c r="D1" s="36" t="s">
        <v>308</v>
      </c>
      <c r="E1" s="87" t="s">
        <v>309</v>
      </c>
      <c r="F1" s="36" t="s">
        <v>310</v>
      </c>
      <c r="G1" s="57" t="s">
        <v>311</v>
      </c>
      <c r="H1" s="58" t="s">
        <v>312</v>
      </c>
    </row>
    <row r="2" spans="1:8" ht="25.5" x14ac:dyDescent="0.2">
      <c r="A2" s="39" t="s">
        <v>313</v>
      </c>
      <c r="B2" s="39" t="s">
        <v>314</v>
      </c>
      <c r="C2" s="64" t="s">
        <v>43</v>
      </c>
      <c r="D2" s="65" t="s">
        <v>534</v>
      </c>
      <c r="E2" s="88" t="s">
        <v>556</v>
      </c>
      <c r="F2" s="60" t="s">
        <v>316</v>
      </c>
      <c r="G2" s="42" t="s">
        <v>317</v>
      </c>
      <c r="H2" s="42" t="s">
        <v>317</v>
      </c>
    </row>
    <row r="3" spans="1:8" ht="38.25" x14ac:dyDescent="0.2">
      <c r="A3" s="39" t="s">
        <v>318</v>
      </c>
      <c r="B3" s="39" t="s">
        <v>272</v>
      </c>
      <c r="C3" s="39" t="s">
        <v>43</v>
      </c>
      <c r="D3" s="65" t="s">
        <v>534</v>
      </c>
      <c r="E3" s="88" t="s">
        <v>556</v>
      </c>
      <c r="F3" s="60" t="s">
        <v>319</v>
      </c>
      <c r="G3" s="42" t="s">
        <v>317</v>
      </c>
      <c r="H3" s="42" t="s">
        <v>320</v>
      </c>
    </row>
    <row r="4" spans="1:8" ht="38.25" x14ac:dyDescent="0.2">
      <c r="A4" s="39" t="s">
        <v>321</v>
      </c>
      <c r="B4" s="39" t="s">
        <v>274</v>
      </c>
      <c r="C4" s="39" t="s">
        <v>43</v>
      </c>
      <c r="D4" s="65" t="s">
        <v>534</v>
      </c>
      <c r="E4" s="88" t="s">
        <v>556</v>
      </c>
      <c r="F4" s="60" t="s">
        <v>322</v>
      </c>
      <c r="G4" s="42" t="s">
        <v>317</v>
      </c>
      <c r="H4" s="42" t="s">
        <v>320</v>
      </c>
    </row>
    <row r="5" spans="1:8" ht="25.5" x14ac:dyDescent="0.2">
      <c r="A5" s="39" t="s">
        <v>323</v>
      </c>
      <c r="B5" s="39" t="s">
        <v>52</v>
      </c>
      <c r="C5" s="39" t="s">
        <v>43</v>
      </c>
      <c r="D5" s="65" t="s">
        <v>534</v>
      </c>
      <c r="E5" s="88" t="s">
        <v>556</v>
      </c>
      <c r="F5" s="60" t="s">
        <v>324</v>
      </c>
      <c r="G5" s="42" t="s">
        <v>317</v>
      </c>
      <c r="H5" s="42" t="s">
        <v>320</v>
      </c>
    </row>
    <row r="6" spans="1:8" ht="38.25" x14ac:dyDescent="0.2">
      <c r="A6" s="39" t="s">
        <v>50</v>
      </c>
      <c r="B6" s="39" t="s">
        <v>325</v>
      </c>
      <c r="C6" s="39" t="s">
        <v>326</v>
      </c>
      <c r="D6" s="65" t="s">
        <v>534</v>
      </c>
      <c r="E6" s="88" t="s">
        <v>556</v>
      </c>
      <c r="F6" s="60" t="s">
        <v>327</v>
      </c>
      <c r="G6" s="42" t="s">
        <v>317</v>
      </c>
      <c r="H6" s="42" t="s">
        <v>320</v>
      </c>
    </row>
    <row r="7" spans="1:8" ht="25.5" x14ac:dyDescent="0.2">
      <c r="A7" s="39" t="s">
        <v>328</v>
      </c>
      <c r="B7" s="39" t="s">
        <v>329</v>
      </c>
      <c r="C7" s="39" t="s">
        <v>57</v>
      </c>
      <c r="D7" s="65" t="s">
        <v>534</v>
      </c>
      <c r="E7" s="88" t="s">
        <v>556</v>
      </c>
      <c r="F7" s="60" t="s">
        <v>330</v>
      </c>
      <c r="G7" s="42" t="s">
        <v>317</v>
      </c>
      <c r="H7" s="42" t="s">
        <v>320</v>
      </c>
    </row>
    <row r="8" spans="1:8" ht="38.25" x14ac:dyDescent="0.2">
      <c r="A8" s="39" t="s">
        <v>331</v>
      </c>
      <c r="B8" s="39" t="s">
        <v>332</v>
      </c>
      <c r="C8" s="39" t="s">
        <v>168</v>
      </c>
      <c r="D8" s="65" t="s">
        <v>336</v>
      </c>
      <c r="E8" s="83"/>
      <c r="F8" s="60" t="s">
        <v>333</v>
      </c>
      <c r="G8" s="42" t="s">
        <v>320</v>
      </c>
      <c r="H8" s="42" t="s">
        <v>317</v>
      </c>
    </row>
    <row r="9" spans="1:8" ht="38.25" x14ac:dyDescent="0.2">
      <c r="A9" s="39" t="s">
        <v>334</v>
      </c>
      <c r="B9" s="39" t="s">
        <v>335</v>
      </c>
      <c r="C9" s="39" t="s">
        <v>73</v>
      </c>
      <c r="D9" s="42" t="s">
        <v>336</v>
      </c>
      <c r="E9" s="83"/>
      <c r="F9" s="60" t="s">
        <v>337</v>
      </c>
      <c r="G9" s="42" t="s">
        <v>320</v>
      </c>
      <c r="H9" s="42" t="s">
        <v>317</v>
      </c>
    </row>
    <row r="10" spans="1:8" ht="25.5" x14ac:dyDescent="0.2">
      <c r="A10" s="39" t="s">
        <v>65</v>
      </c>
      <c r="B10" s="39" t="s">
        <v>338</v>
      </c>
      <c r="C10" s="39" t="s">
        <v>71</v>
      </c>
      <c r="D10" s="65" t="s">
        <v>534</v>
      </c>
      <c r="E10" s="88" t="s">
        <v>556</v>
      </c>
      <c r="F10" s="60" t="s">
        <v>339</v>
      </c>
      <c r="G10" s="42" t="s">
        <v>317</v>
      </c>
      <c r="H10" s="42" t="s">
        <v>320</v>
      </c>
    </row>
    <row r="11" spans="1:8" ht="38.25" x14ac:dyDescent="0.2">
      <c r="A11" s="39" t="s">
        <v>66</v>
      </c>
      <c r="B11" s="39" t="s">
        <v>340</v>
      </c>
      <c r="C11" s="39" t="s">
        <v>72</v>
      </c>
      <c r="D11" s="65" t="s">
        <v>534</v>
      </c>
      <c r="E11" s="88" t="s">
        <v>556</v>
      </c>
      <c r="F11" s="60" t="s">
        <v>341</v>
      </c>
      <c r="G11" s="42" t="s">
        <v>317</v>
      </c>
      <c r="H11" s="42" t="s">
        <v>320</v>
      </c>
    </row>
    <row r="12" spans="1:8" ht="38.25" x14ac:dyDescent="0.2">
      <c r="A12" s="39" t="s">
        <v>67</v>
      </c>
      <c r="B12" s="39" t="s">
        <v>342</v>
      </c>
      <c r="C12" s="39" t="s">
        <v>73</v>
      </c>
      <c r="D12" s="65" t="s">
        <v>534</v>
      </c>
      <c r="E12" s="88" t="s">
        <v>556</v>
      </c>
      <c r="F12" s="60" t="s">
        <v>343</v>
      </c>
      <c r="G12" s="42" t="s">
        <v>320</v>
      </c>
      <c r="H12" s="42" t="s">
        <v>320</v>
      </c>
    </row>
    <row r="13" spans="1:8" ht="25.5" x14ac:dyDescent="0.2">
      <c r="A13" s="39" t="s">
        <v>68</v>
      </c>
      <c r="B13" s="39" t="s">
        <v>344</v>
      </c>
      <c r="C13" s="64" t="s">
        <v>74</v>
      </c>
      <c r="D13" s="65" t="s">
        <v>548</v>
      </c>
      <c r="E13" s="83"/>
      <c r="F13" s="60" t="s">
        <v>345</v>
      </c>
      <c r="G13" s="42" t="s">
        <v>320</v>
      </c>
      <c r="H13" s="42" t="s">
        <v>320</v>
      </c>
    </row>
    <row r="14" spans="1:8" ht="25.5" x14ac:dyDescent="0.2">
      <c r="A14" s="39" t="s">
        <v>76</v>
      </c>
      <c r="B14" s="39" t="s">
        <v>346</v>
      </c>
      <c r="C14" s="39" t="s">
        <v>43</v>
      </c>
      <c r="D14" s="65" t="s">
        <v>534</v>
      </c>
      <c r="E14" s="88" t="s">
        <v>556</v>
      </c>
      <c r="F14" s="60" t="s">
        <v>347</v>
      </c>
      <c r="G14" s="42" t="s">
        <v>317</v>
      </c>
      <c r="H14" s="42" t="s">
        <v>320</v>
      </c>
    </row>
    <row r="15" spans="1:8" ht="25.5" x14ac:dyDescent="0.2">
      <c r="A15" s="39" t="s">
        <v>76</v>
      </c>
      <c r="B15" s="39" t="s">
        <v>82</v>
      </c>
      <c r="C15" s="39" t="s">
        <v>87</v>
      </c>
      <c r="D15" s="65" t="s">
        <v>534</v>
      </c>
      <c r="E15" s="88" t="s">
        <v>556</v>
      </c>
      <c r="F15" s="60" t="s">
        <v>348</v>
      </c>
      <c r="G15" s="42" t="s">
        <v>320</v>
      </c>
      <c r="H15" s="42" t="s">
        <v>317</v>
      </c>
    </row>
    <row r="16" spans="1:8" ht="25.5" x14ac:dyDescent="0.2">
      <c r="A16" s="39" t="s">
        <v>349</v>
      </c>
      <c r="B16" s="39" t="s">
        <v>350</v>
      </c>
      <c r="C16" s="39" t="s">
        <v>57</v>
      </c>
      <c r="D16" s="65" t="s">
        <v>534</v>
      </c>
      <c r="E16" s="88" t="s">
        <v>556</v>
      </c>
      <c r="F16" s="60" t="s">
        <v>351</v>
      </c>
      <c r="G16" s="42" t="s">
        <v>317</v>
      </c>
      <c r="H16" s="42" t="s">
        <v>320</v>
      </c>
    </row>
    <row r="17" spans="1:8" ht="38.25" x14ac:dyDescent="0.2">
      <c r="A17" s="39" t="s">
        <v>78</v>
      </c>
      <c r="B17" s="39" t="s">
        <v>352</v>
      </c>
      <c r="C17" s="39" t="s">
        <v>87</v>
      </c>
      <c r="D17" s="65" t="s">
        <v>534</v>
      </c>
      <c r="E17" s="88" t="s">
        <v>556</v>
      </c>
      <c r="F17" s="60" t="s">
        <v>353</v>
      </c>
      <c r="G17" s="42" t="s">
        <v>320</v>
      </c>
      <c r="H17" s="42" t="s">
        <v>317</v>
      </c>
    </row>
    <row r="18" spans="1:8" ht="38.25" x14ac:dyDescent="0.2">
      <c r="A18" s="39" t="s">
        <v>79</v>
      </c>
      <c r="B18" s="39" t="s">
        <v>354</v>
      </c>
      <c r="C18" s="39" t="s">
        <v>70</v>
      </c>
      <c r="D18" s="65" t="s">
        <v>548</v>
      </c>
      <c r="E18" s="83"/>
      <c r="F18" s="60" t="s">
        <v>355</v>
      </c>
      <c r="G18" s="42" t="s">
        <v>320</v>
      </c>
      <c r="H18" s="42" t="s">
        <v>317</v>
      </c>
    </row>
    <row r="19" spans="1:8" ht="38.25" x14ac:dyDescent="0.2">
      <c r="A19" s="39" t="s">
        <v>356</v>
      </c>
      <c r="B19" s="39" t="s">
        <v>357</v>
      </c>
      <c r="C19" s="39" t="s">
        <v>43</v>
      </c>
      <c r="D19" s="65" t="s">
        <v>534</v>
      </c>
      <c r="E19" s="88" t="s">
        <v>556</v>
      </c>
      <c r="F19" s="60" t="s">
        <v>358</v>
      </c>
      <c r="G19" s="42" t="s">
        <v>317</v>
      </c>
      <c r="H19" s="42" t="s">
        <v>320</v>
      </c>
    </row>
    <row r="20" spans="1:8" ht="38.25" x14ac:dyDescent="0.2">
      <c r="A20" s="39" t="s">
        <v>359</v>
      </c>
      <c r="B20" s="39" t="s">
        <v>360</v>
      </c>
      <c r="C20" s="39" t="s">
        <v>43</v>
      </c>
      <c r="D20" s="65" t="s">
        <v>534</v>
      </c>
      <c r="E20" s="88" t="s">
        <v>556</v>
      </c>
      <c r="F20" s="60" t="s">
        <v>361</v>
      </c>
      <c r="G20" s="42" t="s">
        <v>317</v>
      </c>
      <c r="H20" s="42" t="s">
        <v>320</v>
      </c>
    </row>
    <row r="21" spans="1:8" ht="38.25" x14ac:dyDescent="0.2">
      <c r="A21" s="39" t="s">
        <v>362</v>
      </c>
      <c r="B21" s="39" t="s">
        <v>363</v>
      </c>
      <c r="C21" s="39" t="s">
        <v>43</v>
      </c>
      <c r="D21" s="65" t="s">
        <v>534</v>
      </c>
      <c r="E21" s="88" t="s">
        <v>556</v>
      </c>
      <c r="F21" s="60" t="s">
        <v>364</v>
      </c>
      <c r="G21" s="42" t="s">
        <v>317</v>
      </c>
      <c r="H21" s="42" t="s">
        <v>320</v>
      </c>
    </row>
    <row r="22" spans="1:8" ht="25.5" x14ac:dyDescent="0.2">
      <c r="A22" s="39" t="s">
        <v>365</v>
      </c>
      <c r="B22" s="39" t="s">
        <v>366</v>
      </c>
      <c r="C22" s="39" t="s">
        <v>43</v>
      </c>
      <c r="D22" s="65" t="s">
        <v>534</v>
      </c>
      <c r="E22" s="88" t="s">
        <v>556</v>
      </c>
      <c r="F22" s="60" t="s">
        <v>367</v>
      </c>
      <c r="G22" s="42" t="s">
        <v>317</v>
      </c>
      <c r="H22" s="42" t="s">
        <v>320</v>
      </c>
    </row>
    <row r="23" spans="1:8" ht="25.5" x14ac:dyDescent="0.2">
      <c r="A23" s="39" t="s">
        <v>97</v>
      </c>
      <c r="B23" s="39" t="s">
        <v>368</v>
      </c>
      <c r="C23" s="39" t="s">
        <v>70</v>
      </c>
      <c r="D23" s="65" t="s">
        <v>534</v>
      </c>
      <c r="E23" s="88" t="s">
        <v>556</v>
      </c>
      <c r="F23" s="60" t="s">
        <v>369</v>
      </c>
      <c r="G23" s="42" t="s">
        <v>320</v>
      </c>
      <c r="H23" s="42" t="s">
        <v>317</v>
      </c>
    </row>
    <row r="24" spans="1:8" ht="38.25" x14ac:dyDescent="0.2">
      <c r="A24" s="39" t="s">
        <v>98</v>
      </c>
      <c r="B24" s="39" t="s">
        <v>370</v>
      </c>
      <c r="C24" s="39" t="s">
        <v>73</v>
      </c>
      <c r="D24" s="42" t="s">
        <v>336</v>
      </c>
      <c r="E24" s="83"/>
      <c r="F24" s="60" t="s">
        <v>371</v>
      </c>
      <c r="G24" s="42" t="s">
        <v>320</v>
      </c>
      <c r="H24" s="42" t="s">
        <v>320</v>
      </c>
    </row>
    <row r="25" spans="1:8" ht="25.5" x14ac:dyDescent="0.2">
      <c r="A25" s="39" t="s">
        <v>98</v>
      </c>
      <c r="B25" s="39" t="s">
        <v>93</v>
      </c>
      <c r="C25" s="39" t="s">
        <v>70</v>
      </c>
      <c r="D25" s="65" t="s">
        <v>549</v>
      </c>
      <c r="E25" s="83"/>
      <c r="F25" s="60" t="s">
        <v>372</v>
      </c>
      <c r="G25" s="42" t="s">
        <v>320</v>
      </c>
      <c r="H25" s="42" t="s">
        <v>317</v>
      </c>
    </row>
    <row r="26" spans="1:8" ht="25.5" x14ac:dyDescent="0.2">
      <c r="A26" s="39" t="s">
        <v>98</v>
      </c>
      <c r="B26" s="39" t="s">
        <v>99</v>
      </c>
      <c r="C26" s="39" t="s">
        <v>43</v>
      </c>
      <c r="D26" s="65" t="s">
        <v>534</v>
      </c>
      <c r="E26" s="88" t="s">
        <v>556</v>
      </c>
      <c r="F26" s="60" t="s">
        <v>373</v>
      </c>
      <c r="G26" s="42" t="s">
        <v>317</v>
      </c>
      <c r="H26" s="42" t="s">
        <v>320</v>
      </c>
    </row>
    <row r="27" spans="1:8" ht="38.25" x14ac:dyDescent="0.2">
      <c r="A27" s="39" t="s">
        <v>105</v>
      </c>
      <c r="B27" s="39" t="s">
        <v>100</v>
      </c>
      <c r="C27" s="39" t="s">
        <v>374</v>
      </c>
      <c r="D27" s="65" t="s">
        <v>534</v>
      </c>
      <c r="E27" s="88" t="s">
        <v>556</v>
      </c>
      <c r="F27" s="60" t="s">
        <v>375</v>
      </c>
      <c r="G27" s="42" t="s">
        <v>320</v>
      </c>
      <c r="H27" s="42" t="s">
        <v>317</v>
      </c>
    </row>
    <row r="28" spans="1:8" ht="38.25" x14ac:dyDescent="0.2">
      <c r="A28" s="39" t="s">
        <v>106</v>
      </c>
      <c r="B28" s="39" t="s">
        <v>376</v>
      </c>
      <c r="C28" s="39" t="s">
        <v>377</v>
      </c>
      <c r="D28" s="65" t="s">
        <v>336</v>
      </c>
      <c r="E28" s="83"/>
      <c r="F28" s="60" t="s">
        <v>378</v>
      </c>
      <c r="G28" s="42" t="s">
        <v>320</v>
      </c>
      <c r="H28" s="42" t="s">
        <v>317</v>
      </c>
    </row>
    <row r="29" spans="1:8" ht="25.5" x14ac:dyDescent="0.2">
      <c r="A29" s="39" t="s">
        <v>107</v>
      </c>
      <c r="B29" s="39" t="s">
        <v>379</v>
      </c>
      <c r="C29" s="39" t="s">
        <v>73</v>
      </c>
      <c r="D29" s="65" t="s">
        <v>336</v>
      </c>
      <c r="E29" s="83"/>
      <c r="F29" s="60" t="s">
        <v>380</v>
      </c>
      <c r="G29" s="42" t="s">
        <v>320</v>
      </c>
      <c r="H29" s="42" t="s">
        <v>320</v>
      </c>
    </row>
    <row r="30" spans="1:8" ht="25.5" x14ac:dyDescent="0.2">
      <c r="A30" s="39" t="s">
        <v>381</v>
      </c>
      <c r="B30" s="39" t="s">
        <v>382</v>
      </c>
      <c r="C30" s="39" t="s">
        <v>74</v>
      </c>
      <c r="D30" s="65" t="s">
        <v>336</v>
      </c>
      <c r="E30" s="83"/>
      <c r="F30" s="60" t="s">
        <v>383</v>
      </c>
      <c r="G30" s="42" t="s">
        <v>317</v>
      </c>
      <c r="H30" s="42" t="s">
        <v>320</v>
      </c>
    </row>
    <row r="31" spans="1:8" ht="25.5" x14ac:dyDescent="0.2">
      <c r="A31" s="39" t="s">
        <v>109</v>
      </c>
      <c r="B31" s="39" t="s">
        <v>384</v>
      </c>
      <c r="C31" s="39" t="s">
        <v>140</v>
      </c>
      <c r="D31" s="65" t="s">
        <v>548</v>
      </c>
      <c r="E31" s="83"/>
      <c r="F31" s="60" t="s">
        <v>385</v>
      </c>
      <c r="G31" s="42" t="s">
        <v>320</v>
      </c>
      <c r="H31" s="42" t="s">
        <v>317</v>
      </c>
    </row>
    <row r="32" spans="1:8" ht="25.5" x14ac:dyDescent="0.2">
      <c r="A32" s="39" t="s">
        <v>386</v>
      </c>
      <c r="B32" s="39" t="s">
        <v>387</v>
      </c>
      <c r="C32" s="64" t="s">
        <v>537</v>
      </c>
      <c r="D32" s="65" t="s">
        <v>534</v>
      </c>
      <c r="E32" s="88" t="s">
        <v>556</v>
      </c>
      <c r="F32" s="60" t="s">
        <v>388</v>
      </c>
      <c r="G32" s="42" t="s">
        <v>320</v>
      </c>
      <c r="H32" s="42" t="s">
        <v>317</v>
      </c>
    </row>
    <row r="33" spans="1:8" ht="38.25" x14ac:dyDescent="0.2">
      <c r="A33" s="39" t="s">
        <v>121</v>
      </c>
      <c r="B33" s="39" t="s">
        <v>389</v>
      </c>
      <c r="C33" s="64" t="s">
        <v>551</v>
      </c>
      <c r="D33" s="65" t="s">
        <v>534</v>
      </c>
      <c r="E33" s="88" t="s">
        <v>556</v>
      </c>
      <c r="F33" s="60" t="s">
        <v>390</v>
      </c>
      <c r="G33" s="42" t="s">
        <v>320</v>
      </c>
      <c r="H33" s="42" t="s">
        <v>317</v>
      </c>
    </row>
    <row r="34" spans="1:8" ht="38.25" x14ac:dyDescent="0.2">
      <c r="A34" s="39" t="s">
        <v>122</v>
      </c>
      <c r="B34" s="39" t="s">
        <v>116</v>
      </c>
      <c r="C34" s="64" t="s">
        <v>539</v>
      </c>
      <c r="D34" s="65" t="s">
        <v>534</v>
      </c>
      <c r="E34" s="88" t="s">
        <v>556</v>
      </c>
      <c r="F34" s="60" t="s">
        <v>391</v>
      </c>
      <c r="G34" s="42" t="s">
        <v>320</v>
      </c>
      <c r="H34" s="42" t="s">
        <v>317</v>
      </c>
    </row>
    <row r="35" spans="1:8" ht="25.5" x14ac:dyDescent="0.2">
      <c r="A35" s="39" t="s">
        <v>123</v>
      </c>
      <c r="B35" s="39" t="s">
        <v>392</v>
      </c>
      <c r="C35" s="64" t="s">
        <v>551</v>
      </c>
      <c r="D35" s="65" t="s">
        <v>534</v>
      </c>
      <c r="E35" s="88" t="s">
        <v>556</v>
      </c>
      <c r="F35" s="60" t="s">
        <v>393</v>
      </c>
      <c r="G35" s="42" t="s">
        <v>320</v>
      </c>
      <c r="H35" s="42" t="s">
        <v>317</v>
      </c>
    </row>
    <row r="36" spans="1:8" ht="38.25" x14ac:dyDescent="0.2">
      <c r="A36" s="39" t="s">
        <v>124</v>
      </c>
      <c r="B36" s="39" t="s">
        <v>394</v>
      </c>
      <c r="C36" s="39" t="s">
        <v>73</v>
      </c>
      <c r="D36" s="65" t="s">
        <v>548</v>
      </c>
      <c r="E36" s="83"/>
      <c r="F36" s="60" t="s">
        <v>395</v>
      </c>
      <c r="G36" s="42" t="s">
        <v>320</v>
      </c>
      <c r="H36" s="42" t="s">
        <v>320</v>
      </c>
    </row>
    <row r="37" spans="1:8" ht="38.25" x14ac:dyDescent="0.2">
      <c r="A37" s="39" t="s">
        <v>125</v>
      </c>
      <c r="B37" s="39" t="s">
        <v>396</v>
      </c>
      <c r="C37" s="39" t="s">
        <v>127</v>
      </c>
      <c r="D37" s="65" t="s">
        <v>548</v>
      </c>
      <c r="E37" s="83"/>
      <c r="F37" s="60" t="s">
        <v>397</v>
      </c>
      <c r="G37" s="42" t="s">
        <v>320</v>
      </c>
      <c r="H37" s="42" t="s">
        <v>317</v>
      </c>
    </row>
    <row r="38" spans="1:8" ht="12.75" customHeight="1" x14ac:dyDescent="0.2">
      <c r="A38" s="39" t="s">
        <v>398</v>
      </c>
      <c r="B38" s="39" t="s">
        <v>399</v>
      </c>
      <c r="C38" s="138" t="s">
        <v>140</v>
      </c>
      <c r="D38" s="139" t="s">
        <v>548</v>
      </c>
      <c r="E38" s="140"/>
      <c r="F38" s="141" t="s">
        <v>400</v>
      </c>
      <c r="G38" s="127" t="s">
        <v>320</v>
      </c>
      <c r="H38" s="127" t="s">
        <v>317</v>
      </c>
    </row>
    <row r="39" spans="1:8" ht="24.75" customHeight="1" x14ac:dyDescent="0.2">
      <c r="A39" s="39" t="s">
        <v>401</v>
      </c>
      <c r="B39" s="39" t="s">
        <v>402</v>
      </c>
      <c r="C39" s="138"/>
      <c r="D39" s="127"/>
      <c r="E39" s="140"/>
      <c r="F39" s="141"/>
      <c r="G39" s="127"/>
      <c r="H39" s="136"/>
    </row>
    <row r="40" spans="1:8" ht="38.25" x14ac:dyDescent="0.2">
      <c r="A40" s="39" t="s">
        <v>135</v>
      </c>
      <c r="B40" s="39" t="s">
        <v>403</v>
      </c>
      <c r="C40" s="39" t="s">
        <v>74</v>
      </c>
      <c r="D40" s="65" t="s">
        <v>548</v>
      </c>
      <c r="E40" s="83"/>
      <c r="F40" s="60" t="s">
        <v>404</v>
      </c>
      <c r="G40" s="42" t="s">
        <v>320</v>
      </c>
      <c r="H40" s="42" t="s">
        <v>320</v>
      </c>
    </row>
    <row r="41" spans="1:8" ht="25.5" x14ac:dyDescent="0.2">
      <c r="A41" s="39" t="s">
        <v>405</v>
      </c>
      <c r="B41" s="39" t="s">
        <v>406</v>
      </c>
      <c r="C41" s="39" t="s">
        <v>74</v>
      </c>
      <c r="D41" s="65" t="s">
        <v>548</v>
      </c>
      <c r="E41" s="83"/>
      <c r="F41" s="60" t="s">
        <v>407</v>
      </c>
      <c r="G41" s="42" t="s">
        <v>320</v>
      </c>
      <c r="H41" s="42" t="s">
        <v>320</v>
      </c>
    </row>
    <row r="42" spans="1:8" ht="38.25" x14ac:dyDescent="0.2">
      <c r="A42" s="39" t="s">
        <v>137</v>
      </c>
      <c r="B42" s="39" t="s">
        <v>408</v>
      </c>
      <c r="C42" s="39" t="s">
        <v>409</v>
      </c>
      <c r="D42" s="65" t="s">
        <v>548</v>
      </c>
      <c r="E42" s="83"/>
      <c r="F42" s="60" t="s">
        <v>410</v>
      </c>
      <c r="G42" s="42" t="s">
        <v>320</v>
      </c>
      <c r="H42" s="42" t="s">
        <v>320</v>
      </c>
    </row>
    <row r="43" spans="1:8" ht="38.25" x14ac:dyDescent="0.2">
      <c r="A43" s="39" t="s">
        <v>138</v>
      </c>
      <c r="B43" s="39" t="s">
        <v>411</v>
      </c>
      <c r="C43" s="39" t="s">
        <v>409</v>
      </c>
      <c r="D43" s="65" t="s">
        <v>548</v>
      </c>
      <c r="E43" s="83"/>
      <c r="F43" s="60" t="s">
        <v>412</v>
      </c>
      <c r="G43" s="42" t="s">
        <v>320</v>
      </c>
      <c r="H43" s="42" t="s">
        <v>320</v>
      </c>
    </row>
    <row r="44" spans="1:8" s="39" customFormat="1" ht="38.25" x14ac:dyDescent="0.2">
      <c r="A44" s="39" t="s">
        <v>139</v>
      </c>
      <c r="B44" s="39" t="s">
        <v>413</v>
      </c>
      <c r="C44" s="64" t="s">
        <v>550</v>
      </c>
      <c r="D44" s="65" t="s">
        <v>534</v>
      </c>
      <c r="E44" s="88" t="s">
        <v>556</v>
      </c>
      <c r="F44" s="60" t="s">
        <v>414</v>
      </c>
      <c r="G44" s="42" t="s">
        <v>320</v>
      </c>
      <c r="H44" s="42" t="s">
        <v>320</v>
      </c>
    </row>
    <row r="45" spans="1:8" ht="25.5" x14ac:dyDescent="0.2">
      <c r="A45" s="39" t="s">
        <v>149</v>
      </c>
      <c r="B45" s="39" t="s">
        <v>415</v>
      </c>
      <c r="C45" s="39" t="s">
        <v>74</v>
      </c>
      <c r="D45" s="42"/>
      <c r="E45" s="83"/>
      <c r="F45" s="60" t="s">
        <v>416</v>
      </c>
      <c r="G45" s="42" t="s">
        <v>320</v>
      </c>
      <c r="H45" s="42" t="s">
        <v>320</v>
      </c>
    </row>
    <row r="46" spans="1:8" ht="25.5" x14ac:dyDescent="0.2">
      <c r="A46" s="39" t="s">
        <v>150</v>
      </c>
      <c r="B46" s="39" t="s">
        <v>417</v>
      </c>
      <c r="C46" s="39" t="s">
        <v>74</v>
      </c>
      <c r="D46" s="42"/>
      <c r="E46" s="83"/>
      <c r="F46" s="60" t="s">
        <v>418</v>
      </c>
      <c r="G46" s="42" t="s">
        <v>320</v>
      </c>
      <c r="H46" s="42" t="s">
        <v>320</v>
      </c>
    </row>
    <row r="47" spans="1:8" ht="25.5" x14ac:dyDescent="0.2">
      <c r="A47" s="42" t="s">
        <v>151</v>
      </c>
      <c r="B47" s="42" t="s">
        <v>419</v>
      </c>
      <c r="C47" s="42" t="s">
        <v>74</v>
      </c>
      <c r="D47" s="42"/>
      <c r="E47" s="83"/>
      <c r="F47" s="60" t="s">
        <v>420</v>
      </c>
      <c r="G47" s="42" t="s">
        <v>320</v>
      </c>
      <c r="H47" s="42" t="s">
        <v>320</v>
      </c>
    </row>
    <row r="48" spans="1:8" ht="38.25" x14ac:dyDescent="0.2">
      <c r="A48" s="42" t="s">
        <v>152</v>
      </c>
      <c r="B48" s="42" t="s">
        <v>421</v>
      </c>
      <c r="C48" s="42" t="s">
        <v>74</v>
      </c>
      <c r="D48" s="42"/>
      <c r="E48" s="83"/>
      <c r="F48" s="60" t="s">
        <v>422</v>
      </c>
      <c r="G48" s="42" t="s">
        <v>320</v>
      </c>
      <c r="H48" s="42" t="s">
        <v>320</v>
      </c>
    </row>
    <row r="49" spans="1:8" ht="38.25" x14ac:dyDescent="0.2">
      <c r="A49" s="42" t="s">
        <v>153</v>
      </c>
      <c r="B49" s="42" t="s">
        <v>423</v>
      </c>
      <c r="C49" s="42" t="s">
        <v>74</v>
      </c>
      <c r="D49" s="65" t="s">
        <v>548</v>
      </c>
      <c r="E49" s="83"/>
      <c r="F49" s="60" t="s">
        <v>424</v>
      </c>
      <c r="G49" s="42" t="s">
        <v>320</v>
      </c>
      <c r="H49" s="42" t="s">
        <v>320</v>
      </c>
    </row>
    <row r="50" spans="1:8" s="39" customFormat="1" ht="25.5" x14ac:dyDescent="0.2">
      <c r="A50" s="42" t="s">
        <v>154</v>
      </c>
      <c r="B50" s="42" t="s">
        <v>148</v>
      </c>
      <c r="C50" s="42" t="s">
        <v>425</v>
      </c>
      <c r="D50" s="65" t="s">
        <v>548</v>
      </c>
      <c r="E50" s="83"/>
      <c r="F50" s="60" t="s">
        <v>426</v>
      </c>
      <c r="G50" s="42" t="s">
        <v>320</v>
      </c>
      <c r="H50" s="42" t="s">
        <v>320</v>
      </c>
    </row>
    <row r="51" spans="1:8" ht="12.75" customHeight="1" x14ac:dyDescent="0.2">
      <c r="A51" s="42" t="s">
        <v>427</v>
      </c>
      <c r="B51" s="42" t="s">
        <v>428</v>
      </c>
      <c r="C51" s="127" t="s">
        <v>157</v>
      </c>
      <c r="D51" s="139" t="s">
        <v>548</v>
      </c>
      <c r="E51" s="140"/>
      <c r="F51" s="141" t="s">
        <v>429</v>
      </c>
      <c r="G51" s="127" t="s">
        <v>317</v>
      </c>
      <c r="H51" s="127" t="s">
        <v>320</v>
      </c>
    </row>
    <row r="52" spans="1:8" ht="27.75" customHeight="1" x14ac:dyDescent="0.2">
      <c r="A52" s="42" t="s">
        <v>167</v>
      </c>
      <c r="B52" s="42" t="s">
        <v>430</v>
      </c>
      <c r="C52" s="127"/>
      <c r="D52" s="127"/>
      <c r="E52" s="140"/>
      <c r="F52" s="141"/>
      <c r="G52" s="127"/>
      <c r="H52" s="136"/>
    </row>
    <row r="53" spans="1:8" ht="38.25" x14ac:dyDescent="0.2">
      <c r="A53" s="42" t="s">
        <v>163</v>
      </c>
      <c r="B53" s="42" t="s">
        <v>428</v>
      </c>
      <c r="C53" s="65" t="s">
        <v>552</v>
      </c>
      <c r="D53" s="65" t="s">
        <v>534</v>
      </c>
      <c r="E53" s="88" t="s">
        <v>556</v>
      </c>
      <c r="F53" s="60" t="s">
        <v>431</v>
      </c>
      <c r="G53" s="42" t="s">
        <v>320</v>
      </c>
      <c r="H53" s="42" t="s">
        <v>317</v>
      </c>
    </row>
    <row r="54" spans="1:8" s="39" customFormat="1" ht="25.5" x14ac:dyDescent="0.2">
      <c r="A54" s="42" t="s">
        <v>164</v>
      </c>
      <c r="B54" s="42" t="s">
        <v>432</v>
      </c>
      <c r="C54" s="42" t="s">
        <v>425</v>
      </c>
      <c r="D54" s="65" t="s">
        <v>548</v>
      </c>
      <c r="E54" s="83"/>
      <c r="F54" s="60" t="s">
        <v>433</v>
      </c>
      <c r="G54" s="42" t="s">
        <v>320</v>
      </c>
      <c r="H54" s="42" t="s">
        <v>320</v>
      </c>
    </row>
    <row r="55" spans="1:8" ht="25.5" x14ac:dyDescent="0.2">
      <c r="A55" s="42" t="s">
        <v>165</v>
      </c>
      <c r="B55" s="42" t="s">
        <v>434</v>
      </c>
      <c r="C55" s="42" t="s">
        <v>168</v>
      </c>
      <c r="D55" s="65" t="s">
        <v>548</v>
      </c>
      <c r="E55" s="83"/>
      <c r="F55" s="42" t="s">
        <v>435</v>
      </c>
      <c r="G55" s="42" t="s">
        <v>320</v>
      </c>
      <c r="H55" s="42" t="s">
        <v>317</v>
      </c>
    </row>
    <row r="56" spans="1:8" ht="38.25" x14ac:dyDescent="0.2">
      <c r="A56" s="42" t="s">
        <v>166</v>
      </c>
      <c r="B56" s="42" t="s">
        <v>161</v>
      </c>
      <c r="C56" s="42" t="s">
        <v>270</v>
      </c>
      <c r="D56" s="65" t="s">
        <v>548</v>
      </c>
      <c r="E56" s="83"/>
      <c r="F56" s="60" t="s">
        <v>436</v>
      </c>
      <c r="G56" s="42" t="s">
        <v>320</v>
      </c>
      <c r="H56" s="42" t="s">
        <v>320</v>
      </c>
    </row>
    <row r="57" spans="1:8" ht="25.5" x14ac:dyDescent="0.2">
      <c r="A57" s="42" t="s">
        <v>167</v>
      </c>
      <c r="B57" s="42" t="s">
        <v>430</v>
      </c>
      <c r="C57" s="42" t="s">
        <v>270</v>
      </c>
      <c r="D57" s="65" t="s">
        <v>548</v>
      </c>
      <c r="E57" s="83"/>
      <c r="F57" s="60" t="s">
        <v>437</v>
      </c>
      <c r="G57" s="42" t="s">
        <v>320</v>
      </c>
      <c r="H57" s="42" t="s">
        <v>320</v>
      </c>
    </row>
    <row r="58" spans="1:8" ht="25.5" x14ac:dyDescent="0.2">
      <c r="A58" s="42" t="s">
        <v>175</v>
      </c>
      <c r="B58" s="42" t="s">
        <v>438</v>
      </c>
      <c r="C58" s="42" t="s">
        <v>73</v>
      </c>
      <c r="D58" s="65" t="s">
        <v>548</v>
      </c>
      <c r="E58" s="84" t="s">
        <v>548</v>
      </c>
      <c r="F58" s="60" t="s">
        <v>439</v>
      </c>
      <c r="G58" s="42" t="s">
        <v>320</v>
      </c>
      <c r="H58" s="42" t="s">
        <v>317</v>
      </c>
    </row>
    <row r="59" spans="1:8" ht="38.25" x14ac:dyDescent="0.2">
      <c r="A59" s="42" t="s">
        <v>440</v>
      </c>
      <c r="B59" s="42" t="s">
        <v>441</v>
      </c>
      <c r="C59" s="42" t="s">
        <v>73</v>
      </c>
      <c r="D59" s="65" t="s">
        <v>548</v>
      </c>
      <c r="E59" s="84" t="s">
        <v>548</v>
      </c>
      <c r="F59" s="60" t="s">
        <v>442</v>
      </c>
      <c r="G59" s="42" t="s">
        <v>320</v>
      </c>
      <c r="H59" s="42" t="s">
        <v>317</v>
      </c>
    </row>
    <row r="60" spans="1:8" ht="25.5" x14ac:dyDescent="0.2">
      <c r="A60" s="42" t="s">
        <v>176</v>
      </c>
      <c r="B60" s="42" t="s">
        <v>170</v>
      </c>
      <c r="C60" s="42" t="s">
        <v>443</v>
      </c>
      <c r="D60" s="65" t="s">
        <v>534</v>
      </c>
      <c r="E60" s="88" t="s">
        <v>556</v>
      </c>
      <c r="F60" s="60" t="s">
        <v>444</v>
      </c>
      <c r="G60" s="42" t="s">
        <v>320</v>
      </c>
      <c r="H60" s="42" t="s">
        <v>320</v>
      </c>
    </row>
    <row r="61" spans="1:8" ht="38.25" x14ac:dyDescent="0.2">
      <c r="A61" s="42" t="s">
        <v>177</v>
      </c>
      <c r="B61" s="42" t="s">
        <v>445</v>
      </c>
      <c r="C61" s="42" t="s">
        <v>443</v>
      </c>
      <c r="D61" s="65" t="s">
        <v>534</v>
      </c>
      <c r="E61" s="88" t="s">
        <v>556</v>
      </c>
      <c r="F61" s="60" t="s">
        <v>446</v>
      </c>
      <c r="G61" s="42" t="s">
        <v>320</v>
      </c>
      <c r="H61" s="42" t="s">
        <v>320</v>
      </c>
    </row>
    <row r="62" spans="1:8" ht="25.5" x14ac:dyDescent="0.2">
      <c r="A62" s="42" t="s">
        <v>178</v>
      </c>
      <c r="B62" s="42" t="s">
        <v>447</v>
      </c>
      <c r="C62" s="42" t="s">
        <v>443</v>
      </c>
      <c r="D62" s="65" t="s">
        <v>534</v>
      </c>
      <c r="E62" s="88" t="s">
        <v>556</v>
      </c>
      <c r="F62" s="60" t="s">
        <v>448</v>
      </c>
      <c r="G62" s="42" t="s">
        <v>320</v>
      </c>
      <c r="H62" s="42" t="s">
        <v>320</v>
      </c>
    </row>
    <row r="63" spans="1:8" ht="38.25" x14ac:dyDescent="0.2">
      <c r="A63" s="42" t="s">
        <v>179</v>
      </c>
      <c r="B63" s="42" t="s">
        <v>449</v>
      </c>
      <c r="C63" s="42" t="s">
        <v>197</v>
      </c>
      <c r="D63" s="65" t="s">
        <v>534</v>
      </c>
      <c r="E63" s="88" t="s">
        <v>556</v>
      </c>
      <c r="F63" s="60" t="s">
        <v>450</v>
      </c>
      <c r="G63" s="42" t="s">
        <v>317</v>
      </c>
      <c r="H63" s="42" t="s">
        <v>320</v>
      </c>
    </row>
    <row r="64" spans="1:8" ht="25.5" x14ac:dyDescent="0.2">
      <c r="A64" s="42" t="s">
        <v>180</v>
      </c>
      <c r="B64" s="42" t="s">
        <v>451</v>
      </c>
      <c r="C64" s="42" t="s">
        <v>168</v>
      </c>
      <c r="D64" s="65" t="s">
        <v>548</v>
      </c>
      <c r="E64" s="83"/>
      <c r="F64" s="60" t="s">
        <v>452</v>
      </c>
      <c r="G64" s="42" t="s">
        <v>320</v>
      </c>
      <c r="H64" s="42" t="s">
        <v>317</v>
      </c>
    </row>
    <row r="65" spans="1:8" ht="51" x14ac:dyDescent="0.2">
      <c r="A65" s="42" t="s">
        <v>190</v>
      </c>
      <c r="B65" s="42" t="s">
        <v>184</v>
      </c>
      <c r="C65" s="42" t="s">
        <v>196</v>
      </c>
      <c r="D65" s="65" t="s">
        <v>534</v>
      </c>
      <c r="E65" s="88" t="s">
        <v>556</v>
      </c>
      <c r="F65" s="60" t="s">
        <v>453</v>
      </c>
      <c r="G65" s="42" t="s">
        <v>317</v>
      </c>
      <c r="H65" s="42" t="s">
        <v>320</v>
      </c>
    </row>
    <row r="66" spans="1:8" ht="38.25" x14ac:dyDescent="0.2">
      <c r="A66" s="42" t="s">
        <v>454</v>
      </c>
      <c r="B66" s="42" t="s">
        <v>455</v>
      </c>
      <c r="C66" s="42" t="s">
        <v>196</v>
      </c>
      <c r="D66" s="65" t="s">
        <v>534</v>
      </c>
      <c r="E66" s="88" t="s">
        <v>556</v>
      </c>
      <c r="F66" s="60" t="s">
        <v>456</v>
      </c>
      <c r="G66" s="42" t="s">
        <v>317</v>
      </c>
      <c r="H66" s="42" t="s">
        <v>320</v>
      </c>
    </row>
    <row r="67" spans="1:8" ht="38.25" x14ac:dyDescent="0.2">
      <c r="A67" s="42" t="s">
        <v>192</v>
      </c>
      <c r="B67" s="42" t="s">
        <v>457</v>
      </c>
      <c r="C67" s="42" t="s">
        <v>197</v>
      </c>
      <c r="D67" s="65" t="s">
        <v>534</v>
      </c>
      <c r="E67" s="88" t="s">
        <v>556</v>
      </c>
      <c r="F67" s="60" t="s">
        <v>458</v>
      </c>
      <c r="G67" s="42" t="s">
        <v>317</v>
      </c>
      <c r="H67" s="42" t="s">
        <v>320</v>
      </c>
    </row>
    <row r="68" spans="1:8" ht="38.25" x14ac:dyDescent="0.2">
      <c r="A68" s="42" t="s">
        <v>193</v>
      </c>
      <c r="B68" s="42" t="s">
        <v>459</v>
      </c>
      <c r="C68" s="42" t="s">
        <v>197</v>
      </c>
      <c r="D68" s="65" t="s">
        <v>534</v>
      </c>
      <c r="E68" s="88" t="s">
        <v>556</v>
      </c>
      <c r="F68" s="60" t="s">
        <v>460</v>
      </c>
      <c r="G68" s="42" t="s">
        <v>317</v>
      </c>
      <c r="H68" s="42" t="s">
        <v>320</v>
      </c>
    </row>
    <row r="69" spans="1:8" ht="38.25" x14ac:dyDescent="0.2">
      <c r="A69" s="42" t="s">
        <v>194</v>
      </c>
      <c r="B69" s="42" t="s">
        <v>461</v>
      </c>
      <c r="C69" s="42" t="s">
        <v>197</v>
      </c>
      <c r="D69" s="65" t="s">
        <v>534</v>
      </c>
      <c r="E69" s="88" t="s">
        <v>556</v>
      </c>
      <c r="F69" s="60" t="s">
        <v>462</v>
      </c>
      <c r="G69" s="42" t="s">
        <v>317</v>
      </c>
      <c r="H69" s="42" t="s">
        <v>320</v>
      </c>
    </row>
    <row r="70" spans="1:8" ht="38.25" x14ac:dyDescent="0.2">
      <c r="A70" s="42" t="s">
        <v>195</v>
      </c>
      <c r="B70" s="42" t="s">
        <v>463</v>
      </c>
      <c r="C70" s="42" t="s">
        <v>197</v>
      </c>
      <c r="D70" s="65" t="s">
        <v>534</v>
      </c>
      <c r="E70" s="88" t="s">
        <v>556</v>
      </c>
      <c r="F70" s="60" t="s">
        <v>464</v>
      </c>
      <c r="G70" s="42" t="s">
        <v>317</v>
      </c>
      <c r="H70" s="42" t="s">
        <v>320</v>
      </c>
    </row>
    <row r="71" spans="1:8" ht="38.25" x14ac:dyDescent="0.2">
      <c r="A71" s="42" t="s">
        <v>195</v>
      </c>
      <c r="B71" s="42" t="s">
        <v>463</v>
      </c>
      <c r="C71" s="42" t="s">
        <v>465</v>
      </c>
      <c r="D71" s="65" t="s">
        <v>534</v>
      </c>
      <c r="E71" s="88" t="s">
        <v>556</v>
      </c>
      <c r="F71" s="60" t="s">
        <v>466</v>
      </c>
      <c r="G71" s="42" t="s">
        <v>317</v>
      </c>
      <c r="H71" s="42" t="s">
        <v>320</v>
      </c>
    </row>
    <row r="72" spans="1:8" ht="38.25" x14ac:dyDescent="0.2">
      <c r="A72" s="42" t="s">
        <v>205</v>
      </c>
      <c r="B72" s="42" t="s">
        <v>467</v>
      </c>
      <c r="C72" s="42" t="s">
        <v>270</v>
      </c>
      <c r="D72" s="65" t="s">
        <v>548</v>
      </c>
      <c r="E72" s="83"/>
      <c r="F72" s="60" t="s">
        <v>468</v>
      </c>
      <c r="G72" s="42" t="s">
        <v>320</v>
      </c>
      <c r="H72" s="42" t="s">
        <v>320</v>
      </c>
    </row>
    <row r="73" spans="1:8" ht="38.25" x14ac:dyDescent="0.2">
      <c r="A73" s="42" t="s">
        <v>206</v>
      </c>
      <c r="B73" s="42" t="s">
        <v>469</v>
      </c>
      <c r="C73" s="42" t="s">
        <v>270</v>
      </c>
      <c r="D73" s="65" t="s">
        <v>548</v>
      </c>
      <c r="E73" s="83"/>
      <c r="F73" s="60" t="s">
        <v>470</v>
      </c>
      <c r="G73" s="42" t="s">
        <v>320</v>
      </c>
      <c r="H73" s="42" t="s">
        <v>320</v>
      </c>
    </row>
    <row r="74" spans="1:8" ht="25.5" x14ac:dyDescent="0.2">
      <c r="A74" s="42" t="s">
        <v>207</v>
      </c>
      <c r="B74" s="42" t="s">
        <v>471</v>
      </c>
      <c r="C74" s="42" t="s">
        <v>210</v>
      </c>
      <c r="D74" s="65" t="s">
        <v>534</v>
      </c>
      <c r="E74" s="88" t="s">
        <v>556</v>
      </c>
      <c r="F74" s="60" t="s">
        <v>472</v>
      </c>
      <c r="G74" s="42" t="s">
        <v>317</v>
      </c>
      <c r="H74" s="42" t="s">
        <v>320</v>
      </c>
    </row>
    <row r="75" spans="1:8" ht="25.5" x14ac:dyDescent="0.2">
      <c r="A75" s="42" t="s">
        <v>208</v>
      </c>
      <c r="B75" s="42" t="s">
        <v>473</v>
      </c>
      <c r="C75" s="42" t="s">
        <v>73</v>
      </c>
      <c r="D75" s="65" t="s">
        <v>548</v>
      </c>
      <c r="E75" s="83"/>
      <c r="F75" s="60" t="s">
        <v>474</v>
      </c>
      <c r="G75" s="42" t="s">
        <v>320</v>
      </c>
      <c r="H75" s="42" t="s">
        <v>317</v>
      </c>
    </row>
    <row r="76" spans="1:8" ht="38.25" x14ac:dyDescent="0.2">
      <c r="A76" s="42" t="s">
        <v>209</v>
      </c>
      <c r="B76" s="42" t="s">
        <v>475</v>
      </c>
      <c r="C76" s="42" t="s">
        <v>476</v>
      </c>
      <c r="D76" s="65" t="s">
        <v>553</v>
      </c>
      <c r="E76" s="88" t="s">
        <v>556</v>
      </c>
      <c r="F76" s="60" t="s">
        <v>477</v>
      </c>
      <c r="G76" s="42" t="s">
        <v>320</v>
      </c>
      <c r="H76" s="42" t="s">
        <v>320</v>
      </c>
    </row>
    <row r="77" spans="1:8" ht="25.5" x14ac:dyDescent="0.2">
      <c r="A77" s="42" t="s">
        <v>218</v>
      </c>
      <c r="B77" s="42" t="s">
        <v>478</v>
      </c>
      <c r="C77" s="42" t="s">
        <v>224</v>
      </c>
      <c r="D77" s="42" t="s">
        <v>295</v>
      </c>
      <c r="E77" s="83"/>
      <c r="F77" s="60" t="s">
        <v>479</v>
      </c>
      <c r="G77" s="42" t="s">
        <v>317</v>
      </c>
      <c r="H77" s="42" t="s">
        <v>320</v>
      </c>
    </row>
    <row r="78" spans="1:8" x14ac:dyDescent="0.2">
      <c r="A78" s="42" t="s">
        <v>219</v>
      </c>
      <c r="B78" s="42" t="s">
        <v>480</v>
      </c>
      <c r="C78" s="42" t="s">
        <v>224</v>
      </c>
      <c r="D78" s="42" t="s">
        <v>295</v>
      </c>
      <c r="E78" s="83"/>
      <c r="F78" s="60" t="s">
        <v>481</v>
      </c>
      <c r="G78" s="42" t="s">
        <v>317</v>
      </c>
      <c r="H78" s="42" t="s">
        <v>320</v>
      </c>
    </row>
    <row r="79" spans="1:8" ht="25.5" x14ac:dyDescent="0.2">
      <c r="A79" s="42" t="s">
        <v>220</v>
      </c>
      <c r="B79" s="42" t="s">
        <v>482</v>
      </c>
      <c r="C79" s="42" t="s">
        <v>73</v>
      </c>
      <c r="D79" s="42" t="s">
        <v>315</v>
      </c>
      <c r="E79" s="83"/>
      <c r="F79" s="60" t="s">
        <v>483</v>
      </c>
      <c r="G79" s="42" t="s">
        <v>320</v>
      </c>
      <c r="H79" s="42" t="s">
        <v>320</v>
      </c>
    </row>
    <row r="80" spans="1:8" ht="25.5" x14ac:dyDescent="0.2">
      <c r="A80" s="42" t="s">
        <v>221</v>
      </c>
      <c r="B80" s="42" t="s">
        <v>484</v>
      </c>
      <c r="C80" s="42" t="s">
        <v>70</v>
      </c>
      <c r="D80" s="42" t="s">
        <v>315</v>
      </c>
      <c r="E80" s="83"/>
      <c r="F80" s="60" t="s">
        <v>485</v>
      </c>
      <c r="G80" s="42" t="s">
        <v>320</v>
      </c>
      <c r="H80" s="42" t="s">
        <v>317</v>
      </c>
    </row>
    <row r="81" spans="1:8" ht="25.5" x14ac:dyDescent="0.2">
      <c r="A81" s="42" t="s">
        <v>222</v>
      </c>
      <c r="B81" s="42" t="s">
        <v>486</v>
      </c>
      <c r="C81" s="42" t="s">
        <v>168</v>
      </c>
      <c r="D81" s="42" t="s">
        <v>315</v>
      </c>
      <c r="E81" s="83"/>
      <c r="F81" s="60" t="s">
        <v>487</v>
      </c>
      <c r="G81" s="42" t="s">
        <v>320</v>
      </c>
      <c r="H81" s="42" t="s">
        <v>320</v>
      </c>
    </row>
    <row r="82" spans="1:8" ht="25.5" x14ac:dyDescent="0.2">
      <c r="A82" s="42" t="s">
        <v>223</v>
      </c>
      <c r="B82" s="42" t="s">
        <v>488</v>
      </c>
      <c r="C82" s="42" t="s">
        <v>270</v>
      </c>
      <c r="D82" s="42" t="s">
        <v>315</v>
      </c>
      <c r="E82" s="83"/>
      <c r="F82" s="60" t="s">
        <v>489</v>
      </c>
      <c r="G82" s="42" t="s">
        <v>320</v>
      </c>
      <c r="H82" s="42" t="s">
        <v>317</v>
      </c>
    </row>
    <row r="83" spans="1:8" x14ac:dyDescent="0.2">
      <c r="A83" s="42" t="s">
        <v>231</v>
      </c>
      <c r="B83" s="42" t="s">
        <v>490</v>
      </c>
      <c r="C83" s="42" t="s">
        <v>168</v>
      </c>
      <c r="D83" s="42"/>
      <c r="E83" s="83"/>
      <c r="F83" s="60" t="s">
        <v>491</v>
      </c>
      <c r="G83" s="42" t="s">
        <v>320</v>
      </c>
      <c r="H83" s="42" t="s">
        <v>317</v>
      </c>
    </row>
    <row r="84" spans="1:8" ht="38.25" x14ac:dyDescent="0.2">
      <c r="A84" s="42" t="s">
        <v>232</v>
      </c>
      <c r="B84" s="42" t="s">
        <v>492</v>
      </c>
      <c r="C84" s="42" t="s">
        <v>197</v>
      </c>
      <c r="D84" s="65" t="s">
        <v>534</v>
      </c>
      <c r="E84" s="83"/>
      <c r="F84" s="60" t="s">
        <v>493</v>
      </c>
      <c r="G84" s="42" t="s">
        <v>320</v>
      </c>
      <c r="H84" s="42" t="s">
        <v>320</v>
      </c>
    </row>
    <row r="85" spans="1:8" ht="25.5" x14ac:dyDescent="0.2">
      <c r="A85" s="42" t="s">
        <v>233</v>
      </c>
      <c r="B85" s="42" t="s">
        <v>494</v>
      </c>
      <c r="C85" s="65" t="s">
        <v>539</v>
      </c>
      <c r="D85" s="65" t="s">
        <v>534</v>
      </c>
      <c r="E85" s="84" t="s">
        <v>548</v>
      </c>
      <c r="F85" s="82" t="s">
        <v>554</v>
      </c>
      <c r="G85" s="42" t="s">
        <v>320</v>
      </c>
      <c r="H85" s="42" t="s">
        <v>317</v>
      </c>
    </row>
    <row r="86" spans="1:8" ht="38.25" x14ac:dyDescent="0.2">
      <c r="A86" s="42" t="s">
        <v>234</v>
      </c>
      <c r="B86" s="42" t="s">
        <v>228</v>
      </c>
      <c r="C86" s="42" t="s">
        <v>43</v>
      </c>
      <c r="D86" s="65" t="s">
        <v>534</v>
      </c>
      <c r="E86" s="83"/>
      <c r="F86" s="60" t="s">
        <v>495</v>
      </c>
      <c r="G86" s="42" t="s">
        <v>320</v>
      </c>
      <c r="H86" s="42" t="s">
        <v>320</v>
      </c>
    </row>
    <row r="87" spans="1:8" ht="25.5" x14ac:dyDescent="0.2">
      <c r="A87" s="42" t="s">
        <v>235</v>
      </c>
      <c r="B87" s="42" t="s">
        <v>496</v>
      </c>
      <c r="C87" s="42" t="s">
        <v>43</v>
      </c>
      <c r="D87" s="65" t="s">
        <v>534</v>
      </c>
      <c r="E87" s="83"/>
      <c r="F87" s="60" t="s">
        <v>497</v>
      </c>
      <c r="G87" s="42" t="s">
        <v>320</v>
      </c>
      <c r="H87" s="42" t="s">
        <v>320</v>
      </c>
    </row>
    <row r="88" spans="1:8" ht="25.5" x14ac:dyDescent="0.2">
      <c r="A88" s="42" t="s">
        <v>236</v>
      </c>
      <c r="B88" s="44" t="s">
        <v>498</v>
      </c>
      <c r="C88" s="42" t="s">
        <v>43</v>
      </c>
      <c r="D88" s="65" t="s">
        <v>534</v>
      </c>
      <c r="E88" s="85"/>
      <c r="F88" s="61" t="s">
        <v>499</v>
      </c>
      <c r="G88" s="42" t="s">
        <v>320</v>
      </c>
      <c r="H88" s="42" t="s">
        <v>320</v>
      </c>
    </row>
    <row r="89" spans="1:8" ht="25.5" x14ac:dyDescent="0.2">
      <c r="A89" s="42" t="s">
        <v>243</v>
      </c>
      <c r="B89" s="44" t="s">
        <v>500</v>
      </c>
      <c r="C89" s="42" t="s">
        <v>43</v>
      </c>
      <c r="D89" s="65" t="s">
        <v>534</v>
      </c>
      <c r="E89" s="85"/>
      <c r="F89" s="61" t="s">
        <v>501</v>
      </c>
      <c r="G89" s="42" t="s">
        <v>320</v>
      </c>
      <c r="H89" s="42" t="s">
        <v>320</v>
      </c>
    </row>
    <row r="90" spans="1:8" ht="38.25" x14ac:dyDescent="0.2">
      <c r="A90" s="44" t="s">
        <v>244</v>
      </c>
      <c r="B90" s="44" t="s">
        <v>502</v>
      </c>
      <c r="C90" s="65" t="s">
        <v>555</v>
      </c>
      <c r="D90" s="65" t="s">
        <v>534</v>
      </c>
      <c r="E90" s="84" t="s">
        <v>548</v>
      </c>
      <c r="F90" s="61" t="s">
        <v>503</v>
      </c>
      <c r="G90" s="42" t="s">
        <v>320</v>
      </c>
      <c r="H90" s="42" t="s">
        <v>317</v>
      </c>
    </row>
    <row r="91" spans="1:8" ht="38.25" x14ac:dyDescent="0.2">
      <c r="A91" s="44" t="s">
        <v>504</v>
      </c>
      <c r="B91" s="44" t="s">
        <v>505</v>
      </c>
      <c r="C91" s="44" t="s">
        <v>248</v>
      </c>
      <c r="D91" s="44" t="s">
        <v>506</v>
      </c>
      <c r="E91" s="85" t="s">
        <v>507</v>
      </c>
      <c r="F91" s="61" t="s">
        <v>508</v>
      </c>
      <c r="G91" s="44" t="s">
        <v>317</v>
      </c>
      <c r="H91" s="42" t="s">
        <v>317</v>
      </c>
    </row>
    <row r="92" spans="1:8" ht="25.5" x14ac:dyDescent="0.2">
      <c r="A92" s="44" t="s">
        <v>246</v>
      </c>
      <c r="B92" s="44" t="s">
        <v>509</v>
      </c>
      <c r="C92" s="44" t="s">
        <v>73</v>
      </c>
      <c r="D92" s="44" t="s">
        <v>294</v>
      </c>
      <c r="E92" s="84" t="s">
        <v>548</v>
      </c>
      <c r="F92" s="61" t="s">
        <v>510</v>
      </c>
      <c r="G92" s="44" t="s">
        <v>320</v>
      </c>
      <c r="H92" s="42" t="s">
        <v>320</v>
      </c>
    </row>
    <row r="93" spans="1:8" ht="38.25" x14ac:dyDescent="0.2">
      <c r="A93" s="44"/>
      <c r="B93" s="42" t="s">
        <v>511</v>
      </c>
      <c r="C93" s="65" t="s">
        <v>74</v>
      </c>
      <c r="D93" s="65" t="s">
        <v>548</v>
      </c>
      <c r="E93" s="83"/>
      <c r="F93" s="60" t="s">
        <v>512</v>
      </c>
      <c r="G93" s="42" t="s">
        <v>317</v>
      </c>
      <c r="H93" s="42" t="s">
        <v>513</v>
      </c>
    </row>
    <row r="94" spans="1:8" ht="25.5" x14ac:dyDescent="0.2">
      <c r="A94" s="42" t="s">
        <v>253</v>
      </c>
      <c r="B94" s="42" t="s">
        <v>251</v>
      </c>
      <c r="C94" s="42" t="s">
        <v>168</v>
      </c>
      <c r="D94" s="65" t="s">
        <v>548</v>
      </c>
      <c r="E94" s="83"/>
      <c r="F94" s="60" t="s">
        <v>514</v>
      </c>
      <c r="G94" s="42" t="s">
        <v>320</v>
      </c>
      <c r="H94" s="42" t="s">
        <v>317</v>
      </c>
    </row>
    <row r="95" spans="1:8" ht="38.25" x14ac:dyDescent="0.2">
      <c r="A95" s="44" t="s">
        <v>73</v>
      </c>
      <c r="B95" s="44" t="s">
        <v>515</v>
      </c>
      <c r="C95" s="65" t="s">
        <v>535</v>
      </c>
      <c r="D95" s="65" t="s">
        <v>534</v>
      </c>
      <c r="E95" s="85"/>
      <c r="F95" s="61" t="s">
        <v>516</v>
      </c>
      <c r="G95" s="44" t="s">
        <v>320</v>
      </c>
      <c r="H95" s="42" t="s">
        <v>320</v>
      </c>
    </row>
  </sheetData>
  <mergeCells count="12">
    <mergeCell ref="H51:H52"/>
    <mergeCell ref="C38:C39"/>
    <mergeCell ref="D38:D39"/>
    <mergeCell ref="E38:E39"/>
    <mergeCell ref="F38:F39"/>
    <mergeCell ref="G38:G39"/>
    <mergeCell ref="H38:H39"/>
    <mergeCell ref="C51:C52"/>
    <mergeCell ref="D51:D52"/>
    <mergeCell ref="E51:E52"/>
    <mergeCell ref="F51:F52"/>
    <mergeCell ref="G51:G52"/>
  </mergeCells>
  <printOptions gridLines="1"/>
  <pageMargins left="0.7" right="0.7" top="0.75" bottom="0.75" header="0.3" footer="0.3"/>
  <pageSetup scale="60" fitToHeight="9" orientation="landscape" r:id="rId1"/>
  <headerFooter>
    <oddHeader>&amp;LAppendix B&amp;C&amp;"Times New Roman,Regular"&amp;14 02/21/2018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 Burden Hours</vt:lpstr>
      <vt:lpstr>Table 2 Burden Cost Est.</vt:lpstr>
      <vt:lpstr>Table 3 Gov Cost</vt:lpstr>
      <vt:lpstr>Appendix B</vt:lpstr>
      <vt:lpstr>'Table 2 Burden Cost Est.'!Print_Area</vt:lpstr>
      <vt:lpstr>'Appendix B'!Print_Titles</vt:lpstr>
      <vt:lpstr>'Table 1 Burden Hours'!Print_Titles</vt:lpstr>
      <vt:lpstr>'Table 2 Burden Cost Est.'!Print_Titles</vt:lpstr>
      <vt:lpstr>'Table 3 Gov Cost'!Print_Titles</vt:lpstr>
    </vt:vector>
  </TitlesOfParts>
  <Company>Forest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cmwoolley</dc:creator>
  <cp:lastModifiedBy>DiProfio, Nicholas - FS</cp:lastModifiedBy>
  <cp:lastPrinted>2018-02-21T19:20:00Z</cp:lastPrinted>
  <dcterms:created xsi:type="dcterms:W3CDTF">2010-07-07T15:24:11Z</dcterms:created>
  <dcterms:modified xsi:type="dcterms:W3CDTF">2018-08-13T19:35:34Z</dcterms:modified>
</cp:coreProperties>
</file>