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6605" windowHeight="7965" activeTab="1"/>
  </bookViews>
  <sheets>
    <sheet name="Cover" sheetId="4" r:id="rId1"/>
    <sheet name="Hours burden" sheetId="1" r:id="rId2"/>
    <sheet name="Cost burden" sheetId="3" r:id="rId3"/>
  </sheets>
  <calcPr calcId="145621"/>
  <fileRecoveryPr autoRecover="0"/>
</workbook>
</file>

<file path=xl/calcChain.xml><?xml version="1.0" encoding="utf-8"?>
<calcChain xmlns="http://schemas.openxmlformats.org/spreadsheetml/2006/main">
  <c r="J7" i="1" l="1"/>
  <c r="J6" i="1"/>
  <c r="J8" i="1" l="1"/>
  <c r="Q4" i="1" l="1"/>
  <c r="F4" i="3"/>
  <c r="L5" i="1"/>
  <c r="N5" i="1" s="1"/>
  <c r="G5" i="1"/>
  <c r="I5" i="1"/>
  <c r="I8" i="1" s="1"/>
  <c r="H8" i="1" s="1"/>
  <c r="I6" i="1"/>
  <c r="L6" i="1"/>
  <c r="I7" i="1"/>
  <c r="O7" i="1" s="1"/>
  <c r="L7" i="1"/>
  <c r="N7" i="1" s="1"/>
  <c r="G7" i="1"/>
  <c r="G8" i="1" s="1"/>
  <c r="F8" i="1" s="1"/>
  <c r="G6" i="1"/>
  <c r="E8" i="1"/>
  <c r="D8" i="1"/>
  <c r="E21" i="1"/>
  <c r="D21" i="1"/>
  <c r="D22" i="1" s="1"/>
  <c r="D12" i="1"/>
  <c r="J11" i="1"/>
  <c r="J10" i="1"/>
  <c r="L10" i="1" s="1"/>
  <c r="J19" i="1"/>
  <c r="L19" i="1"/>
  <c r="N19" i="1"/>
  <c r="J18" i="1"/>
  <c r="L18" i="1"/>
  <c r="N18" i="1"/>
  <c r="O18" i="1" s="1"/>
  <c r="J17" i="1"/>
  <c r="L17" i="1"/>
  <c r="N17" i="1" s="1"/>
  <c r="J16" i="1"/>
  <c r="J15" i="1"/>
  <c r="L15" i="1" s="1"/>
  <c r="N15" i="1" s="1"/>
  <c r="O15" i="1" s="1"/>
  <c r="J14" i="1"/>
  <c r="J21" i="1" s="1"/>
  <c r="L16" i="1"/>
  <c r="N16" i="1"/>
  <c r="L11" i="1"/>
  <c r="N11" i="1" s="1"/>
  <c r="O11" i="1" s="1"/>
  <c r="G20" i="1"/>
  <c r="G19" i="1"/>
  <c r="I19" i="1"/>
  <c r="O19" i="1"/>
  <c r="D19" i="3" s="1"/>
  <c r="F19" i="3" s="1"/>
  <c r="G18" i="1"/>
  <c r="I18" i="1"/>
  <c r="G17" i="1"/>
  <c r="I17" i="1"/>
  <c r="O17" i="1" s="1"/>
  <c r="G16" i="1"/>
  <c r="I16" i="1"/>
  <c r="G15" i="1"/>
  <c r="G21" i="1" s="1"/>
  <c r="I15" i="1"/>
  <c r="G14" i="1"/>
  <c r="E12" i="1"/>
  <c r="E22" i="1"/>
  <c r="G11" i="1"/>
  <c r="I11" i="1"/>
  <c r="G10" i="1"/>
  <c r="G12" i="1" s="1"/>
  <c r="F12" i="1" s="1"/>
  <c r="O16" i="1"/>
  <c r="D16" i="3" s="1"/>
  <c r="F16" i="3" s="1"/>
  <c r="I14" i="1"/>
  <c r="I21" i="1" s="1"/>
  <c r="M20" i="1"/>
  <c r="N20" i="1"/>
  <c r="I20" i="1"/>
  <c r="O20" i="1" s="1"/>
  <c r="D11" i="3" l="1"/>
  <c r="F11" i="3" s="1"/>
  <c r="Q11" i="1"/>
  <c r="D7" i="3"/>
  <c r="F7" i="3" s="1"/>
  <c r="Q7" i="1"/>
  <c r="L8" i="1"/>
  <c r="N6" i="1"/>
  <c r="O6" i="1" s="1"/>
  <c r="H21" i="1"/>
  <c r="L21" i="1"/>
  <c r="Q20" i="1"/>
  <c r="D20" i="3"/>
  <c r="F20" i="3" s="1"/>
  <c r="D17" i="3"/>
  <c r="F17" i="3" s="1"/>
  <c r="Q17" i="1"/>
  <c r="Q18" i="1"/>
  <c r="D18" i="3"/>
  <c r="F18" i="3" s="1"/>
  <c r="Q15" i="1"/>
  <c r="D15" i="3"/>
  <c r="F15" i="3" s="1"/>
  <c r="F21" i="1"/>
  <c r="G22" i="1"/>
  <c r="F22" i="1" s="1"/>
  <c r="N10" i="1"/>
  <c r="L12" i="1"/>
  <c r="O5" i="1"/>
  <c r="Q16" i="1"/>
  <c r="Q19" i="1"/>
  <c r="J12" i="1"/>
  <c r="J22" i="1" s="1"/>
  <c r="I10" i="1"/>
  <c r="I12" i="1" s="1"/>
  <c r="H12" i="1" s="1"/>
  <c r="L14" i="1"/>
  <c r="N8" i="1" l="1"/>
  <c r="M8" i="1" s="1"/>
  <c r="M14" i="1"/>
  <c r="N14" i="1"/>
  <c r="O10" i="1"/>
  <c r="N12" i="1"/>
  <c r="L22" i="1"/>
  <c r="D6" i="3"/>
  <c r="F6" i="3" s="1"/>
  <c r="Q6" i="1"/>
  <c r="I22" i="1"/>
  <c r="H22" i="1" s="1"/>
  <c r="D5" i="3"/>
  <c r="Q5" i="1"/>
  <c r="Q8" i="1" s="1"/>
  <c r="O8" i="1"/>
  <c r="O12" i="1" l="1"/>
  <c r="M12" i="1"/>
  <c r="N21" i="1"/>
  <c r="O14" i="1"/>
  <c r="Q10" i="1"/>
  <c r="Q12" i="1" s="1"/>
  <c r="D10" i="3"/>
  <c r="F5" i="3"/>
  <c r="F8" i="3" s="1"/>
  <c r="D8" i="3"/>
  <c r="F10" i="3" l="1"/>
  <c r="F12" i="3" s="1"/>
  <c r="D12" i="3"/>
  <c r="M21" i="1"/>
  <c r="N22" i="1"/>
  <c r="M22" i="1" s="1"/>
  <c r="O21" i="1"/>
  <c r="O22" i="1" s="1"/>
  <c r="Q14" i="1"/>
  <c r="Q21" i="1" s="1"/>
  <c r="Q22" i="1" s="1"/>
  <c r="D14" i="3"/>
  <c r="D21" i="3" l="1"/>
  <c r="D22" i="3" s="1"/>
  <c r="F14" i="3"/>
  <c r="F21" i="3" s="1"/>
  <c r="F22" i="3" s="1"/>
</calcChain>
</file>

<file path=xl/sharedStrings.xml><?xml version="1.0" encoding="utf-8"?>
<sst xmlns="http://schemas.openxmlformats.org/spreadsheetml/2006/main" count="122" uniqueCount="64">
  <si>
    <t>RESPONDENTS</t>
  </si>
  <si>
    <t>NON-RESPONDENTS</t>
  </si>
  <si>
    <t>Respondent Description</t>
  </si>
  <si>
    <t>Sample Size</t>
  </si>
  <si>
    <t>Estimated Number of Respondents</t>
  </si>
  <si>
    <t>Frequency of Response (Annually)</t>
  </si>
  <si>
    <t>Total Annual Responses</t>
  </si>
  <si>
    <t xml:space="preserve">Average Hours per Response </t>
  </si>
  <si>
    <t>Subtotal Estimated Annual Burden (Hours)</t>
  </si>
  <si>
    <t>Estimated Number of Non-Respondents</t>
  </si>
  <si>
    <t>Frequency of Response</t>
  </si>
  <si>
    <t>Average Time per Response (Hours)</t>
  </si>
  <si>
    <t>Grand Total Burden Estimate</t>
  </si>
  <si>
    <t xml:space="preserve">Hourly Wage Rate* </t>
  </si>
  <si>
    <t>Estimated Total Annual Cost to Respondents</t>
  </si>
  <si>
    <t>COSTS</t>
  </si>
  <si>
    <t>GRAND TOTAL</t>
  </si>
  <si>
    <t>-</t>
  </si>
  <si>
    <t>INDIVIDUALS &amp; HOUSEHOLDS</t>
  </si>
  <si>
    <t>Subtotal Individuals and Households</t>
  </si>
  <si>
    <t>Study Component</t>
  </si>
  <si>
    <t>Elderly Participant Perspectives</t>
  </si>
  <si>
    <t>Organizations serving elderly individuals 60+</t>
  </si>
  <si>
    <t>Community based organization</t>
  </si>
  <si>
    <t>State Interventions</t>
  </si>
  <si>
    <t>Data collection site visits</t>
  </si>
  <si>
    <t>State SNAP Staff</t>
  </si>
  <si>
    <t>Complete MOU</t>
  </si>
  <si>
    <t>Data Collection site visits</t>
  </si>
  <si>
    <t>Local SNAP Office Diectors</t>
  </si>
  <si>
    <t>State &amp; Local Partner Agency Staff</t>
  </si>
  <si>
    <t>Local SNAP Staff</t>
  </si>
  <si>
    <t>BUSINESS NOT-FOR PROFIT</t>
  </si>
  <si>
    <t>STATE, LOCAL &amp; TRIBAL SNAP AND PARTNER AGENCY STAFF</t>
  </si>
  <si>
    <t>Subtotal State and Local SNAP and Partner Staff</t>
  </si>
  <si>
    <t>Individuals Elderly 60+*</t>
  </si>
  <si>
    <t>State SNAP Director**</t>
  </si>
  <si>
    <r>
      <t xml:space="preserve">** </t>
    </r>
    <r>
      <rPr>
        <b/>
        <sz val="9"/>
        <color theme="1"/>
        <rFont val="Times New Roman"/>
        <family val="1"/>
      </rPr>
      <t>Sample size and respondents for the State SNAP Directors:</t>
    </r>
    <r>
      <rPr>
        <sz val="9"/>
        <color theme="1"/>
        <rFont val="Times New Roman"/>
        <family val="1"/>
      </rPr>
      <t xml:space="preserve"> State SNAP Directors  are only counted in the sample size and respondent calculations once since the same individuals participate in both the "complete MOU" and "Data collection site visits" tasks.</t>
    </r>
  </si>
  <si>
    <r>
      <t>*</t>
    </r>
    <r>
      <rPr>
        <b/>
        <sz val="9"/>
        <color theme="1"/>
        <rFont val="Times New Roman"/>
        <family val="1"/>
      </rPr>
      <t>Sample size and respondents for the "interview scheduling and interviews" activity:</t>
    </r>
    <r>
      <rPr>
        <sz val="9"/>
        <color theme="1"/>
        <rFont val="Times New Roman"/>
        <family val="1"/>
      </rPr>
      <t xml:space="preserve"> The sample for this activity are all part of the group of 280 respondents who complete the  "interview phone screening" activity above. Since these individuals are involved in two activities ("interview phone screening" and "interview scheduling and interviews"), they are only included in the sample calculation once, for the "interview phone screening" activity, since otherwise they would be double counted.  </t>
    </r>
  </si>
  <si>
    <t xml:space="preserve">Similarly, the 200 respondents who participate in the "interview scheduling and interview" activity were included in the 280 who complete the "interview phone screening" activity. As such, they are only included in the estimated number of respondents column for the "interview phone screening" activity since otherwise they would be double counted.  </t>
  </si>
  <si>
    <t>Instrument or Activity</t>
  </si>
  <si>
    <t>Grand Total Burden Estimate (Hours)</t>
  </si>
  <si>
    <t>Interview phone screenings</t>
  </si>
  <si>
    <t>Interview  scheduling and interviews*</t>
  </si>
  <si>
    <t>Focus group</t>
  </si>
  <si>
    <t>Provide administrative data</t>
  </si>
  <si>
    <t xml:space="preserve">Interview scheduling and interviews </t>
  </si>
  <si>
    <t>State SNAP Directors*</t>
  </si>
  <si>
    <t>Intervention Effects &amp; Elderly Participant Perspectives</t>
  </si>
  <si>
    <t>SAMPLE SIZES, ESTIMATED BURDEN, AND ESTIMATED COST OF RESPONDENT BURDEN</t>
  </si>
  <si>
    <t>Intervention Effects &amp; State Interventions</t>
  </si>
  <si>
    <t>Focus group and interview recruitment and scheduling</t>
  </si>
  <si>
    <t>* For elderly individuals, we use the federally mandated minimum wage (Department Of Labor, 2017)- https://www.dol.gov/general/topic/wages/minimumwage; For all other categories, we use wage rates from Bureau of Labor Statistics, 2016</t>
  </si>
  <si>
    <t>ATTACHMENT F</t>
  </si>
  <si>
    <t>Interview and Focus group recruitment and scheduling</t>
  </si>
  <si>
    <t>Pretest Interviews</t>
  </si>
  <si>
    <t>Elderly Individuals 60+</t>
  </si>
  <si>
    <t>Test Interviews</t>
  </si>
  <si>
    <t>Subtotal Business -not-for Profit</t>
  </si>
  <si>
    <t>Subtotal Business-not-for Profit</t>
  </si>
  <si>
    <t>Expiration Date xx/xx/20XX</t>
  </si>
  <si>
    <t>OMB CONTROL#: 0584- XXXX</t>
  </si>
  <si>
    <t>Local SNAP Office Directors</t>
  </si>
  <si>
    <r>
      <rPr>
        <b/>
        <sz val="10"/>
        <color rgb="FF000000"/>
        <rFont val="Times New Roman"/>
        <family val="1"/>
      </rPr>
      <t>Note for Cell J6: Dual respondents for interview phone screenings and interviews:</t>
    </r>
    <r>
      <rPr>
        <sz val="10"/>
        <color rgb="FF000000"/>
        <rFont val="Times New Roman"/>
        <family val="1"/>
      </rPr>
      <t xml:space="preserve"> Of 560 participants in the interview phone screening component, 280 will respond. Of these 280, we estimate that 80 will not respond for the final interview component. Therefore, the 80 participants in this cell are respondents for the screenings and nonrespondents for the interviews.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</si>
</sst>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0.000"/>
  </numFmts>
  <fonts count="19" x14ac:knownFonts="1">
    <font>
      <sz val="11"/>
      <color theme="1"/>
      <name val="Calibri"/>
      <family val="2"/>
      <scheme val="minor"/>
    </font>
    <font>
      <sz val="11"/>
      <color theme="1"/>
      <name val="Calibri"/>
      <family val="2"/>
      <scheme val="minor"/>
    </font>
    <font>
      <sz val="9"/>
      <color theme="1"/>
      <name val="Times New Roman"/>
      <family val="1"/>
    </font>
    <font>
      <sz val="9"/>
      <color rgb="FFFF0000"/>
      <name val="Times New Roman"/>
      <family val="1"/>
    </font>
    <font>
      <b/>
      <sz val="9"/>
      <color theme="1"/>
      <name val="Times New Roman"/>
      <family val="1"/>
    </font>
    <font>
      <sz val="8"/>
      <color theme="1"/>
      <name val="Times New Roman"/>
      <family val="1"/>
    </font>
    <font>
      <b/>
      <sz val="8"/>
      <color theme="1"/>
      <name val="Times New Roman"/>
      <family val="1"/>
    </font>
    <font>
      <b/>
      <sz val="8"/>
      <name val="Times New Roman"/>
      <family val="1"/>
    </font>
    <font>
      <b/>
      <sz val="8"/>
      <name val="Calibri"/>
      <family val="2"/>
      <scheme val="minor"/>
    </font>
    <font>
      <sz val="8"/>
      <name val="Times New Roman"/>
      <family val="1"/>
    </font>
    <font>
      <b/>
      <sz val="8"/>
      <color theme="0"/>
      <name val="Times New Roman"/>
      <family val="1"/>
    </font>
    <font>
      <b/>
      <sz val="9"/>
      <color rgb="FFFF0000"/>
      <name val="Times New Roman"/>
      <family val="1"/>
    </font>
    <font>
      <b/>
      <sz val="9"/>
      <name val="Times New Roman"/>
      <family val="1"/>
    </font>
    <font>
      <sz val="9"/>
      <name val="Times New Roman"/>
      <family val="1"/>
    </font>
    <font>
      <b/>
      <sz val="9"/>
      <color theme="0"/>
      <name val="Times New Roman"/>
      <family val="1"/>
    </font>
    <font>
      <sz val="12"/>
      <color theme="1"/>
      <name val="Times New Roman"/>
      <family val="1"/>
    </font>
    <font>
      <b/>
      <sz val="12"/>
      <color theme="1"/>
      <name val="Times New Roman"/>
      <family val="1"/>
    </font>
    <font>
      <sz val="10"/>
      <color rgb="FF000000"/>
      <name val="Times New Roman"/>
      <family val="1"/>
    </font>
    <font>
      <b/>
      <sz val="10"/>
      <color rgb="FF00000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rgb="FFFFFF00"/>
        <bgColor indexed="64"/>
      </patternFill>
    </fill>
  </fills>
  <borders count="2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2" fillId="0" borderId="0" xfId="0" applyFont="1" applyAlignment="1">
      <alignment horizontal="left"/>
    </xf>
    <xf numFmtId="0" fontId="2" fillId="0" borderId="0" xfId="0" applyFont="1"/>
    <xf numFmtId="0" fontId="3" fillId="0" borderId="0" xfId="0" applyFont="1" applyAlignment="1">
      <alignment vertical="top"/>
    </xf>
    <xf numFmtId="0" fontId="2" fillId="0" borderId="0" xfId="0" applyFont="1" applyBorder="1"/>
    <xf numFmtId="0" fontId="4" fillId="0" borderId="0" xfId="0" applyFont="1" applyBorder="1"/>
    <xf numFmtId="0" fontId="4" fillId="0" borderId="0" xfId="0" applyFont="1"/>
    <xf numFmtId="0" fontId="4" fillId="0" borderId="4" xfId="0" applyFont="1" applyBorder="1"/>
    <xf numFmtId="0" fontId="4" fillId="0" borderId="5" xfId="0" applyFont="1" applyBorder="1"/>
    <xf numFmtId="0" fontId="3" fillId="0" borderId="4" xfId="0" applyFont="1" applyBorder="1" applyAlignment="1">
      <alignment vertical="top"/>
    </xf>
    <xf numFmtId="0" fontId="2" fillId="0" borderId="0" xfId="0" applyFont="1" applyAlignment="1">
      <alignment horizontal="left" wrapText="1"/>
    </xf>
    <xf numFmtId="0" fontId="6" fillId="0" borderId="3" xfId="0" applyFont="1" applyBorder="1" applyAlignment="1">
      <alignment horizontal="center" vertical="center" wrapText="1"/>
    </xf>
    <xf numFmtId="0" fontId="6" fillId="4" borderId="1" xfId="0" applyFont="1" applyFill="1" applyBorder="1" applyAlignment="1">
      <alignment vertical="center"/>
    </xf>
    <xf numFmtId="0" fontId="6" fillId="4" borderId="2" xfId="0" applyFont="1" applyFill="1" applyBorder="1" applyAlignment="1">
      <alignment vertical="center"/>
    </xf>
    <xf numFmtId="44" fontId="5" fillId="0" borderId="8" xfId="2" applyFont="1" applyBorder="1" applyAlignment="1">
      <alignment horizontal="center" vertical="center"/>
    </xf>
    <xf numFmtId="44" fontId="9" fillId="0" borderId="7" xfId="2" applyFont="1" applyBorder="1" applyAlignment="1">
      <alignment horizontal="center" vertical="center"/>
    </xf>
    <xf numFmtId="44" fontId="6" fillId="0" borderId="6" xfId="2" applyFont="1" applyFill="1" applyBorder="1" applyAlignment="1">
      <alignment horizontal="center" vertical="center"/>
    </xf>
    <xf numFmtId="0" fontId="10" fillId="4" borderId="1" xfId="0" applyFont="1" applyFill="1" applyBorder="1" applyAlignment="1">
      <alignment vertical="center"/>
    </xf>
    <xf numFmtId="0" fontId="10" fillId="4" borderId="2" xfId="0" applyFont="1" applyFill="1" applyBorder="1" applyAlignment="1">
      <alignment vertical="center"/>
    </xf>
    <xf numFmtId="44" fontId="7" fillId="2" borderId="6" xfId="2" applyFont="1" applyFill="1" applyBorder="1" applyAlignment="1">
      <alignment horizontal="center" vertical="center"/>
    </xf>
    <xf numFmtId="0" fontId="11" fillId="0" borderId="0" xfId="0" applyFont="1" applyBorder="1"/>
    <xf numFmtId="0" fontId="4" fillId="0" borderId="0" xfId="0" applyFont="1" applyFill="1" applyBorder="1"/>
    <xf numFmtId="0" fontId="4" fillId="0" borderId="0" xfId="0" applyFont="1" applyFill="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44" fontId="9" fillId="0" borderId="11" xfId="2" applyFont="1" applyBorder="1" applyAlignment="1">
      <alignment horizontal="center" vertical="center"/>
    </xf>
    <xf numFmtId="0" fontId="5" fillId="2" borderId="7" xfId="0" applyFont="1" applyFill="1" applyBorder="1" applyAlignment="1">
      <alignment horizontal="center" vertical="center"/>
    </xf>
    <xf numFmtId="1" fontId="2" fillId="0" borderId="0" xfId="0" applyNumberFormat="1" applyFont="1"/>
    <xf numFmtId="0" fontId="2" fillId="3" borderId="0" xfId="0" applyNumberFormat="1" applyFont="1" applyFill="1" applyAlignment="1">
      <alignment horizontal="left"/>
    </xf>
    <xf numFmtId="0" fontId="2" fillId="3" borderId="0" xfId="0" applyNumberFormat="1" applyFont="1" applyFill="1" applyAlignment="1">
      <alignment horizontal="left" wrapText="1"/>
    </xf>
    <xf numFmtId="0" fontId="2" fillId="3" borderId="0" xfId="0" applyNumberFormat="1" applyFont="1" applyFill="1"/>
    <xf numFmtId="0" fontId="4" fillId="3" borderId="0" xfId="0" applyNumberFormat="1" applyFont="1" applyFill="1" applyAlignment="1">
      <alignment wrapText="1"/>
    </xf>
    <xf numFmtId="0" fontId="3" fillId="3" borderId="0" xfId="0" applyNumberFormat="1" applyFont="1" applyFill="1" applyAlignment="1">
      <alignment vertical="top"/>
    </xf>
    <xf numFmtId="0" fontId="2" fillId="3" borderId="0" xfId="0" applyFont="1" applyFill="1"/>
    <xf numFmtId="0" fontId="4" fillId="0" borderId="0" xfId="0" applyFont="1" applyAlignment="1">
      <alignment horizontal="left"/>
    </xf>
    <xf numFmtId="0" fontId="2" fillId="0" borderId="9" xfId="0" applyFont="1" applyBorder="1" applyAlignment="1">
      <alignment horizontal="left" vertical="center" wrapText="1"/>
    </xf>
    <xf numFmtId="0" fontId="12" fillId="5" borderId="9" xfId="0" applyNumberFormat="1" applyFont="1" applyFill="1" applyBorder="1" applyAlignment="1">
      <alignment horizontal="center" vertical="center"/>
    </xf>
    <xf numFmtId="0" fontId="4" fillId="0" borderId="9" xfId="0" applyNumberFormat="1" applyFont="1" applyBorder="1" applyAlignment="1">
      <alignment horizontal="left" vertical="center" wrapText="1"/>
    </xf>
    <xf numFmtId="0" fontId="12" fillId="0" borderId="9"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4" borderId="9" xfId="0" applyNumberFormat="1" applyFont="1" applyFill="1" applyBorder="1" applyAlignment="1">
      <alignment vertical="center"/>
    </xf>
    <xf numFmtId="0" fontId="4" fillId="4" borderId="9" xfId="0" applyFont="1" applyFill="1" applyBorder="1" applyAlignment="1">
      <alignment vertical="center"/>
    </xf>
    <xf numFmtId="0" fontId="13" fillId="0" borderId="9" xfId="0" applyNumberFormat="1" applyFont="1" applyBorder="1" applyAlignment="1">
      <alignment horizontal="left" vertical="center" wrapText="1"/>
    </xf>
    <xf numFmtId="164" fontId="13" fillId="0" borderId="9" xfId="1" applyNumberFormat="1" applyFont="1" applyBorder="1" applyAlignment="1">
      <alignment horizontal="center" vertical="center"/>
    </xf>
    <xf numFmtId="44" fontId="13" fillId="0" borderId="9" xfId="2" applyFont="1" applyBorder="1" applyAlignment="1">
      <alignment horizontal="center" vertical="center"/>
    </xf>
    <xf numFmtId="44" fontId="2" fillId="0" borderId="9" xfId="2" applyFont="1" applyBorder="1" applyAlignment="1">
      <alignment horizontal="center" vertical="center"/>
    </xf>
    <xf numFmtId="0" fontId="2" fillId="0" borderId="9" xfId="0" applyNumberFormat="1" applyFont="1" applyFill="1" applyBorder="1" applyAlignment="1">
      <alignment horizontal="left" vertical="center" wrapText="1"/>
    </xf>
    <xf numFmtId="164" fontId="4" fillId="0" borderId="9" xfId="0" applyNumberFormat="1" applyFont="1" applyFill="1" applyBorder="1" applyAlignment="1">
      <alignment horizontal="center" vertical="center"/>
    </xf>
    <xf numFmtId="44" fontId="4" fillId="0" borderId="9" xfId="2" applyFont="1" applyFill="1" applyBorder="1" applyAlignment="1">
      <alignment horizontal="center" vertical="center"/>
    </xf>
    <xf numFmtId="0" fontId="14" fillId="4" borderId="9" xfId="0" applyNumberFormat="1" applyFont="1" applyFill="1" applyBorder="1" applyAlignment="1">
      <alignment vertical="center"/>
    </xf>
    <xf numFmtId="0" fontId="14" fillId="4" borderId="9" xfId="0" applyFont="1" applyFill="1" applyBorder="1" applyAlignment="1">
      <alignment vertical="center"/>
    </xf>
    <xf numFmtId="0" fontId="13" fillId="0" borderId="9" xfId="0" applyNumberFormat="1" applyFont="1" applyFill="1" applyBorder="1" applyAlignment="1">
      <alignment horizontal="left" vertical="center" wrapText="1"/>
    </xf>
    <xf numFmtId="164" fontId="12" fillId="0" borderId="9" xfId="1" applyNumberFormat="1" applyFont="1" applyBorder="1" applyAlignment="1">
      <alignment horizontal="center" vertical="center"/>
    </xf>
    <xf numFmtId="0" fontId="13" fillId="3" borderId="9" xfId="0" applyNumberFormat="1" applyFont="1" applyFill="1" applyBorder="1" applyAlignment="1">
      <alignment horizontal="left" vertical="center" wrapText="1"/>
    </xf>
    <xf numFmtId="0" fontId="2" fillId="0" borderId="9" xfId="0" applyNumberFormat="1" applyFont="1" applyBorder="1" applyAlignment="1">
      <alignment horizontal="left" vertical="center" wrapText="1"/>
    </xf>
    <xf numFmtId="164" fontId="2" fillId="0" borderId="9" xfId="0" applyNumberFormat="1" applyFont="1" applyFill="1" applyBorder="1" applyAlignment="1">
      <alignment horizontal="center" vertical="center"/>
    </xf>
    <xf numFmtId="164" fontId="1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44" fontId="12" fillId="2" borderId="9" xfId="2" applyFont="1" applyFill="1" applyBorder="1" applyAlignment="1">
      <alignment horizontal="center" vertical="center"/>
    </xf>
    <xf numFmtId="0" fontId="6" fillId="0" borderId="1" xfId="0" applyFont="1" applyBorder="1" applyAlignment="1">
      <alignment horizontal="center" vertical="center" wrapText="1"/>
    </xf>
    <xf numFmtId="0" fontId="12" fillId="0" borderId="9"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164" fontId="13" fillId="0" borderId="9" xfId="0" applyNumberFormat="1" applyFont="1" applyFill="1" applyBorder="1" applyAlignment="1">
      <alignment horizontal="center" vertical="center"/>
    </xf>
    <xf numFmtId="164" fontId="13" fillId="0" borderId="9" xfId="0" applyNumberFormat="1" applyFont="1" applyBorder="1" applyAlignment="1">
      <alignment horizontal="center" vertical="center"/>
    </xf>
    <xf numFmtId="164" fontId="13" fillId="0" borderId="9" xfId="0" applyNumberFormat="1" applyFont="1" applyBorder="1" applyAlignment="1">
      <alignment horizontal="center" vertical="center" wrapText="1"/>
    </xf>
    <xf numFmtId="164" fontId="2" fillId="0" borderId="9" xfId="1" applyNumberFormat="1" applyFont="1" applyFill="1" applyBorder="1" applyAlignment="1">
      <alignment horizontal="center" vertical="center"/>
    </xf>
    <xf numFmtId="0" fontId="0" fillId="3" borderId="0" xfId="0" applyFill="1"/>
    <xf numFmtId="0" fontId="15" fillId="3" borderId="0" xfId="0" applyFont="1" applyFill="1"/>
    <xf numFmtId="0" fontId="16" fillId="3" borderId="0" xfId="0" applyFont="1" applyFill="1" applyAlignment="1">
      <alignment horizontal="center" vertical="center"/>
    </xf>
    <xf numFmtId="2" fontId="0" fillId="0" borderId="0" xfId="0" applyNumberFormat="1"/>
    <xf numFmtId="0" fontId="0" fillId="0" borderId="0" xfId="0" applyFill="1"/>
    <xf numFmtId="0" fontId="4" fillId="0" borderId="9" xfId="0" applyFont="1" applyFill="1" applyBorder="1" applyAlignment="1">
      <alignment horizontal="center" vertical="center" wrapText="1"/>
    </xf>
    <xf numFmtId="0" fontId="17" fillId="0" borderId="0" xfId="0" applyFont="1" applyAlignment="1">
      <alignment vertical="center"/>
    </xf>
    <xf numFmtId="0" fontId="4" fillId="3" borderId="0" xfId="0" applyFont="1" applyFill="1" applyBorder="1"/>
    <xf numFmtId="0" fontId="4" fillId="3" borderId="0" xfId="0" applyFont="1" applyFill="1"/>
    <xf numFmtId="0" fontId="2" fillId="3" borderId="9" xfId="0" applyNumberFormat="1" applyFont="1" applyFill="1" applyBorder="1" applyAlignment="1">
      <alignment horizontal="center" vertical="center"/>
    </xf>
    <xf numFmtId="164" fontId="2" fillId="3" borderId="9" xfId="0" applyNumberFormat="1" applyFont="1" applyFill="1" applyBorder="1" applyAlignment="1">
      <alignment horizontal="center" vertical="center"/>
    </xf>
    <xf numFmtId="0" fontId="2" fillId="3" borderId="9" xfId="0" applyNumberFormat="1" applyFont="1" applyFill="1" applyBorder="1" applyAlignment="1">
      <alignment horizontal="left" vertical="center" wrapText="1"/>
    </xf>
    <xf numFmtId="0" fontId="2" fillId="3" borderId="13" xfId="0" applyNumberFormat="1" applyFont="1" applyFill="1" applyBorder="1" applyAlignment="1">
      <alignment horizontal="center" vertical="center"/>
    </xf>
    <xf numFmtId="0" fontId="2" fillId="0" borderId="14" xfId="0" applyNumberFormat="1" applyFont="1" applyFill="1" applyBorder="1" applyAlignment="1">
      <alignment horizontal="left" vertical="center" wrapText="1"/>
    </xf>
    <xf numFmtId="0" fontId="4" fillId="0" borderId="13" xfId="0" applyNumberFormat="1" applyFont="1" applyFill="1" applyBorder="1" applyAlignment="1">
      <alignment horizontal="center" vertical="center"/>
    </xf>
    <xf numFmtId="44" fontId="2" fillId="0" borderId="9" xfId="0" applyNumberFormat="1" applyFont="1" applyFill="1" applyBorder="1" applyAlignment="1">
      <alignment vertical="center"/>
    </xf>
    <xf numFmtId="44" fontId="9" fillId="0" borderId="15" xfId="2" applyFont="1" applyBorder="1" applyAlignment="1">
      <alignment horizontal="center" vertical="center"/>
    </xf>
    <xf numFmtId="44" fontId="9" fillId="0" borderId="9" xfId="2" applyFont="1" applyBorder="1" applyAlignment="1">
      <alignment horizontal="center" vertical="center"/>
    </xf>
    <xf numFmtId="44" fontId="5" fillId="0" borderId="16" xfId="2" applyFont="1" applyBorder="1" applyAlignment="1">
      <alignment horizontal="center" vertical="center"/>
    </xf>
    <xf numFmtId="44" fontId="9" fillId="0" borderId="17" xfId="2" applyFont="1" applyBorder="1" applyAlignment="1">
      <alignment horizontal="center" vertical="center"/>
    </xf>
    <xf numFmtId="44" fontId="5" fillId="0" borderId="18" xfId="2" applyFont="1" applyBorder="1" applyAlignment="1">
      <alignment horizontal="center" vertical="center"/>
    </xf>
    <xf numFmtId="44" fontId="5" fillId="0" borderId="19" xfId="2" applyFont="1" applyBorder="1" applyAlignment="1">
      <alignment horizontal="center" vertical="center"/>
    </xf>
    <xf numFmtId="44" fontId="9" fillId="0" borderId="14" xfId="2" applyFont="1" applyBorder="1" applyAlignment="1">
      <alignment horizontal="center" vertical="center"/>
    </xf>
    <xf numFmtId="0" fontId="10" fillId="4" borderId="10" xfId="0" applyFont="1" applyFill="1" applyBorder="1" applyAlignment="1">
      <alignment vertical="center"/>
    </xf>
    <xf numFmtId="44" fontId="6" fillId="0" borderId="21" xfId="2" applyFont="1" applyFill="1" applyBorder="1" applyAlignment="1">
      <alignment horizontal="center" vertical="center"/>
    </xf>
    <xf numFmtId="0" fontId="10" fillId="4" borderId="20" xfId="0" applyFont="1" applyFill="1" applyBorder="1" applyAlignment="1">
      <alignment vertical="center"/>
    </xf>
    <xf numFmtId="165" fontId="4" fillId="0" borderId="9" xfId="1" applyNumberFormat="1" applyFont="1" applyFill="1" applyBorder="1" applyAlignment="1">
      <alignment horizontal="center" vertical="center"/>
    </xf>
    <xf numFmtId="165" fontId="12" fillId="0" borderId="9" xfId="0" applyNumberFormat="1" applyFont="1" applyFill="1" applyBorder="1" applyAlignment="1">
      <alignment horizontal="center" vertical="center"/>
    </xf>
    <xf numFmtId="165" fontId="4" fillId="0" borderId="9" xfId="0" applyNumberFormat="1" applyFont="1" applyFill="1" applyBorder="1" applyAlignment="1">
      <alignment horizontal="center" vertical="center"/>
    </xf>
    <xf numFmtId="165" fontId="12" fillId="0" borderId="9" xfId="1" applyNumberFormat="1" applyFont="1" applyFill="1" applyBorder="1" applyAlignment="1">
      <alignment horizontal="center" vertical="center"/>
    </xf>
    <xf numFmtId="165" fontId="12" fillId="0" borderId="9" xfId="1" applyNumberFormat="1" applyFont="1" applyBorder="1" applyAlignment="1">
      <alignment horizontal="center" vertical="center"/>
    </xf>
    <xf numFmtId="165" fontId="4" fillId="2" borderId="9" xfId="0" applyNumberFormat="1" applyFont="1" applyFill="1" applyBorder="1" applyAlignment="1">
      <alignment horizontal="center" vertical="center"/>
    </xf>
    <xf numFmtId="165" fontId="12" fillId="2" borderId="9" xfId="1" applyNumberFormat="1" applyFont="1" applyFill="1" applyBorder="1" applyAlignment="1">
      <alignment horizontal="center" vertical="center"/>
    </xf>
    <xf numFmtId="165" fontId="12" fillId="2" borderId="9" xfId="0" applyNumberFormat="1" applyFont="1" applyFill="1" applyBorder="1" applyAlignment="1">
      <alignment horizontal="center" vertical="center"/>
    </xf>
    <xf numFmtId="0" fontId="12" fillId="5" borderId="9" xfId="0" applyNumberFormat="1" applyFont="1" applyFill="1" applyBorder="1" applyAlignment="1">
      <alignment horizontal="center" vertical="center"/>
    </xf>
    <xf numFmtId="0" fontId="14" fillId="6" borderId="9" xfId="0" applyNumberFormat="1" applyFont="1" applyFill="1" applyBorder="1" applyAlignment="1">
      <alignment horizontal="left" vertical="center"/>
    </xf>
    <xf numFmtId="0" fontId="14" fillId="6" borderId="9" xfId="0" applyNumberFormat="1" applyFont="1" applyFill="1" applyBorder="1" applyAlignment="1">
      <alignment horizontal="left" vertical="center" wrapText="1"/>
    </xf>
    <xf numFmtId="0" fontId="4" fillId="2" borderId="9" xfId="0" applyNumberFormat="1" applyFont="1" applyFill="1" applyBorder="1" applyAlignment="1">
      <alignment horizontal="left" vertical="center"/>
    </xf>
    <xf numFmtId="0" fontId="12" fillId="4" borderId="9"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xf>
    <xf numFmtId="0" fontId="2" fillId="7" borderId="9" xfId="0" applyNumberFormat="1" applyFont="1" applyFill="1" applyBorder="1" applyAlignment="1">
      <alignment horizontal="center" vertical="center" wrapText="1"/>
    </xf>
    <xf numFmtId="0" fontId="2" fillId="0" borderId="9" xfId="0" applyNumberFormat="1" applyFont="1" applyBorder="1" applyAlignment="1">
      <alignment horizontal="center"/>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2" fillId="3" borderId="14" xfId="0" applyNumberFormat="1" applyFont="1" applyFill="1" applyBorder="1" applyAlignment="1">
      <alignment horizontal="center" vertical="center" wrapText="1"/>
    </xf>
    <xf numFmtId="0" fontId="2" fillId="3" borderId="13"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H16"/>
  <sheetViews>
    <sheetView zoomScaleNormal="100" workbookViewId="0">
      <selection activeCell="I8" sqref="I8"/>
    </sheetView>
  </sheetViews>
  <sheetFormatPr defaultColWidth="9.140625" defaultRowHeight="15" x14ac:dyDescent="0.25"/>
  <cols>
    <col min="1" max="16384" width="9.140625" style="66"/>
  </cols>
  <sheetData>
    <row r="5" spans="4:8" x14ac:dyDescent="0.25">
      <c r="H5" s="66" t="s">
        <v>61</v>
      </c>
    </row>
    <row r="6" spans="4:8" x14ac:dyDescent="0.25">
      <c r="H6" s="66" t="s">
        <v>60</v>
      </c>
    </row>
    <row r="14" spans="4:8" ht="15.75" x14ac:dyDescent="0.25">
      <c r="D14" s="67"/>
    </row>
    <row r="15" spans="4:8" ht="15.75" x14ac:dyDescent="0.25">
      <c r="F15" s="68" t="s">
        <v>53</v>
      </c>
    </row>
    <row r="16" spans="4:8" ht="15.75" x14ac:dyDescent="0.25">
      <c r="F16" s="68" t="s">
        <v>49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abSelected="1" view="pageLayout" zoomScaleNormal="75" workbookViewId="0">
      <selection activeCell="G22" sqref="G22"/>
    </sheetView>
  </sheetViews>
  <sheetFormatPr defaultColWidth="9.140625" defaultRowHeight="12" x14ac:dyDescent="0.2"/>
  <cols>
    <col min="1" max="1" width="14.140625" style="1" customWidth="1"/>
    <col min="2" max="2" width="14" style="10" customWidth="1"/>
    <col min="3" max="3" width="15.28515625" style="1" customWidth="1"/>
    <col min="4" max="4" width="12.5703125" style="2" customWidth="1"/>
    <col min="5" max="5" width="14.140625" style="2" customWidth="1"/>
    <col min="6" max="6" width="12.5703125" style="2" customWidth="1"/>
    <col min="7" max="7" width="12.85546875" style="2" customWidth="1"/>
    <col min="8" max="8" width="12.42578125" style="2" customWidth="1"/>
    <col min="9" max="9" width="12.140625" style="2" customWidth="1"/>
    <col min="10" max="10" width="14" style="3" customWidth="1"/>
    <col min="11" max="11" width="11" style="3" customWidth="1"/>
    <col min="12" max="12" width="12.42578125" style="3" customWidth="1"/>
    <col min="13" max="13" width="11.85546875" style="3" customWidth="1"/>
    <col min="14" max="14" width="13.140625" style="3" customWidth="1"/>
    <col min="15" max="15" width="13" style="3" customWidth="1"/>
    <col min="16" max="16" width="12.85546875" style="2" customWidth="1"/>
    <col min="17" max="17" width="14" style="2" customWidth="1"/>
    <col min="18" max="16384" width="9.140625" style="2"/>
  </cols>
  <sheetData>
    <row r="1" spans="1:20" ht="15.75" customHeight="1" thickBot="1" x14ac:dyDescent="0.25">
      <c r="A1" s="109"/>
      <c r="B1" s="109"/>
      <c r="C1" s="109"/>
      <c r="D1" s="109"/>
      <c r="E1" s="105" t="s">
        <v>0</v>
      </c>
      <c r="F1" s="105"/>
      <c r="G1" s="105"/>
      <c r="H1" s="105"/>
      <c r="I1" s="105"/>
      <c r="J1" s="100" t="s">
        <v>1</v>
      </c>
      <c r="K1" s="100"/>
      <c r="L1" s="100"/>
      <c r="M1" s="100"/>
      <c r="N1" s="100"/>
      <c r="O1" s="36"/>
      <c r="P1" s="23" t="s">
        <v>15</v>
      </c>
      <c r="Q1" s="24"/>
      <c r="R1" s="4"/>
    </row>
    <row r="2" spans="1:20" s="6" customFormat="1" ht="84.75" customHeight="1" thickBot="1" x14ac:dyDescent="0.25">
      <c r="A2" s="37" t="s">
        <v>2</v>
      </c>
      <c r="B2" s="37" t="s">
        <v>20</v>
      </c>
      <c r="C2" s="37" t="s">
        <v>40</v>
      </c>
      <c r="D2" s="60" t="s">
        <v>3</v>
      </c>
      <c r="E2" s="61" t="s">
        <v>4</v>
      </c>
      <c r="F2" s="61" t="s">
        <v>5</v>
      </c>
      <c r="G2" s="61" t="s">
        <v>6</v>
      </c>
      <c r="H2" s="61" t="s">
        <v>7</v>
      </c>
      <c r="I2" s="61" t="s">
        <v>8</v>
      </c>
      <c r="J2" s="38" t="s">
        <v>9</v>
      </c>
      <c r="K2" s="38" t="s">
        <v>10</v>
      </c>
      <c r="L2" s="38" t="s">
        <v>6</v>
      </c>
      <c r="M2" s="38" t="s">
        <v>11</v>
      </c>
      <c r="N2" s="61" t="s">
        <v>8</v>
      </c>
      <c r="O2" s="38" t="s">
        <v>41</v>
      </c>
      <c r="P2" s="59" t="s">
        <v>13</v>
      </c>
      <c r="Q2" s="11" t="s">
        <v>14</v>
      </c>
      <c r="R2" s="5"/>
    </row>
    <row r="3" spans="1:20" s="6" customFormat="1" ht="24.75" customHeight="1" thickBot="1" x14ac:dyDescent="0.25">
      <c r="A3" s="105" t="s">
        <v>18</v>
      </c>
      <c r="B3" s="105"/>
      <c r="C3" s="105"/>
      <c r="D3" s="105"/>
      <c r="E3" s="105"/>
      <c r="F3" s="105"/>
      <c r="G3" s="105"/>
      <c r="H3" s="105"/>
      <c r="I3" s="105"/>
      <c r="J3" s="105"/>
      <c r="K3" s="105"/>
      <c r="L3" s="105"/>
      <c r="M3" s="105"/>
      <c r="N3" s="105"/>
      <c r="O3" s="40"/>
      <c r="P3" s="12"/>
      <c r="Q3" s="13"/>
      <c r="R3" s="5"/>
    </row>
    <row r="4" spans="1:20" s="74" customFormat="1" ht="33" customHeight="1" x14ac:dyDescent="0.2">
      <c r="A4" s="78"/>
      <c r="B4" s="77" t="s">
        <v>21</v>
      </c>
      <c r="C4" s="75" t="s">
        <v>55</v>
      </c>
      <c r="D4" s="76">
        <v>6</v>
      </c>
      <c r="E4" s="76">
        <v>6</v>
      </c>
      <c r="F4" s="76">
        <v>1</v>
      </c>
      <c r="G4" s="76">
        <v>6</v>
      </c>
      <c r="H4" s="76">
        <v>0.75</v>
      </c>
      <c r="I4" s="76">
        <v>4.8</v>
      </c>
      <c r="J4" s="76">
        <v>0</v>
      </c>
      <c r="K4" s="76">
        <v>0</v>
      </c>
      <c r="L4" s="76">
        <v>0</v>
      </c>
      <c r="M4" s="76">
        <v>0</v>
      </c>
      <c r="N4" s="76">
        <v>0</v>
      </c>
      <c r="O4" s="76">
        <v>4.8</v>
      </c>
      <c r="P4" s="82">
        <v>7.25</v>
      </c>
      <c r="Q4" s="14">
        <f>O4*P4</f>
        <v>34.799999999999997</v>
      </c>
      <c r="R4" s="73"/>
    </row>
    <row r="5" spans="1:20" s="6" customFormat="1" ht="40.9" customHeight="1" x14ac:dyDescent="0.2">
      <c r="A5" s="106" t="s">
        <v>56</v>
      </c>
      <c r="B5" s="42" t="s">
        <v>21</v>
      </c>
      <c r="C5" s="42" t="s">
        <v>42</v>
      </c>
      <c r="D5" s="62">
        <v>560</v>
      </c>
      <c r="E5" s="63">
        <v>280</v>
      </c>
      <c r="F5" s="63">
        <v>1</v>
      </c>
      <c r="G5" s="63">
        <f>E5*F5</f>
        <v>280</v>
      </c>
      <c r="H5" s="62">
        <v>0.25</v>
      </c>
      <c r="I5" s="43">
        <f>G5*H5</f>
        <v>70</v>
      </c>
      <c r="J5" s="43">
        <v>280</v>
      </c>
      <c r="K5" s="63">
        <v>1</v>
      </c>
      <c r="L5" s="43">
        <f>J5*K5</f>
        <v>280</v>
      </c>
      <c r="M5" s="62">
        <v>0.08</v>
      </c>
      <c r="N5" s="63">
        <f>L5*M5</f>
        <v>22.400000000000002</v>
      </c>
      <c r="O5" s="43">
        <f>N5+I5</f>
        <v>92.4</v>
      </c>
      <c r="P5" s="83">
        <v>7.25</v>
      </c>
      <c r="Q5" s="84">
        <f>O5*P5</f>
        <v>669.90000000000009</v>
      </c>
      <c r="R5" s="20"/>
    </row>
    <row r="6" spans="1:20" ht="42" customHeight="1" x14ac:dyDescent="0.2">
      <c r="A6" s="107"/>
      <c r="B6" s="42" t="s">
        <v>21</v>
      </c>
      <c r="C6" s="42" t="s">
        <v>43</v>
      </c>
      <c r="D6" s="64">
        <v>280</v>
      </c>
      <c r="E6" s="63">
        <v>200</v>
      </c>
      <c r="F6" s="63">
        <v>1</v>
      </c>
      <c r="G6" s="63">
        <f>SUM(E6*F6)</f>
        <v>200</v>
      </c>
      <c r="H6" s="62">
        <v>1</v>
      </c>
      <c r="I6" s="43">
        <f>E6*H6</f>
        <v>200</v>
      </c>
      <c r="J6" s="43">
        <f>SUM(D6-E6)</f>
        <v>80</v>
      </c>
      <c r="K6" s="63">
        <v>1</v>
      </c>
      <c r="L6" s="43">
        <f>SUM(J6*K6)</f>
        <v>80</v>
      </c>
      <c r="M6" s="63">
        <v>0.08</v>
      </c>
      <c r="N6" s="63">
        <f>L6*M6</f>
        <v>6.4</v>
      </c>
      <c r="O6" s="43">
        <f t="shared" ref="O6:O7" si="0">SUM(I6+N6)</f>
        <v>206.4</v>
      </c>
      <c r="P6" s="83">
        <v>7.25</v>
      </c>
      <c r="Q6" s="84">
        <f>O6*P6</f>
        <v>1496.4</v>
      </c>
      <c r="R6" s="20"/>
      <c r="T6" s="27"/>
    </row>
    <row r="7" spans="1:20" ht="39" customHeight="1" thickBot="1" x14ac:dyDescent="0.25">
      <c r="A7" s="79"/>
      <c r="B7" s="42" t="s">
        <v>21</v>
      </c>
      <c r="C7" s="42" t="s">
        <v>44</v>
      </c>
      <c r="D7" s="63">
        <v>115</v>
      </c>
      <c r="E7" s="63">
        <v>80</v>
      </c>
      <c r="F7" s="63">
        <v>1</v>
      </c>
      <c r="G7" s="63">
        <f>SUM(E7*F7)</f>
        <v>80</v>
      </c>
      <c r="H7" s="63">
        <v>1.5</v>
      </c>
      <c r="I7" s="43">
        <f>E7*H7</f>
        <v>120</v>
      </c>
      <c r="J7" s="43">
        <f>SUM(D7-E7)</f>
        <v>35</v>
      </c>
      <c r="K7" s="63">
        <v>1</v>
      </c>
      <c r="L7" s="43">
        <f t="shared" ref="L7" si="1">SUM(J7*K7)</f>
        <v>35</v>
      </c>
      <c r="M7" s="63">
        <v>0.08</v>
      </c>
      <c r="N7" s="63">
        <f>L7*M7</f>
        <v>2.8000000000000003</v>
      </c>
      <c r="O7" s="43">
        <f t="shared" si="0"/>
        <v>122.8</v>
      </c>
      <c r="P7" s="83">
        <v>7.25</v>
      </c>
      <c r="Q7" s="87">
        <f>O7*P7</f>
        <v>890.3</v>
      </c>
      <c r="R7" s="20"/>
    </row>
    <row r="8" spans="1:20" s="6" customFormat="1" ht="20.25" customHeight="1" x14ac:dyDescent="0.2">
      <c r="A8" s="101" t="s">
        <v>19</v>
      </c>
      <c r="B8" s="101"/>
      <c r="C8" s="101"/>
      <c r="D8" s="92">
        <f>D4+D5+D7</f>
        <v>681</v>
      </c>
      <c r="E8" s="92">
        <f>E4+E5+E7</f>
        <v>366</v>
      </c>
      <c r="F8" s="93">
        <f>G8/E8</f>
        <v>1.5464480874316939</v>
      </c>
      <c r="G8" s="94">
        <f>G7+G6+G5+G4</f>
        <v>566</v>
      </c>
      <c r="H8" s="94">
        <f>I8/G8</f>
        <v>0.69752650176678443</v>
      </c>
      <c r="I8" s="94">
        <f>I6+I7+I5+I4</f>
        <v>394.8</v>
      </c>
      <c r="J8" s="92">
        <f>J7+J5</f>
        <v>315</v>
      </c>
      <c r="K8" s="94">
        <v>1</v>
      </c>
      <c r="L8" s="95">
        <f>L6+L7+L5</f>
        <v>395</v>
      </c>
      <c r="M8" s="94">
        <f>N8/L8</f>
        <v>8.0000000000000016E-2</v>
      </c>
      <c r="N8" s="94">
        <f>SUM(N5:N7)</f>
        <v>31.600000000000005</v>
      </c>
      <c r="O8" s="94">
        <f>SUM(O4:O7)</f>
        <v>426.40000000000003</v>
      </c>
      <c r="P8" s="83"/>
      <c r="Q8" s="90">
        <f>SUM(Q4:Q7)</f>
        <v>3091.4000000000005</v>
      </c>
      <c r="R8" s="5"/>
    </row>
    <row r="9" spans="1:20" s="6" customFormat="1" ht="22.5" customHeight="1" x14ac:dyDescent="0.2">
      <c r="A9" s="104" t="s">
        <v>32</v>
      </c>
      <c r="B9" s="104"/>
      <c r="C9" s="104"/>
      <c r="D9" s="104"/>
      <c r="E9" s="104"/>
      <c r="F9" s="104"/>
      <c r="G9" s="104"/>
      <c r="H9" s="104"/>
      <c r="I9" s="104"/>
      <c r="J9" s="104"/>
      <c r="K9" s="104"/>
      <c r="L9" s="104"/>
      <c r="M9" s="104"/>
      <c r="N9" s="104"/>
      <c r="O9" s="49"/>
      <c r="P9" s="89"/>
      <c r="Q9" s="91"/>
      <c r="R9" s="5"/>
    </row>
    <row r="10" spans="1:20" ht="47.25" customHeight="1" x14ac:dyDescent="0.2">
      <c r="A10" s="51" t="s">
        <v>22</v>
      </c>
      <c r="B10" s="51" t="s">
        <v>21</v>
      </c>
      <c r="C10" s="51" t="s">
        <v>51</v>
      </c>
      <c r="D10" s="62">
        <v>50</v>
      </c>
      <c r="E10" s="62">
        <v>40</v>
      </c>
      <c r="F10" s="62">
        <v>1</v>
      </c>
      <c r="G10" s="62">
        <f>E10*F10</f>
        <v>40</v>
      </c>
      <c r="H10" s="62">
        <v>5</v>
      </c>
      <c r="I10" s="62">
        <f>G10*H10</f>
        <v>200</v>
      </c>
      <c r="J10" s="62">
        <f>D10-E10</f>
        <v>10</v>
      </c>
      <c r="K10" s="62">
        <v>1</v>
      </c>
      <c r="L10" s="62">
        <f>J10*K10</f>
        <v>10</v>
      </c>
      <c r="M10" s="62">
        <v>0.16</v>
      </c>
      <c r="N10" s="62">
        <f>L10*M10</f>
        <v>1.6</v>
      </c>
      <c r="O10" s="43">
        <f>N10+I10</f>
        <v>201.6</v>
      </c>
      <c r="P10" s="88">
        <v>22.7</v>
      </c>
      <c r="Q10" s="84">
        <f>O10*P10</f>
        <v>4576.32</v>
      </c>
      <c r="R10" s="4"/>
    </row>
    <row r="11" spans="1:20" ht="43.5" customHeight="1" thickBot="1" x14ac:dyDescent="0.25">
      <c r="A11" s="51" t="s">
        <v>23</v>
      </c>
      <c r="B11" s="35" t="s">
        <v>24</v>
      </c>
      <c r="C11" s="51" t="s">
        <v>25</v>
      </c>
      <c r="D11" s="62">
        <v>40</v>
      </c>
      <c r="E11" s="62">
        <v>30</v>
      </c>
      <c r="F11" s="62">
        <v>1</v>
      </c>
      <c r="G11" s="62">
        <f>E11*F11</f>
        <v>30</v>
      </c>
      <c r="H11" s="62">
        <v>1</v>
      </c>
      <c r="I11" s="62">
        <f>G11*H11</f>
        <v>30</v>
      </c>
      <c r="J11" s="62">
        <f>D11-E11</f>
        <v>10</v>
      </c>
      <c r="K11" s="62">
        <v>1</v>
      </c>
      <c r="L11" s="62">
        <f>J11*K11</f>
        <v>10</v>
      </c>
      <c r="M11" s="62">
        <v>0.16</v>
      </c>
      <c r="N11" s="62">
        <f>L11*M11</f>
        <v>1.6</v>
      </c>
      <c r="O11" s="43">
        <f>N11+I11</f>
        <v>31.6</v>
      </c>
      <c r="P11" s="85">
        <v>22.7</v>
      </c>
      <c r="Q11" s="86">
        <f>O11*P11</f>
        <v>717.32</v>
      </c>
      <c r="R11" s="4"/>
    </row>
    <row r="12" spans="1:20" ht="22.5" customHeight="1" thickBot="1" x14ac:dyDescent="0.25">
      <c r="A12" s="101" t="s">
        <v>58</v>
      </c>
      <c r="B12" s="101"/>
      <c r="C12" s="101"/>
      <c r="D12" s="93">
        <f>SUM(D10:D11)</f>
        <v>90</v>
      </c>
      <c r="E12" s="93">
        <f>E10+E11</f>
        <v>70</v>
      </c>
      <c r="F12" s="93">
        <f>G12/E12</f>
        <v>1</v>
      </c>
      <c r="G12" s="93">
        <f>SUM(G10:G11)</f>
        <v>70</v>
      </c>
      <c r="H12" s="93">
        <f>I12/G12</f>
        <v>3.2857142857142856</v>
      </c>
      <c r="I12" s="93">
        <f>I10+I11</f>
        <v>230</v>
      </c>
      <c r="J12" s="93">
        <f>SUM(J10:J11)</f>
        <v>20</v>
      </c>
      <c r="K12" s="93">
        <v>1</v>
      </c>
      <c r="L12" s="93">
        <f>SUM(L10:L11)</f>
        <v>20</v>
      </c>
      <c r="M12" s="93">
        <f>N12/L12</f>
        <v>0.16</v>
      </c>
      <c r="N12" s="93">
        <f>SUM(N10:N11)</f>
        <v>3.2</v>
      </c>
      <c r="O12" s="96">
        <f>N12+I12</f>
        <v>233.2</v>
      </c>
      <c r="P12" s="15"/>
      <c r="Q12" s="16">
        <f>SUM(Q10:Q11)</f>
        <v>5293.6399999999994</v>
      </c>
      <c r="R12" s="4"/>
    </row>
    <row r="13" spans="1:20" s="6" customFormat="1" ht="22.5" customHeight="1" thickBot="1" x14ac:dyDescent="0.25">
      <c r="A13" s="104" t="s">
        <v>33</v>
      </c>
      <c r="B13" s="104"/>
      <c r="C13" s="104"/>
      <c r="D13" s="104"/>
      <c r="E13" s="104"/>
      <c r="F13" s="104"/>
      <c r="G13" s="104"/>
      <c r="H13" s="104"/>
      <c r="I13" s="104"/>
      <c r="J13" s="104"/>
      <c r="K13" s="104"/>
      <c r="L13" s="104"/>
      <c r="M13" s="104"/>
      <c r="N13" s="104"/>
      <c r="O13" s="49"/>
      <c r="P13" s="17"/>
      <c r="Q13" s="18"/>
      <c r="R13" s="5"/>
    </row>
    <row r="14" spans="1:20" s="6" customFormat="1" ht="66.75" customHeight="1" x14ac:dyDescent="0.2">
      <c r="A14" s="108" t="s">
        <v>36</v>
      </c>
      <c r="B14" s="53" t="s">
        <v>48</v>
      </c>
      <c r="C14" s="54" t="s">
        <v>27</v>
      </c>
      <c r="D14" s="65">
        <v>13</v>
      </c>
      <c r="E14" s="65">
        <v>10</v>
      </c>
      <c r="F14" s="55">
        <v>1</v>
      </c>
      <c r="G14" s="55">
        <f t="shared" ref="G14:G20" si="2">SUM(E14*F14)</f>
        <v>10</v>
      </c>
      <c r="H14" s="55">
        <v>10</v>
      </c>
      <c r="I14" s="55">
        <f>G14*H14</f>
        <v>100</v>
      </c>
      <c r="J14" s="65">
        <f t="shared" ref="J14:J19" si="3">D14-E14</f>
        <v>3</v>
      </c>
      <c r="K14" s="55">
        <v>1</v>
      </c>
      <c r="L14" s="65">
        <f>J14*K14</f>
        <v>3</v>
      </c>
      <c r="M14" s="55">
        <f>K14*L14</f>
        <v>3</v>
      </c>
      <c r="N14" s="55">
        <f>L14*M14</f>
        <v>9</v>
      </c>
      <c r="O14" s="55">
        <f t="shared" ref="O14:O21" si="4">I14+N14</f>
        <v>109</v>
      </c>
      <c r="P14" s="82">
        <v>34.07</v>
      </c>
      <c r="Q14" s="14">
        <f t="shared" ref="Q14:Q20" si="5">O14*P14</f>
        <v>3713.63</v>
      </c>
      <c r="R14" s="20"/>
    </row>
    <row r="15" spans="1:20" s="22" customFormat="1" ht="66.75" customHeight="1" x14ac:dyDescent="0.2">
      <c r="A15" s="108"/>
      <c r="B15" s="51" t="s">
        <v>50</v>
      </c>
      <c r="C15" s="51" t="s">
        <v>25</v>
      </c>
      <c r="D15" s="65">
        <v>10</v>
      </c>
      <c r="E15" s="65">
        <v>10</v>
      </c>
      <c r="F15" s="55">
        <v>1</v>
      </c>
      <c r="G15" s="55">
        <f t="shared" si="2"/>
        <v>10</v>
      </c>
      <c r="H15" s="55">
        <v>1</v>
      </c>
      <c r="I15" s="55">
        <f t="shared" ref="I15:I20" si="6">G15*H15</f>
        <v>10</v>
      </c>
      <c r="J15" s="65">
        <f t="shared" si="3"/>
        <v>0</v>
      </c>
      <c r="K15" s="55">
        <v>0</v>
      </c>
      <c r="L15" s="65">
        <f>J15*K15</f>
        <v>0</v>
      </c>
      <c r="M15" s="55">
        <v>0</v>
      </c>
      <c r="N15" s="55">
        <f t="shared" ref="N15:N20" si="7">L15*M15</f>
        <v>0</v>
      </c>
      <c r="O15" s="55">
        <f t="shared" si="4"/>
        <v>10</v>
      </c>
      <c r="P15" s="83">
        <v>34.07</v>
      </c>
      <c r="Q15" s="84">
        <f t="shared" si="5"/>
        <v>340.7</v>
      </c>
      <c r="R15" s="21"/>
    </row>
    <row r="16" spans="1:20" s="6" customFormat="1" ht="62.25" customHeight="1" x14ac:dyDescent="0.2">
      <c r="A16" s="46" t="s">
        <v>26</v>
      </c>
      <c r="B16" s="53" t="s">
        <v>48</v>
      </c>
      <c r="C16" s="54" t="s">
        <v>45</v>
      </c>
      <c r="D16" s="65">
        <v>20</v>
      </c>
      <c r="E16" s="65">
        <v>20</v>
      </c>
      <c r="F16" s="55">
        <v>1</v>
      </c>
      <c r="G16" s="55">
        <f t="shared" si="2"/>
        <v>20</v>
      </c>
      <c r="H16" s="55">
        <v>20</v>
      </c>
      <c r="I16" s="55">
        <f t="shared" si="6"/>
        <v>400</v>
      </c>
      <c r="J16" s="65">
        <f t="shared" si="3"/>
        <v>0</v>
      </c>
      <c r="K16" s="55">
        <v>0</v>
      </c>
      <c r="L16" s="65">
        <f>J16*K16</f>
        <v>0</v>
      </c>
      <c r="M16" s="55">
        <v>0</v>
      </c>
      <c r="N16" s="55">
        <f t="shared" si="7"/>
        <v>0</v>
      </c>
      <c r="O16" s="55">
        <f t="shared" si="4"/>
        <v>400</v>
      </c>
      <c r="P16" s="83">
        <v>20.94</v>
      </c>
      <c r="Q16" s="84">
        <f t="shared" si="5"/>
        <v>8376</v>
      </c>
      <c r="R16" s="5"/>
    </row>
    <row r="17" spans="1:18" s="6" customFormat="1" ht="39" customHeight="1" x14ac:dyDescent="0.2">
      <c r="A17" s="46" t="s">
        <v>26</v>
      </c>
      <c r="B17" s="53" t="s">
        <v>24</v>
      </c>
      <c r="C17" s="53" t="s">
        <v>25</v>
      </c>
      <c r="D17" s="65">
        <v>50</v>
      </c>
      <c r="E17" s="65">
        <v>50</v>
      </c>
      <c r="F17" s="55">
        <v>1</v>
      </c>
      <c r="G17" s="55">
        <f t="shared" si="2"/>
        <v>50</v>
      </c>
      <c r="H17" s="55">
        <v>1</v>
      </c>
      <c r="I17" s="55">
        <f t="shared" si="6"/>
        <v>50</v>
      </c>
      <c r="J17" s="65">
        <f t="shared" si="3"/>
        <v>0</v>
      </c>
      <c r="K17" s="55">
        <v>0</v>
      </c>
      <c r="L17" s="65">
        <f>J17*K17</f>
        <v>0</v>
      </c>
      <c r="M17" s="55">
        <v>0</v>
      </c>
      <c r="N17" s="55">
        <f t="shared" si="7"/>
        <v>0</v>
      </c>
      <c r="O17" s="55">
        <f t="shared" si="4"/>
        <v>50</v>
      </c>
      <c r="P17" s="83">
        <v>20.94</v>
      </c>
      <c r="Q17" s="84">
        <f t="shared" si="5"/>
        <v>1047</v>
      </c>
      <c r="R17" s="5"/>
    </row>
    <row r="18" spans="1:18" s="6" customFormat="1" ht="33" customHeight="1" x14ac:dyDescent="0.2">
      <c r="A18" s="46" t="s">
        <v>62</v>
      </c>
      <c r="B18" s="53" t="s">
        <v>24</v>
      </c>
      <c r="C18" s="54" t="s">
        <v>25</v>
      </c>
      <c r="D18" s="65">
        <v>20</v>
      </c>
      <c r="E18" s="65">
        <v>20</v>
      </c>
      <c r="F18" s="55">
        <v>1</v>
      </c>
      <c r="G18" s="55">
        <f t="shared" si="2"/>
        <v>20</v>
      </c>
      <c r="H18" s="55">
        <v>1</v>
      </c>
      <c r="I18" s="55">
        <f t="shared" si="6"/>
        <v>20</v>
      </c>
      <c r="J18" s="65">
        <f t="shared" si="3"/>
        <v>0</v>
      </c>
      <c r="K18" s="55">
        <v>0</v>
      </c>
      <c r="L18" s="65">
        <f>J18*K18</f>
        <v>0</v>
      </c>
      <c r="M18" s="55">
        <v>0</v>
      </c>
      <c r="N18" s="55">
        <f t="shared" si="7"/>
        <v>0</v>
      </c>
      <c r="O18" s="55">
        <f t="shared" si="4"/>
        <v>20</v>
      </c>
      <c r="P18" s="83">
        <v>34.07</v>
      </c>
      <c r="Q18" s="84">
        <f t="shared" si="5"/>
        <v>681.4</v>
      </c>
      <c r="R18" s="5"/>
    </row>
    <row r="19" spans="1:18" s="6" customFormat="1" ht="45" customHeight="1" x14ac:dyDescent="0.2">
      <c r="A19" s="46" t="s">
        <v>30</v>
      </c>
      <c r="B19" s="53" t="s">
        <v>24</v>
      </c>
      <c r="C19" s="54" t="s">
        <v>25</v>
      </c>
      <c r="D19" s="65">
        <v>50</v>
      </c>
      <c r="E19" s="65">
        <v>30</v>
      </c>
      <c r="F19" s="55">
        <v>1</v>
      </c>
      <c r="G19" s="55">
        <f t="shared" si="2"/>
        <v>30</v>
      </c>
      <c r="H19" s="55">
        <v>1</v>
      </c>
      <c r="I19" s="55">
        <f t="shared" si="6"/>
        <v>30</v>
      </c>
      <c r="J19" s="65">
        <f t="shared" si="3"/>
        <v>20</v>
      </c>
      <c r="K19" s="55">
        <v>1</v>
      </c>
      <c r="L19" s="65">
        <f>J19*K19</f>
        <v>20</v>
      </c>
      <c r="M19" s="55">
        <v>0.08</v>
      </c>
      <c r="N19" s="55">
        <f t="shared" si="7"/>
        <v>1.6</v>
      </c>
      <c r="O19" s="55">
        <f t="shared" si="4"/>
        <v>31.6</v>
      </c>
      <c r="P19" s="83">
        <v>20.94</v>
      </c>
      <c r="Q19" s="84">
        <f t="shared" si="5"/>
        <v>661.70400000000006</v>
      </c>
      <c r="R19" s="5"/>
    </row>
    <row r="20" spans="1:18" s="6" customFormat="1" ht="63.75" customHeight="1" thickBot="1" x14ac:dyDescent="0.25">
      <c r="A20" s="46" t="s">
        <v>31</v>
      </c>
      <c r="B20" s="53" t="s">
        <v>24</v>
      </c>
      <c r="C20" s="54" t="s">
        <v>25</v>
      </c>
      <c r="D20" s="65">
        <v>100</v>
      </c>
      <c r="E20" s="65">
        <v>100</v>
      </c>
      <c r="F20" s="55">
        <v>1</v>
      </c>
      <c r="G20" s="55">
        <f t="shared" si="2"/>
        <v>100</v>
      </c>
      <c r="H20" s="55">
        <v>1</v>
      </c>
      <c r="I20" s="55">
        <f t="shared" si="6"/>
        <v>100</v>
      </c>
      <c r="J20" s="65">
        <v>0</v>
      </c>
      <c r="K20" s="55">
        <v>0</v>
      </c>
      <c r="L20" s="65">
        <v>0</v>
      </c>
      <c r="M20" s="55">
        <f>K20*L20</f>
        <v>0</v>
      </c>
      <c r="N20" s="55">
        <f t="shared" si="7"/>
        <v>0</v>
      </c>
      <c r="O20" s="55">
        <f t="shared" si="4"/>
        <v>100</v>
      </c>
      <c r="P20" s="85">
        <v>20.94</v>
      </c>
      <c r="Q20" s="86">
        <f t="shared" si="5"/>
        <v>2094</v>
      </c>
      <c r="R20" s="5"/>
    </row>
    <row r="21" spans="1:18" s="6" customFormat="1" ht="24" customHeight="1" thickBot="1" x14ac:dyDescent="0.25">
      <c r="A21" s="102" t="s">
        <v>34</v>
      </c>
      <c r="B21" s="102"/>
      <c r="C21" s="102"/>
      <c r="D21" s="92">
        <f>SUM(D16:D20,D14)</f>
        <v>253</v>
      </c>
      <c r="E21" s="92">
        <f>SUM(E16:E20,E14)</f>
        <v>230</v>
      </c>
      <c r="F21" s="93">
        <f>G21/E21</f>
        <v>1.0434782608695652</v>
      </c>
      <c r="G21" s="94">
        <f>SUM(G14:G20)</f>
        <v>240</v>
      </c>
      <c r="H21" s="94">
        <f>I21/G21</f>
        <v>2.9583333333333335</v>
      </c>
      <c r="I21" s="94">
        <f>SUM(I14:I20)</f>
        <v>710</v>
      </c>
      <c r="J21" s="92">
        <f>SUM(J14:J20)</f>
        <v>23</v>
      </c>
      <c r="K21" s="94">
        <v>1</v>
      </c>
      <c r="L21" s="92">
        <f>J21*K21</f>
        <v>23</v>
      </c>
      <c r="M21" s="94">
        <f>N21/L21</f>
        <v>0.46086956521739131</v>
      </c>
      <c r="N21" s="94">
        <f>SUM(N14:N20)</f>
        <v>10.6</v>
      </c>
      <c r="O21" s="94">
        <f t="shared" si="4"/>
        <v>720.6</v>
      </c>
      <c r="P21" s="25"/>
      <c r="Q21" s="16">
        <f>SUM(Q14:Q20)</f>
        <v>16914.434000000001</v>
      </c>
      <c r="R21" s="7"/>
    </row>
    <row r="22" spans="1:18" s="8" customFormat="1" ht="21" customHeight="1" thickBot="1" x14ac:dyDescent="0.25">
      <c r="A22" s="103" t="s">
        <v>16</v>
      </c>
      <c r="B22" s="103"/>
      <c r="C22" s="103"/>
      <c r="D22" s="97">
        <f>D21+D12+D8</f>
        <v>1024</v>
      </c>
      <c r="E22" s="97">
        <f>E21+E12+E8</f>
        <v>666</v>
      </c>
      <c r="F22" s="97">
        <f>G22/E22</f>
        <v>1.3153153153153154</v>
      </c>
      <c r="G22" s="97">
        <f>G21+G12+G8</f>
        <v>876</v>
      </c>
      <c r="H22" s="97">
        <f>I22/G22</f>
        <v>1.5237442922374429</v>
      </c>
      <c r="I22" s="97">
        <f>I21+I12+I8</f>
        <v>1334.8</v>
      </c>
      <c r="J22" s="98">
        <f>J21+J12+J8</f>
        <v>358</v>
      </c>
      <c r="K22" s="97">
        <v>1</v>
      </c>
      <c r="L22" s="98">
        <f>L21+L12+L8</f>
        <v>438</v>
      </c>
      <c r="M22" s="99">
        <f>N22/L22</f>
        <v>0.10365296803652969</v>
      </c>
      <c r="N22" s="99">
        <f>N21+N12+N8</f>
        <v>45.400000000000006</v>
      </c>
      <c r="O22" s="99">
        <f>O21+O12+O8</f>
        <v>1380.2</v>
      </c>
      <c r="P22" s="26" t="s">
        <v>17</v>
      </c>
      <c r="Q22" s="19">
        <f>Q8+Q12+Q21</f>
        <v>25299.474000000002</v>
      </c>
    </row>
    <row r="23" spans="1:18" ht="23.25" customHeight="1" x14ac:dyDescent="0.2">
      <c r="A23" s="2" t="s">
        <v>38</v>
      </c>
      <c r="B23" s="29"/>
      <c r="C23" s="28"/>
      <c r="D23" s="30"/>
      <c r="E23" s="31"/>
      <c r="F23" s="30"/>
      <c r="G23" s="30"/>
      <c r="H23" s="30"/>
      <c r="I23" s="30"/>
      <c r="J23" s="32"/>
      <c r="K23" s="32"/>
      <c r="L23" s="32"/>
      <c r="M23" s="32"/>
      <c r="N23" s="32"/>
      <c r="O23" s="32"/>
      <c r="P23" s="33"/>
      <c r="Q23" s="33"/>
    </row>
    <row r="24" spans="1:18" x14ac:dyDescent="0.2">
      <c r="A24" s="1" t="s">
        <v>39</v>
      </c>
    </row>
    <row r="25" spans="1:18" x14ac:dyDescent="0.2">
      <c r="A25" s="34"/>
    </row>
    <row r="26" spans="1:18" x14ac:dyDescent="0.2">
      <c r="A26" s="1" t="s">
        <v>37</v>
      </c>
    </row>
    <row r="28" spans="1:18" ht="12.75" x14ac:dyDescent="0.2">
      <c r="A28" s="72" t="s">
        <v>63</v>
      </c>
    </row>
    <row r="30" spans="1:18" x14ac:dyDescent="0.2">
      <c r="A30" s="28"/>
    </row>
    <row r="34" spans="12:12" x14ac:dyDescent="0.2">
      <c r="L34" s="9"/>
    </row>
  </sheetData>
  <mergeCells count="12">
    <mergeCell ref="J1:N1"/>
    <mergeCell ref="A8:C8"/>
    <mergeCell ref="A21:C21"/>
    <mergeCell ref="A22:C22"/>
    <mergeCell ref="A13:N13"/>
    <mergeCell ref="A12:C12"/>
    <mergeCell ref="A3:N3"/>
    <mergeCell ref="A9:N9"/>
    <mergeCell ref="A5:A6"/>
    <mergeCell ref="A14:A15"/>
    <mergeCell ref="E1:I1"/>
    <mergeCell ref="A1:D1"/>
  </mergeCells>
  <pageMargins left="0.25" right="0.25" top="0.75" bottom="0.75" header="0.3" footer="0.3"/>
  <pageSetup scale="41" orientation="landscape" r:id="rId1"/>
  <headerFooter>
    <oddHeader>&amp;C&amp;"-,Bold"APPENDIX F
Eldely Study
Respondent Time Burden and Cost Estimates for Data Collection</oddHeader>
  </headerFooter>
  <ignoredErrors>
    <ignoredError sqref="H8 H21:H22 M12 M22 G12 F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A13" sqref="A13:C13"/>
    </sheetView>
  </sheetViews>
  <sheetFormatPr defaultRowHeight="15" x14ac:dyDescent="0.25"/>
  <cols>
    <col min="1" max="2" width="15.5703125" customWidth="1"/>
    <col min="3" max="3" width="22.42578125" customWidth="1"/>
    <col min="4" max="6" width="15.5703125" customWidth="1"/>
  </cols>
  <sheetData>
    <row r="1" spans="1:11" x14ac:dyDescent="0.25">
      <c r="A1" s="111"/>
      <c r="B1" s="111"/>
      <c r="C1" s="111"/>
      <c r="D1" s="36"/>
      <c r="E1" s="112" t="s">
        <v>15</v>
      </c>
      <c r="F1" s="113"/>
    </row>
    <row r="2" spans="1:11" ht="36" x14ac:dyDescent="0.25">
      <c r="A2" s="37" t="s">
        <v>2</v>
      </c>
      <c r="B2" s="37" t="s">
        <v>20</v>
      </c>
      <c r="C2" s="37" t="s">
        <v>40</v>
      </c>
      <c r="D2" s="38" t="s">
        <v>12</v>
      </c>
      <c r="E2" s="71" t="s">
        <v>13</v>
      </c>
      <c r="F2" s="39" t="s">
        <v>14</v>
      </c>
      <c r="H2" s="70"/>
    </row>
    <row r="3" spans="1:11" x14ac:dyDescent="0.25">
      <c r="A3" s="105" t="s">
        <v>18</v>
      </c>
      <c r="B3" s="105"/>
      <c r="C3" s="105"/>
      <c r="D3" s="40"/>
      <c r="E3" s="41"/>
      <c r="F3" s="41"/>
    </row>
    <row r="4" spans="1:11" s="70" customFormat="1" ht="24" x14ac:dyDescent="0.25">
      <c r="A4" s="80"/>
      <c r="B4" s="42" t="s">
        <v>21</v>
      </c>
      <c r="C4" s="42" t="s">
        <v>57</v>
      </c>
      <c r="D4" s="43">
        <v>4.8</v>
      </c>
      <c r="E4" s="44">
        <v>7.25</v>
      </c>
      <c r="F4" s="81">
        <f>D4*E4</f>
        <v>34.799999999999997</v>
      </c>
    </row>
    <row r="5" spans="1:11" ht="24" x14ac:dyDescent="0.25">
      <c r="A5" s="114" t="s">
        <v>35</v>
      </c>
      <c r="B5" s="42" t="s">
        <v>21</v>
      </c>
      <c r="C5" s="42" t="s">
        <v>42</v>
      </c>
      <c r="D5" s="43">
        <f>'Hours burden'!O5</f>
        <v>92.4</v>
      </c>
      <c r="E5" s="44">
        <v>7.25</v>
      </c>
      <c r="F5" s="45">
        <f>D5*E5</f>
        <v>669.90000000000009</v>
      </c>
    </row>
    <row r="6" spans="1:11" ht="24" x14ac:dyDescent="0.25">
      <c r="A6" s="115"/>
      <c r="B6" s="42" t="s">
        <v>21</v>
      </c>
      <c r="C6" s="42" t="s">
        <v>46</v>
      </c>
      <c r="D6" s="43">
        <f>'Hours burden'!O6</f>
        <v>206.4</v>
      </c>
      <c r="E6" s="44">
        <v>7.25</v>
      </c>
      <c r="F6" s="45">
        <f t="shared" ref="F6:F7" si="0">D6*E6</f>
        <v>1496.4</v>
      </c>
    </row>
    <row r="7" spans="1:11" ht="24" x14ac:dyDescent="0.25">
      <c r="A7" s="79"/>
      <c r="B7" s="42" t="s">
        <v>21</v>
      </c>
      <c r="C7" s="42" t="s">
        <v>44</v>
      </c>
      <c r="D7" s="43">
        <f>'Hours burden'!O7</f>
        <v>122.8</v>
      </c>
      <c r="E7" s="44">
        <v>7.25</v>
      </c>
      <c r="F7" s="45">
        <f t="shared" si="0"/>
        <v>890.3</v>
      </c>
      <c r="K7" s="69"/>
    </row>
    <row r="8" spans="1:11" x14ac:dyDescent="0.25">
      <c r="A8" s="101" t="s">
        <v>19</v>
      </c>
      <c r="B8" s="101"/>
      <c r="C8" s="101"/>
      <c r="D8" s="47">
        <f>SUM(D5:D7)</f>
        <v>421.6</v>
      </c>
      <c r="E8" s="44"/>
      <c r="F8" s="48">
        <f>SUM(F4:F7)</f>
        <v>3091.4000000000005</v>
      </c>
      <c r="K8" s="69"/>
    </row>
    <row r="9" spans="1:11" x14ac:dyDescent="0.25">
      <c r="A9" s="104" t="s">
        <v>32</v>
      </c>
      <c r="B9" s="104"/>
      <c r="C9" s="104"/>
      <c r="D9" s="49"/>
      <c r="E9" s="50"/>
      <c r="F9" s="50"/>
      <c r="K9" s="69"/>
    </row>
    <row r="10" spans="1:11" ht="36" x14ac:dyDescent="0.25">
      <c r="A10" s="51" t="s">
        <v>22</v>
      </c>
      <c r="B10" s="51" t="s">
        <v>21</v>
      </c>
      <c r="C10" s="51" t="s">
        <v>54</v>
      </c>
      <c r="D10" s="43">
        <f>'Hours burden'!O10</f>
        <v>201.6</v>
      </c>
      <c r="E10" s="44">
        <v>22.7</v>
      </c>
      <c r="F10" s="45">
        <f>D10*E10</f>
        <v>4576.32</v>
      </c>
      <c r="K10" s="69"/>
    </row>
    <row r="11" spans="1:11" ht="24" x14ac:dyDescent="0.25">
      <c r="A11" s="51" t="s">
        <v>23</v>
      </c>
      <c r="B11" s="35" t="s">
        <v>24</v>
      </c>
      <c r="C11" s="51" t="s">
        <v>25</v>
      </c>
      <c r="D11" s="43">
        <f>'Hours burden'!O11</f>
        <v>31.6</v>
      </c>
      <c r="E11" s="44">
        <v>22.7</v>
      </c>
      <c r="F11" s="45">
        <f>D11*E11</f>
        <v>717.32</v>
      </c>
    </row>
    <row r="12" spans="1:11" x14ac:dyDescent="0.25">
      <c r="A12" s="101" t="s">
        <v>59</v>
      </c>
      <c r="B12" s="101"/>
      <c r="C12" s="101"/>
      <c r="D12" s="52">
        <f>SUM(D10:D11)</f>
        <v>233.2</v>
      </c>
      <c r="E12" s="44"/>
      <c r="F12" s="48">
        <f>SUM(F10:F11)</f>
        <v>5293.6399999999994</v>
      </c>
    </row>
    <row r="13" spans="1:11" x14ac:dyDescent="0.25">
      <c r="A13" s="104" t="s">
        <v>33</v>
      </c>
      <c r="B13" s="104"/>
      <c r="C13" s="104"/>
      <c r="D13" s="49"/>
      <c r="E13" s="50"/>
      <c r="F13" s="50"/>
    </row>
    <row r="14" spans="1:11" ht="48" x14ac:dyDescent="0.25">
      <c r="A14" s="110" t="s">
        <v>47</v>
      </c>
      <c r="B14" s="53" t="s">
        <v>48</v>
      </c>
      <c r="C14" s="54" t="s">
        <v>27</v>
      </c>
      <c r="D14" s="55">
        <f>'Hours burden'!O14</f>
        <v>109</v>
      </c>
      <c r="E14" s="44">
        <v>34.07</v>
      </c>
      <c r="F14" s="45">
        <f>D14*E14</f>
        <v>3713.63</v>
      </c>
    </row>
    <row r="15" spans="1:11" ht="36" x14ac:dyDescent="0.25">
      <c r="A15" s="110"/>
      <c r="B15" s="51" t="s">
        <v>50</v>
      </c>
      <c r="C15" s="51" t="s">
        <v>28</v>
      </c>
      <c r="D15" s="55">
        <f>'Hours burden'!O15</f>
        <v>10</v>
      </c>
      <c r="E15" s="44">
        <v>34.07</v>
      </c>
      <c r="F15" s="45">
        <f t="shared" ref="F15:F20" si="1">D15*E15</f>
        <v>340.7</v>
      </c>
    </row>
    <row r="16" spans="1:11" ht="48" x14ac:dyDescent="0.25">
      <c r="A16" s="46" t="s">
        <v>26</v>
      </c>
      <c r="B16" s="53" t="s">
        <v>48</v>
      </c>
      <c r="C16" s="54" t="s">
        <v>45</v>
      </c>
      <c r="D16" s="55">
        <f>'Hours burden'!O16</f>
        <v>400</v>
      </c>
      <c r="E16" s="44">
        <v>20.94</v>
      </c>
      <c r="F16" s="45">
        <f t="shared" si="1"/>
        <v>8376</v>
      </c>
    </row>
    <row r="17" spans="1:6" x14ac:dyDescent="0.25">
      <c r="A17" s="46" t="s">
        <v>26</v>
      </c>
      <c r="B17" s="53" t="s">
        <v>24</v>
      </c>
      <c r="C17" s="53" t="s">
        <v>25</v>
      </c>
      <c r="D17" s="55">
        <f>'Hours burden'!O17</f>
        <v>50</v>
      </c>
      <c r="E17" s="44">
        <v>20.94</v>
      </c>
      <c r="F17" s="45">
        <f t="shared" si="1"/>
        <v>1047</v>
      </c>
    </row>
    <row r="18" spans="1:6" ht="24" x14ac:dyDescent="0.25">
      <c r="A18" s="46" t="s">
        <v>29</v>
      </c>
      <c r="B18" s="53" t="s">
        <v>24</v>
      </c>
      <c r="C18" s="54" t="s">
        <v>25</v>
      </c>
      <c r="D18" s="55">
        <f>'Hours burden'!O18</f>
        <v>20</v>
      </c>
      <c r="E18" s="44">
        <v>34.07</v>
      </c>
      <c r="F18" s="45">
        <f t="shared" si="1"/>
        <v>681.4</v>
      </c>
    </row>
    <row r="19" spans="1:6" ht="24" x14ac:dyDescent="0.25">
      <c r="A19" s="46" t="s">
        <v>30</v>
      </c>
      <c r="B19" s="53" t="s">
        <v>24</v>
      </c>
      <c r="C19" s="54" t="s">
        <v>25</v>
      </c>
      <c r="D19" s="55">
        <f>'Hours burden'!O19</f>
        <v>31.6</v>
      </c>
      <c r="E19" s="44">
        <v>20.94</v>
      </c>
      <c r="F19" s="45">
        <f t="shared" si="1"/>
        <v>661.70400000000006</v>
      </c>
    </row>
    <row r="20" spans="1:6" x14ac:dyDescent="0.25">
      <c r="A20" s="46" t="s">
        <v>31</v>
      </c>
      <c r="B20" s="53" t="s">
        <v>24</v>
      </c>
      <c r="C20" s="54" t="s">
        <v>25</v>
      </c>
      <c r="D20" s="55">
        <f>'Hours burden'!O20</f>
        <v>100</v>
      </c>
      <c r="E20" s="44">
        <v>20.94</v>
      </c>
      <c r="F20" s="45">
        <f t="shared" si="1"/>
        <v>2094</v>
      </c>
    </row>
    <row r="21" spans="1:6" x14ac:dyDescent="0.25">
      <c r="A21" s="102" t="s">
        <v>34</v>
      </c>
      <c r="B21" s="102"/>
      <c r="C21" s="102"/>
      <c r="D21" s="47">
        <f>SUM(D14:D20)</f>
        <v>720.6</v>
      </c>
      <c r="E21" s="44"/>
      <c r="F21" s="48">
        <f>SUM(F14:F20)</f>
        <v>16914.434000000001</v>
      </c>
    </row>
    <row r="22" spans="1:6" x14ac:dyDescent="0.25">
      <c r="A22" s="103" t="s">
        <v>16</v>
      </c>
      <c r="B22" s="103"/>
      <c r="C22" s="103"/>
      <c r="D22" s="56">
        <f>D8+D12+D21</f>
        <v>1375.4</v>
      </c>
      <c r="E22" s="57" t="s">
        <v>17</v>
      </c>
      <c r="F22" s="58">
        <f>F8+F12+F21</f>
        <v>25299.474000000002</v>
      </c>
    </row>
    <row r="25" spans="1:6" x14ac:dyDescent="0.25">
      <c r="A25" t="s">
        <v>52</v>
      </c>
    </row>
  </sheetData>
  <mergeCells count="11">
    <mergeCell ref="A9:C9"/>
    <mergeCell ref="A1:C1"/>
    <mergeCell ref="E1:F1"/>
    <mergeCell ref="A3:C3"/>
    <mergeCell ref="A5:A6"/>
    <mergeCell ref="A8:C8"/>
    <mergeCell ref="A12:C12"/>
    <mergeCell ref="A13:C13"/>
    <mergeCell ref="A14:A15"/>
    <mergeCell ref="A21:C21"/>
    <mergeCell ref="A22:C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Hours burden</vt:lpstr>
      <vt:lpstr>Cost burden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Ragland-Greene, Rachelle - FNS</cp:lastModifiedBy>
  <cp:lastPrinted>2017-06-21T21:39:35Z</cp:lastPrinted>
  <dcterms:created xsi:type="dcterms:W3CDTF">2015-08-07T15:17:38Z</dcterms:created>
  <dcterms:modified xsi:type="dcterms:W3CDTF">2017-09-28T21:34:00Z</dcterms:modified>
</cp:coreProperties>
</file>