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120" windowHeight="9030"/>
  </bookViews>
  <sheets>
    <sheet name="Burden Table - Detailed OMB_sub" sheetId="5" r:id="rId1"/>
    <sheet name="Burden Table - Detailed OMB" sheetId="1" state="hidden" r:id="rId2"/>
    <sheet name="Burden Table - 60-day notice" sheetId="4" state="hidden" r:id="rId3"/>
    <sheet name="assumptions" sheetId="3" state="hidden" r:id="rId4"/>
  </sheets>
  <definedNames>
    <definedName name="_xlnm.Print_Area" localSheetId="2">'Burden Table - 60-day notice'!$A$1:$G$56</definedName>
    <definedName name="_xlnm.Print_Area" localSheetId="0">'Burden Table - Detailed OMB_sub'!$A$1:$R$56</definedName>
  </definedNames>
  <calcPr calcId="145621"/>
</workbook>
</file>

<file path=xl/calcChain.xml><?xml version="1.0" encoding="utf-8"?>
<calcChain xmlns="http://schemas.openxmlformats.org/spreadsheetml/2006/main">
  <c r="H5" i="5" l="1"/>
  <c r="I15" i="5" l="1"/>
  <c r="I37" i="5"/>
  <c r="I29" i="5"/>
  <c r="I22" i="5"/>
  <c r="I6" i="5"/>
  <c r="J12" i="5" l="1"/>
  <c r="R45" i="5" l="1"/>
  <c r="R44" i="5"/>
  <c r="K42" i="5" l="1"/>
  <c r="F42" i="5"/>
  <c r="E42" i="5"/>
  <c r="F34" i="5"/>
  <c r="E34" i="5"/>
  <c r="F20" i="5"/>
  <c r="E20" i="5"/>
  <c r="H26" i="5"/>
  <c r="J14" i="5"/>
  <c r="H14" i="5"/>
  <c r="O37" i="5" l="1"/>
  <c r="M37" i="5"/>
  <c r="K37" i="5"/>
  <c r="J37" i="5"/>
  <c r="J42" i="5" s="1"/>
  <c r="H37" i="5"/>
  <c r="H41" i="5"/>
  <c r="J17" i="5"/>
  <c r="K17" i="5"/>
  <c r="M17" i="5" s="1"/>
  <c r="O17" i="5" s="1"/>
  <c r="P33" i="5"/>
  <c r="R33" i="5" s="1"/>
  <c r="H33" i="5"/>
  <c r="P25" i="5"/>
  <c r="R25" i="5" s="1"/>
  <c r="H25" i="5"/>
  <c r="K25" i="5"/>
  <c r="K22" i="5"/>
  <c r="M22" i="5" s="1"/>
  <c r="O22" i="5" s="1"/>
  <c r="H22" i="5"/>
  <c r="N12" i="5"/>
  <c r="R10" i="5"/>
  <c r="K10" i="5"/>
  <c r="N6" i="5"/>
  <c r="K6" i="5"/>
  <c r="M6" i="5" s="1"/>
  <c r="H6" i="5"/>
  <c r="J6" i="5" s="1"/>
  <c r="H12" i="5"/>
  <c r="K12" i="5"/>
  <c r="M12" i="5" s="1"/>
  <c r="P37" i="5" l="1"/>
  <c r="R37" i="5" s="1"/>
  <c r="R42" i="5" s="1"/>
  <c r="O12" i="5"/>
  <c r="P12" i="5" s="1"/>
  <c r="J41" i="5"/>
  <c r="P41" i="5" s="1"/>
  <c r="R41" i="5" s="1"/>
  <c r="P17" i="5"/>
  <c r="R17" i="5" s="1"/>
  <c r="J22" i="5"/>
  <c r="J26" i="5" s="1"/>
  <c r="O6" i="5"/>
  <c r="P6" i="5" s="1"/>
  <c r="R6" i="5" s="1"/>
  <c r="F27" i="5"/>
  <c r="F46" i="5" s="1"/>
  <c r="P22" i="5" l="1"/>
  <c r="R12" i="5"/>
  <c r="R14" i="5" s="1"/>
  <c r="P14" i="5"/>
  <c r="R22" i="5" l="1"/>
  <c r="R26" i="5" s="1"/>
  <c r="P26" i="5"/>
  <c r="E27" i="5"/>
  <c r="E46" i="5" s="1"/>
  <c r="N11" i="5"/>
  <c r="I39" i="5"/>
  <c r="H11" i="5" l="1"/>
  <c r="K11" i="5"/>
  <c r="M11" i="5" s="1"/>
  <c r="O11" i="5" s="1"/>
  <c r="N5" i="5"/>
  <c r="H8" i="5"/>
  <c r="I8" i="5"/>
  <c r="K8" i="5"/>
  <c r="M8" i="5" s="1"/>
  <c r="O8" i="5" s="1"/>
  <c r="K5" i="5"/>
  <c r="M5" i="5" s="1"/>
  <c r="J11" i="5" l="1"/>
  <c r="P11" i="5" s="1"/>
  <c r="R11" i="5" s="1"/>
  <c r="O5" i="5"/>
  <c r="J8" i="5"/>
  <c r="P8" i="5" s="1"/>
  <c r="R8" i="5" s="1"/>
  <c r="K15" i="5"/>
  <c r="H40" i="5" l="1"/>
  <c r="H39" i="5"/>
  <c r="K38" i="5"/>
  <c r="M38" i="5" s="1"/>
  <c r="O38" i="5" s="1"/>
  <c r="I38" i="5"/>
  <c r="H38" i="5"/>
  <c r="K36" i="5"/>
  <c r="H36" i="5"/>
  <c r="H42" i="5" s="1"/>
  <c r="M32" i="5"/>
  <c r="O32" i="5" s="1"/>
  <c r="H32" i="5"/>
  <c r="M31" i="5"/>
  <c r="O31" i="5" s="1"/>
  <c r="H31" i="5"/>
  <c r="K30" i="5"/>
  <c r="M30" i="5" s="1"/>
  <c r="O30" i="5" s="1"/>
  <c r="I30" i="5"/>
  <c r="H30" i="5"/>
  <c r="K29" i="5"/>
  <c r="K34" i="5" s="1"/>
  <c r="H29" i="5"/>
  <c r="H34" i="5" s="1"/>
  <c r="K26" i="5"/>
  <c r="K24" i="5"/>
  <c r="M24" i="5" s="1"/>
  <c r="O24" i="5" s="1"/>
  <c r="H24" i="5"/>
  <c r="J24" i="5" s="1"/>
  <c r="K23" i="5"/>
  <c r="M23" i="5" s="1"/>
  <c r="O23" i="5" s="1"/>
  <c r="I23" i="5"/>
  <c r="H23" i="5"/>
  <c r="K21" i="5"/>
  <c r="M21" i="5" s="1"/>
  <c r="O21" i="5" s="1"/>
  <c r="H21" i="5"/>
  <c r="K20" i="5"/>
  <c r="M20" i="5" s="1"/>
  <c r="K19" i="5"/>
  <c r="M19" i="5" s="1"/>
  <c r="O19" i="5" s="1"/>
  <c r="H19" i="5"/>
  <c r="K18" i="5"/>
  <c r="M18" i="5" s="1"/>
  <c r="O18" i="5" s="1"/>
  <c r="H18" i="5"/>
  <c r="K16" i="5"/>
  <c r="M16" i="5" s="1"/>
  <c r="O16" i="5" s="1"/>
  <c r="I16" i="5"/>
  <c r="H16" i="5"/>
  <c r="M15" i="5"/>
  <c r="O15" i="5" s="1"/>
  <c r="H15" i="5"/>
  <c r="K14" i="5"/>
  <c r="K13" i="5"/>
  <c r="M13" i="5" s="1"/>
  <c r="O13" i="5" s="1"/>
  <c r="H13" i="5"/>
  <c r="G14" i="5" s="1"/>
  <c r="K9" i="5"/>
  <c r="J5" i="5"/>
  <c r="N7" i="5"/>
  <c r="K7" i="5"/>
  <c r="M7" i="5" s="1"/>
  <c r="I7" i="5"/>
  <c r="H7" i="5"/>
  <c r="H9" i="5" s="1"/>
  <c r="G9" i="5" s="1"/>
  <c r="F25" i="4"/>
  <c r="F24" i="4"/>
  <c r="F17" i="4"/>
  <c r="F16" i="4"/>
  <c r="F15" i="4"/>
  <c r="F14" i="4"/>
  <c r="F12" i="4"/>
  <c r="I18" i="4"/>
  <c r="K18" i="4" s="1"/>
  <c r="L18" i="4" s="1"/>
  <c r="N18" i="4" s="1"/>
  <c r="I17" i="4"/>
  <c r="K17" i="4" s="1"/>
  <c r="L17" i="4" s="1"/>
  <c r="N17" i="4" s="1"/>
  <c r="I16" i="4"/>
  <c r="K16" i="4" s="1"/>
  <c r="L16" i="4" s="1"/>
  <c r="N16" i="4" s="1"/>
  <c r="I15" i="4"/>
  <c r="K15" i="4" s="1"/>
  <c r="L15" i="4" s="1"/>
  <c r="N15" i="4" s="1"/>
  <c r="I14" i="4"/>
  <c r="K14" i="4" s="1"/>
  <c r="L14" i="4" s="1"/>
  <c r="N14" i="4" s="1"/>
  <c r="I13" i="4"/>
  <c r="K13" i="4" s="1"/>
  <c r="L13" i="4" s="1"/>
  <c r="N13" i="4" s="1"/>
  <c r="I12" i="4"/>
  <c r="K12" i="4" s="1"/>
  <c r="L12" i="4" s="1"/>
  <c r="N12" i="4" s="1"/>
  <c r="I37" i="1"/>
  <c r="I12" i="1"/>
  <c r="I49" i="1"/>
  <c r="I48" i="1"/>
  <c r="I40" i="1"/>
  <c r="I39" i="1"/>
  <c r="I24" i="1"/>
  <c r="I23" i="1"/>
  <c r="I17" i="1"/>
  <c r="I16" i="1"/>
  <c r="I15" i="1"/>
  <c r="I14" i="1"/>
  <c r="M36" i="5" l="1"/>
  <c r="M42" i="5" s="1"/>
  <c r="K46" i="5"/>
  <c r="F48" i="5" s="1"/>
  <c r="O20" i="5"/>
  <c r="P5" i="5"/>
  <c r="R5" i="5" s="1"/>
  <c r="J39" i="5"/>
  <c r="P39" i="5" s="1"/>
  <c r="R39" i="5" s="1"/>
  <c r="J40" i="5"/>
  <c r="P40" i="5" s="1"/>
  <c r="R40" i="5" s="1"/>
  <c r="J36" i="5"/>
  <c r="J32" i="5"/>
  <c r="P32" i="5" s="1"/>
  <c r="R32" i="5" s="1"/>
  <c r="J19" i="5"/>
  <c r="P19" i="5" s="1"/>
  <c r="R19" i="5" s="1"/>
  <c r="J15" i="5"/>
  <c r="P15" i="5" s="1"/>
  <c r="R15" i="5" s="1"/>
  <c r="J16" i="5"/>
  <c r="P16" i="5" s="1"/>
  <c r="R16" i="5" s="1"/>
  <c r="J23" i="5"/>
  <c r="P23" i="5" s="1"/>
  <c r="R23" i="5" s="1"/>
  <c r="J7" i="5"/>
  <c r="J9" i="5" s="1"/>
  <c r="J21" i="5"/>
  <c r="P21" i="5" s="1"/>
  <c r="R21" i="5" s="1"/>
  <c r="J29" i="5"/>
  <c r="J34" i="5" s="1"/>
  <c r="J38" i="5"/>
  <c r="P38" i="5" s="1"/>
  <c r="R38" i="5" s="1"/>
  <c r="O7" i="5"/>
  <c r="J13" i="5"/>
  <c r="P13" i="5" s="1"/>
  <c r="R13" i="5" s="1"/>
  <c r="J31" i="5"/>
  <c r="P31" i="5" s="1"/>
  <c r="R31" i="5" s="1"/>
  <c r="J18" i="5"/>
  <c r="P18" i="5" s="1"/>
  <c r="R18" i="5" s="1"/>
  <c r="J30" i="5"/>
  <c r="P30" i="5" s="1"/>
  <c r="R30" i="5" s="1"/>
  <c r="H20" i="5"/>
  <c r="G20" i="5" s="1"/>
  <c r="P24" i="5"/>
  <c r="R24" i="5" s="1"/>
  <c r="G26" i="5"/>
  <c r="G34" i="5"/>
  <c r="M29" i="5"/>
  <c r="M34" i="5" s="1"/>
  <c r="G42" i="5"/>
  <c r="C34" i="4"/>
  <c r="C35" i="4" s="1"/>
  <c r="B35" i="4"/>
  <c r="B55" i="4"/>
  <c r="C55" i="4"/>
  <c r="F54" i="4"/>
  <c r="E54" i="4"/>
  <c r="F53" i="4"/>
  <c r="E53" i="4"/>
  <c r="F52" i="4"/>
  <c r="E52" i="4"/>
  <c r="F51" i="4"/>
  <c r="E51" i="4"/>
  <c r="F50" i="4"/>
  <c r="E50" i="4"/>
  <c r="F49" i="4"/>
  <c r="E49" i="4"/>
  <c r="F48" i="4"/>
  <c r="E48" i="4"/>
  <c r="F45" i="4"/>
  <c r="E45" i="4"/>
  <c r="F44" i="4"/>
  <c r="E44" i="4"/>
  <c r="F43" i="4"/>
  <c r="E43" i="4"/>
  <c r="F42" i="4"/>
  <c r="E42" i="4"/>
  <c r="F41" i="4"/>
  <c r="E41" i="4"/>
  <c r="F40" i="4"/>
  <c r="E40" i="4"/>
  <c r="F39" i="4"/>
  <c r="E39" i="4"/>
  <c r="F38" i="4"/>
  <c r="E38" i="4"/>
  <c r="F37" i="4"/>
  <c r="E37" i="4"/>
  <c r="E33" i="4"/>
  <c r="G33" i="4" s="1"/>
  <c r="F32" i="4"/>
  <c r="E32" i="4"/>
  <c r="F31" i="4"/>
  <c r="E31" i="4"/>
  <c r="F30" i="4"/>
  <c r="E30" i="4"/>
  <c r="F29" i="4"/>
  <c r="E29" i="4"/>
  <c r="F28" i="4"/>
  <c r="E28" i="4"/>
  <c r="F26" i="4"/>
  <c r="E26" i="4"/>
  <c r="E25" i="4"/>
  <c r="G25" i="4" s="1"/>
  <c r="E24" i="4"/>
  <c r="F23" i="4"/>
  <c r="E23" i="4"/>
  <c r="F22" i="4"/>
  <c r="E22" i="4"/>
  <c r="F21" i="4"/>
  <c r="E21" i="4"/>
  <c r="F20" i="4"/>
  <c r="E20" i="4"/>
  <c r="F18" i="4"/>
  <c r="E18" i="4"/>
  <c r="E17" i="4"/>
  <c r="E16" i="4"/>
  <c r="E15" i="4"/>
  <c r="E14" i="4"/>
  <c r="F13" i="4"/>
  <c r="E13" i="4"/>
  <c r="E12" i="4"/>
  <c r="F10" i="4"/>
  <c r="E10" i="4"/>
  <c r="F9" i="4"/>
  <c r="E9" i="4"/>
  <c r="F8" i="4"/>
  <c r="E8" i="4"/>
  <c r="F7" i="4"/>
  <c r="E7" i="4"/>
  <c r="F6" i="4"/>
  <c r="E6" i="4"/>
  <c r="F5" i="4"/>
  <c r="E5" i="4"/>
  <c r="F4" i="4"/>
  <c r="E4" i="4"/>
  <c r="F3" i="4"/>
  <c r="E3" i="4"/>
  <c r="M46" i="5" l="1"/>
  <c r="L46" i="5" s="1"/>
  <c r="R20" i="5"/>
  <c r="O29" i="5"/>
  <c r="O34" i="5" s="1"/>
  <c r="O27" i="5"/>
  <c r="N20" i="5"/>
  <c r="O36" i="5"/>
  <c r="O42" i="5" s="1"/>
  <c r="N42" i="5" s="1"/>
  <c r="P20" i="5"/>
  <c r="I14" i="5"/>
  <c r="I34" i="5"/>
  <c r="H27" i="5"/>
  <c r="P7" i="5"/>
  <c r="R7" i="5" s="1"/>
  <c r="R9" i="5" s="1"/>
  <c r="I42" i="5"/>
  <c r="I9" i="5"/>
  <c r="J20" i="5"/>
  <c r="I20" i="5" s="1"/>
  <c r="I26" i="5"/>
  <c r="C56" i="4"/>
  <c r="E19" i="4"/>
  <c r="E11" i="4"/>
  <c r="E27" i="4"/>
  <c r="E46" i="4"/>
  <c r="E34" i="4"/>
  <c r="G26" i="4"/>
  <c r="G29" i="4"/>
  <c r="G31" i="4"/>
  <c r="G28" i="4"/>
  <c r="G30" i="4"/>
  <c r="G32" i="4"/>
  <c r="G12" i="4"/>
  <c r="G16" i="4"/>
  <c r="G21" i="4"/>
  <c r="B56" i="4"/>
  <c r="G39" i="4"/>
  <c r="G3" i="4"/>
  <c r="G4" i="4"/>
  <c r="G5" i="4"/>
  <c r="G7" i="4"/>
  <c r="G52" i="4"/>
  <c r="G54" i="4"/>
  <c r="G45" i="4"/>
  <c r="G38" i="4"/>
  <c r="G42" i="4"/>
  <c r="G51" i="4"/>
  <c r="G9" i="4"/>
  <c r="G41" i="4"/>
  <c r="G50" i="4"/>
  <c r="G40" i="4"/>
  <c r="E55" i="4"/>
  <c r="G15" i="4"/>
  <c r="G14" i="4"/>
  <c r="G18" i="4"/>
  <c r="G23" i="4"/>
  <c r="G48" i="4"/>
  <c r="G6" i="4"/>
  <c r="G8" i="4"/>
  <c r="G13" i="4"/>
  <c r="G17" i="4"/>
  <c r="G22" i="4"/>
  <c r="G37" i="4"/>
  <c r="G49" i="4"/>
  <c r="G43" i="4"/>
  <c r="G53" i="4"/>
  <c r="G24" i="4"/>
  <c r="G44" i="4"/>
  <c r="G10" i="4"/>
  <c r="G20" i="4"/>
  <c r="F31" i="1"/>
  <c r="E31" i="1"/>
  <c r="O46" i="5" l="1"/>
  <c r="N46" i="5" s="1"/>
  <c r="G27" i="5"/>
  <c r="H46" i="5"/>
  <c r="N34" i="5"/>
  <c r="N27" i="5"/>
  <c r="R27" i="5"/>
  <c r="P36" i="5"/>
  <c r="R36" i="5" s="1"/>
  <c r="P29" i="5"/>
  <c r="R29" i="5" s="1"/>
  <c r="R34" i="5" s="1"/>
  <c r="J27" i="5"/>
  <c r="P9" i="5"/>
  <c r="P34" i="5"/>
  <c r="P42" i="5"/>
  <c r="E35" i="4"/>
  <c r="E56" i="4" s="1"/>
  <c r="D56" i="4" s="1"/>
  <c r="G19" i="4"/>
  <c r="F19" i="4" s="1"/>
  <c r="G46" i="4"/>
  <c r="F46" i="4" s="1"/>
  <c r="G27" i="4"/>
  <c r="F27" i="4" s="1"/>
  <c r="G11" i="4"/>
  <c r="G34" i="4"/>
  <c r="F34" i="4" s="1"/>
  <c r="G55" i="4"/>
  <c r="P27" i="5" l="1"/>
  <c r="P46" i="5" s="1"/>
  <c r="J46" i="5"/>
  <c r="J48" i="5" s="1"/>
  <c r="R46" i="5"/>
  <c r="G46" i="5"/>
  <c r="H48" i="5"/>
  <c r="G48" i="5" s="1"/>
  <c r="I27" i="5"/>
  <c r="G35" i="4"/>
  <c r="F11" i="4"/>
  <c r="F55" i="4"/>
  <c r="F51" i="1"/>
  <c r="E51" i="1"/>
  <c r="F42" i="1"/>
  <c r="E42" i="1"/>
  <c r="I48" i="5" l="1"/>
  <c r="I46" i="5"/>
  <c r="F35" i="4"/>
  <c r="G56" i="4"/>
  <c r="F56" i="4" s="1"/>
  <c r="I47" i="1"/>
  <c r="I38" i="1"/>
  <c r="I22" i="1"/>
  <c r="I46" i="1" l="1"/>
  <c r="H46" i="1"/>
  <c r="I45" i="1"/>
  <c r="H45" i="1"/>
  <c r="I44" i="1"/>
  <c r="H44" i="1"/>
  <c r="F52" i="1" l="1"/>
  <c r="E52" i="1"/>
  <c r="I50" i="1"/>
  <c r="H50" i="1"/>
  <c r="H49" i="1"/>
  <c r="J49" i="1" s="1"/>
  <c r="P49" i="1" s="1"/>
  <c r="R49" i="1" s="1"/>
  <c r="H48" i="1"/>
  <c r="J48" i="1" s="1"/>
  <c r="P48" i="1" s="1"/>
  <c r="R48" i="1" s="1"/>
  <c r="H47" i="1"/>
  <c r="J47" i="1" s="1"/>
  <c r="P47" i="1" s="1"/>
  <c r="R47" i="1" s="1"/>
  <c r="I41" i="1"/>
  <c r="H41" i="1"/>
  <c r="H40" i="1"/>
  <c r="H39" i="1"/>
  <c r="H38" i="1"/>
  <c r="M41" i="1"/>
  <c r="O41" i="1" s="1"/>
  <c r="M40" i="1"/>
  <c r="O40" i="1" s="1"/>
  <c r="M39" i="1"/>
  <c r="O39" i="1" s="1"/>
  <c r="M38" i="1"/>
  <c r="O38" i="1" s="1"/>
  <c r="M37" i="1"/>
  <c r="O37" i="1" s="1"/>
  <c r="H37" i="1"/>
  <c r="I36" i="1"/>
  <c r="H36" i="1"/>
  <c r="I35" i="1"/>
  <c r="H35" i="1"/>
  <c r="I34" i="1"/>
  <c r="H34" i="1"/>
  <c r="I33" i="1"/>
  <c r="H30" i="1"/>
  <c r="J30" i="1" s="1"/>
  <c r="K30" i="1"/>
  <c r="M30" i="1" s="1"/>
  <c r="O30" i="1" s="1"/>
  <c r="I29" i="1"/>
  <c r="I28" i="1"/>
  <c r="I27" i="1"/>
  <c r="I26" i="1"/>
  <c r="I25" i="1"/>
  <c r="H25" i="1"/>
  <c r="K25" i="1"/>
  <c r="M25" i="1" s="1"/>
  <c r="O25" i="1" s="1"/>
  <c r="H24" i="1"/>
  <c r="K24" i="1"/>
  <c r="M24" i="1" s="1"/>
  <c r="O24" i="1" s="1"/>
  <c r="H23" i="1"/>
  <c r="J23" i="1" s="1"/>
  <c r="K26" i="1"/>
  <c r="M26" i="1" s="1"/>
  <c r="O26" i="1" s="1"/>
  <c r="K23" i="1"/>
  <c r="M23" i="1" s="1"/>
  <c r="O23" i="1" s="1"/>
  <c r="K22" i="1"/>
  <c r="M22" i="1" s="1"/>
  <c r="K21" i="1"/>
  <c r="M21" i="1" s="1"/>
  <c r="O21" i="1" s="1"/>
  <c r="K20" i="1"/>
  <c r="M20" i="1" s="1"/>
  <c r="O20" i="1" s="1"/>
  <c r="K19" i="1"/>
  <c r="M19" i="1" s="1"/>
  <c r="O19" i="1" s="1"/>
  <c r="K18" i="1"/>
  <c r="M18" i="1" s="1"/>
  <c r="O18" i="1" s="1"/>
  <c r="K17" i="1"/>
  <c r="M17" i="1" s="1"/>
  <c r="O17" i="1" s="1"/>
  <c r="K16" i="1"/>
  <c r="K15" i="1"/>
  <c r="K14" i="1"/>
  <c r="K13" i="1"/>
  <c r="K12" i="1"/>
  <c r="K11" i="1"/>
  <c r="K10" i="1"/>
  <c r="K9" i="1"/>
  <c r="K8" i="1"/>
  <c r="K7" i="1"/>
  <c r="K6" i="1"/>
  <c r="K5" i="1"/>
  <c r="H22" i="1"/>
  <c r="H21" i="1"/>
  <c r="I21" i="1"/>
  <c r="I20" i="1"/>
  <c r="H20" i="1"/>
  <c r="I19" i="1"/>
  <c r="H19" i="1"/>
  <c r="I18" i="1"/>
  <c r="H18" i="1"/>
  <c r="H17" i="1"/>
  <c r="H16" i="1"/>
  <c r="I13" i="1"/>
  <c r="J41" i="1" l="1"/>
  <c r="J25" i="1"/>
  <c r="P25" i="1" s="1"/>
  <c r="R25" i="1" s="1"/>
  <c r="J34" i="1"/>
  <c r="J50" i="1"/>
  <c r="P50" i="1" s="1"/>
  <c r="R50" i="1" s="1"/>
  <c r="O22" i="1"/>
  <c r="J35" i="1"/>
  <c r="J37" i="1"/>
  <c r="P37" i="1" s="1"/>
  <c r="R37" i="1" s="1"/>
  <c r="J39" i="1"/>
  <c r="P39" i="1" s="1"/>
  <c r="R39" i="1" s="1"/>
  <c r="J19" i="1"/>
  <c r="J24" i="1"/>
  <c r="P24" i="1" s="1"/>
  <c r="R24" i="1" s="1"/>
  <c r="J38" i="1"/>
  <c r="P38" i="1" s="1"/>
  <c r="R38" i="1" s="1"/>
  <c r="J40" i="1"/>
  <c r="P40" i="1" s="1"/>
  <c r="R40" i="1" s="1"/>
  <c r="H51" i="1"/>
  <c r="P41" i="1"/>
  <c r="R41" i="1" s="1"/>
  <c r="P30" i="1"/>
  <c r="R30" i="1" s="1"/>
  <c r="J36" i="1"/>
  <c r="J22" i="1"/>
  <c r="P23" i="1"/>
  <c r="R23" i="1" s="1"/>
  <c r="J21" i="1"/>
  <c r="P21" i="1" s="1"/>
  <c r="R21" i="1" s="1"/>
  <c r="J20" i="1"/>
  <c r="P20" i="1" s="1"/>
  <c r="R20" i="1" s="1"/>
  <c r="I11" i="1"/>
  <c r="I10" i="1"/>
  <c r="P19" i="1" l="1"/>
  <c r="R19" i="1" s="1"/>
  <c r="P22" i="1"/>
  <c r="R22" i="1" s="1"/>
  <c r="N10" i="1"/>
  <c r="N9" i="1"/>
  <c r="N8" i="1"/>
  <c r="I9" i="1"/>
  <c r="I8" i="1" l="1"/>
  <c r="N7" i="1" l="1"/>
  <c r="N6" i="1"/>
  <c r="N5" i="1"/>
  <c r="I7" i="1"/>
  <c r="H15" i="1"/>
  <c r="J15" i="1" s="1"/>
  <c r="H14" i="1"/>
  <c r="J14" i="1" s="1"/>
  <c r="H13" i="1"/>
  <c r="J13" i="1" s="1"/>
  <c r="H12" i="1"/>
  <c r="H11" i="1"/>
  <c r="J11" i="1" s="1"/>
  <c r="H10" i="1"/>
  <c r="J10" i="1" s="1"/>
  <c r="H9" i="1"/>
  <c r="H8" i="1"/>
  <c r="J8" i="1" s="1"/>
  <c r="H7" i="1"/>
  <c r="H6" i="1"/>
  <c r="M16" i="1"/>
  <c r="O16" i="1" s="1"/>
  <c r="M15" i="1"/>
  <c r="O15" i="1" s="1"/>
  <c r="M14" i="1"/>
  <c r="O14" i="1" s="1"/>
  <c r="M13" i="1"/>
  <c r="O13" i="1" s="1"/>
  <c r="M12" i="1"/>
  <c r="O12" i="1" s="1"/>
  <c r="M11" i="1"/>
  <c r="O11" i="1" s="1"/>
  <c r="M10" i="1"/>
  <c r="O10" i="1" s="1"/>
  <c r="M9" i="1"/>
  <c r="M8" i="1"/>
  <c r="O8" i="1" s="1"/>
  <c r="M7" i="1"/>
  <c r="M6" i="1"/>
  <c r="J18" i="1"/>
  <c r="P18" i="1" s="1"/>
  <c r="R18" i="1" s="1"/>
  <c r="J17" i="1"/>
  <c r="P17" i="1" s="1"/>
  <c r="R17" i="1" s="1"/>
  <c r="J16" i="1"/>
  <c r="I6" i="1"/>
  <c r="I5" i="1"/>
  <c r="N4" i="1"/>
  <c r="I4" i="1"/>
  <c r="J12" i="1" l="1"/>
  <c r="J9" i="1"/>
  <c r="O9" i="1"/>
  <c r="J7" i="1"/>
  <c r="O7" i="1"/>
  <c r="P16" i="1"/>
  <c r="R16" i="1" s="1"/>
  <c r="J6" i="1"/>
  <c r="P14" i="1"/>
  <c r="R14" i="1" s="1"/>
  <c r="P11" i="1"/>
  <c r="R11" i="1" s="1"/>
  <c r="P15" i="1"/>
  <c r="R15" i="1" s="1"/>
  <c r="P13" i="1"/>
  <c r="R13" i="1" s="1"/>
  <c r="O6" i="1"/>
  <c r="P10" i="1"/>
  <c r="R10" i="1" s="1"/>
  <c r="P8" i="1"/>
  <c r="R8" i="1" s="1"/>
  <c r="P12" i="1" l="1"/>
  <c r="R12" i="1" s="1"/>
  <c r="P7" i="1"/>
  <c r="R7" i="1" s="1"/>
  <c r="P9" i="1"/>
  <c r="R9" i="1" s="1"/>
  <c r="P6" i="1"/>
  <c r="R6" i="1" s="1"/>
  <c r="K4" i="1" l="1"/>
  <c r="M4" i="1" s="1"/>
  <c r="O4" i="1" s="1"/>
  <c r="H4" i="1"/>
  <c r="J4" i="1" l="1"/>
  <c r="P4" i="1" l="1"/>
  <c r="R4" i="1" s="1"/>
  <c r="K44" i="1"/>
  <c r="K34" i="1"/>
  <c r="M33" i="1"/>
  <c r="O33" i="1" s="1"/>
  <c r="J44" i="1" l="1"/>
  <c r="J46" i="1"/>
  <c r="M44" i="1"/>
  <c r="K42" i="1"/>
  <c r="M34" i="1"/>
  <c r="O44" i="1" l="1"/>
  <c r="O34" i="1"/>
  <c r="H5" i="1"/>
  <c r="K27" i="1"/>
  <c r="M27" i="1" s="1"/>
  <c r="H27" i="1"/>
  <c r="J27" i="1" l="1"/>
  <c r="O27" i="1"/>
  <c r="P44" i="1"/>
  <c r="R44" i="1" s="1"/>
  <c r="J45" i="1"/>
  <c r="J51" i="1" s="1"/>
  <c r="K45" i="1"/>
  <c r="K35" i="1"/>
  <c r="M35" i="1" s="1"/>
  <c r="O35" i="1" s="1"/>
  <c r="P34" i="1"/>
  <c r="R34" i="1" s="1"/>
  <c r="M45" i="1" l="1"/>
  <c r="K46" i="1"/>
  <c r="M46" i="1" s="1"/>
  <c r="O46" i="1" s="1"/>
  <c r="P46" i="1" s="1"/>
  <c r="R46" i="1" s="1"/>
  <c r="K36" i="1"/>
  <c r="H33" i="1"/>
  <c r="P27" i="1"/>
  <c r="R27" i="1" s="1"/>
  <c r="K28" i="1"/>
  <c r="H26" i="1"/>
  <c r="M5" i="1"/>
  <c r="O5" i="1" l="1"/>
  <c r="J26" i="1"/>
  <c r="M36" i="1"/>
  <c r="O36" i="1" s="1"/>
  <c r="P36" i="1" s="1"/>
  <c r="R36" i="1" s="1"/>
  <c r="O45" i="1"/>
  <c r="M51" i="1"/>
  <c r="J33" i="1"/>
  <c r="J42" i="1" s="1"/>
  <c r="H42" i="1"/>
  <c r="M28" i="1"/>
  <c r="O28" i="1" s="1"/>
  <c r="J5" i="1"/>
  <c r="P45" i="1" l="1"/>
  <c r="R45" i="1" s="1"/>
  <c r="R51" i="1" s="1"/>
  <c r="O51" i="1"/>
  <c r="P26" i="1"/>
  <c r="R26" i="1" s="1"/>
  <c r="P35" i="1"/>
  <c r="R35" i="1" s="1"/>
  <c r="P33" i="1"/>
  <c r="R33" i="1" s="1"/>
  <c r="K29" i="1"/>
  <c r="M29" i="1" s="1"/>
  <c r="O29" i="1" s="1"/>
  <c r="O31" i="1" s="1"/>
  <c r="P5" i="1"/>
  <c r="R5" i="1" s="1"/>
  <c r="M31" i="1" l="1"/>
  <c r="R42" i="1"/>
  <c r="M42" i="1" l="1"/>
  <c r="O52" i="1"/>
  <c r="H29" i="1" l="1"/>
  <c r="H28" i="1"/>
  <c r="H31" i="1" s="1"/>
  <c r="J29" i="1" l="1"/>
  <c r="P29" i="1" s="1"/>
  <c r="R29" i="1" s="1"/>
  <c r="M52" i="1"/>
  <c r="J28" i="1"/>
  <c r="H52" i="1"/>
  <c r="J31" i="1" l="1"/>
  <c r="P28" i="1"/>
  <c r="R28" i="1" s="1"/>
  <c r="R31" i="1" s="1"/>
  <c r="G31" i="1"/>
  <c r="I31" i="1" l="1"/>
  <c r="P42" i="1"/>
  <c r="P31" i="1"/>
  <c r="R52" i="1"/>
  <c r="J52" i="1" l="1"/>
  <c r="P53" i="1" s="1"/>
  <c r="G42" i="1"/>
  <c r="I42" i="1"/>
  <c r="P51" i="1" l="1"/>
  <c r="P52" i="1" s="1"/>
  <c r="I51" i="1"/>
  <c r="G51" i="1"/>
  <c r="G52" i="1" l="1"/>
  <c r="I52" i="1"/>
</calcChain>
</file>

<file path=xl/comments1.xml><?xml version="1.0" encoding="utf-8"?>
<comments xmlns="http://schemas.openxmlformats.org/spreadsheetml/2006/main">
  <authors>
    <author>Carole Trippe</author>
  </authors>
  <commentList>
    <comment ref="E31" author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=2+6+6+1+6+18+2+2+36+24
2 pretest with SNAP director/E&amp;T manager
6 SNAP Directors
6 E&amp;T Directors
1 pretest with State database administrator
6 State database administrators
18 E&amp;T providers
2 E&amp;T provider database administrators
2 pretest with Local office 
36 Local office staff (3*2*6)
24 additional Local office staff for mapping (2 additional staff for mapping exercise not already counted as interviewed (2*2*6)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=2+6+6+1+6+18+2+2+36+24
2 pretest with SNAP director/E&amp;T manager
6 SNAP Directors
6 E&amp;T Directors
1 pretest with State database administrator
6 State database administrators
18 E&amp;T providers
2 E&amp;T provider database administrators
2 pretest with Local office 
36 Local office staff (3*2*6)
24 additional Local office staff for mapping (2 additional staff for mapping exercise not already counted as interviewed (2*2*6)
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=2+18+1+2
2 pretest with E&amp;T provider
18 E&amp;T provider staff
1 pretest with E&amp;T provider database admin
2 E&amp;T provider database administrators
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=2+18+1+2
2 pretest with E&amp;T provider
18 E&amp;T provider staff
1 pretest with E&amp;T provider database admin
2 E&amp;T provider database administrators
</t>
        </r>
      </text>
    </comment>
    <comment ref="E51" author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=18+2
18 E&amp;T provider staff
2 E&amp;T provider database administrators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=18+2
18 E&amp;T provider staff
2 E&amp;T provider database administrators</t>
        </r>
      </text>
    </comment>
  </commentList>
</comments>
</file>

<file path=xl/comments2.xml><?xml version="1.0" encoding="utf-8"?>
<comments xmlns="http://schemas.openxmlformats.org/spreadsheetml/2006/main">
  <authors>
    <author>Carole Trippe</author>
  </authors>
  <commentList>
    <comment ref="B35" author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=2+6+6+1+6+18+2+2+36+24
2 pretest with SNAP director/E&amp;T manager
6 SNAP Directors
6 E&amp;T Directors
1 pretest with State database administrator
6 State database administrators
18 E&amp;T providers
2 E&amp;T provider database administrators
2 pretest with Local office 
36 Local office staff (3*2*6)
24 additional Local office staff for mapping (2 additional staff for mapping exercise not already counted as interviewed (2*2*6)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=2+6+6+1+6+18+2+2+36+24
2 pretest with SNAP director/E&amp;T manager
6 SNAP Directors
6 E&amp;T Directors
1 pretest with State database administrator
6 State database administrators
18 E&amp;T providers
2 E&amp;T provider database administrators
2 pretest with Local office 
36 Local office staff (3*2*6)
24 additional Local office staff for mapping (2 additional staff for mapping exercise not already counted as interviewed (2*2*6)
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=2+6+6+1+6+18+2+2+36+24
2 pretest with SNAP director/E&amp;T manager
6 SNAP Directors
6 E&amp;T Directors
1 pretest with State database administrator
6 State database administrators
18 E&amp;T providers
2 E&amp;T provider database administrators
2 pretest with Local office 
36 Local office staff (3*2*6)
24 additional Local office staff for mapping (2 additional staff for mapping exercise not already counted as interviewed (2*2*6)
</t>
        </r>
      </text>
    </comment>
    <comment ref="G35" author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=2+6+6+1+6+18+2+2+36+24
2 pretest with SNAP director/E&amp;T manager
6 SNAP Directors
6 E&amp;T Directors
1 pretest with State database administrator
6 State database administrators
18 E&amp;T providers
2 E&amp;T provider database administrators
2 pretest with Local office 
36 Local office staff (3*2*6)
24 additional Local office staff for mapping (2 additional staff for mapping exercise not already counted as interviewed (2*2*6)
</t>
        </r>
      </text>
    </comment>
    <comment ref="B55" author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=18+2
18 E&amp;T provider staff
2 E&amp;T provider database administrators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=18+2
18 E&amp;T provider staff
2 E&amp;T provider database administrators</t>
        </r>
      </text>
    </comment>
  </commentList>
</comments>
</file>

<file path=xl/sharedStrings.xml><?xml version="1.0" encoding="utf-8"?>
<sst xmlns="http://schemas.openxmlformats.org/spreadsheetml/2006/main" count="391" uniqueCount="176">
  <si>
    <t>TOTAL</t>
  </si>
  <si>
    <t>Appendix</t>
  </si>
  <si>
    <t>Responsive</t>
  </si>
  <si>
    <t>Non-Responsive</t>
  </si>
  <si>
    <t>Type of respondents</t>
  </si>
  <si>
    <t>Sample Size</t>
  </si>
  <si>
    <t>Number of respondents</t>
  </si>
  <si>
    <t>Frequency of response</t>
  </si>
  <si>
    <t>Total Annual responses</t>
  </si>
  <si>
    <t>Hours per response</t>
  </si>
  <si>
    <t>Annual burden (hours)</t>
  </si>
  <si>
    <t>Number of 
Non-respondents</t>
  </si>
  <si>
    <t>Respondent Category</t>
  </si>
  <si>
    <t>Grand Total Annual Burden Estimate (hours)</t>
  </si>
  <si>
    <t>Hourly Wage Rate</t>
  </si>
  <si>
    <t>Total Annualized Cost of Respondent Burden</t>
  </si>
  <si>
    <t>State Government</t>
  </si>
  <si>
    <t>-</t>
  </si>
  <si>
    <t>Local Government</t>
  </si>
  <si>
    <t>Data Collection assumptions</t>
  </si>
  <si>
    <t>Administrative data from 6 States</t>
  </si>
  <si>
    <t>Site visits to Six States</t>
  </si>
  <si>
    <t>2 Local Directors per state: 1 hour each</t>
  </si>
  <si>
    <t>2 Eligibility workers per state : 1 hour each</t>
  </si>
  <si>
    <t>2 E&amp;T State or intake worker per state: 1 hour each</t>
  </si>
  <si>
    <t>Total individuals</t>
  </si>
  <si>
    <t>Total time</t>
  </si>
  <si>
    <t>Total files</t>
  </si>
  <si>
    <t>1 Nonprofit per state</t>
  </si>
  <si>
    <t>1 For Profit per State</t>
  </si>
  <si>
    <t>1 state/local per state</t>
  </si>
  <si>
    <t>State SNAP Agency: 2 interviews, 1 hour each</t>
  </si>
  <si>
    <t>Notes</t>
  </si>
  <si>
    <t>2 Group mapping exercises per state: 5 staff each for 1.5 hours each</t>
  </si>
  <si>
    <t>Assumes 4 one-on-one interviews per state; but same total as if 2 one-on-one interview, and 2 group interviews with 2 individuals each</t>
  </si>
  <si>
    <t>3 E&amp;T provider directors per state: 1 hour each</t>
  </si>
  <si>
    <t>3 E&amp;T provider case managers per state: 1 hour each</t>
  </si>
  <si>
    <t>3 E&amp;T provider career advisors per state: 1 hour each</t>
  </si>
  <si>
    <t>3 E&amp;T Providers per State (3 interviews, 1 hour each) * 3 E&amp;T providers; (assume 1 nonprofit, 1 for profit, 1 state/local E&amp;T provider per state)</t>
  </si>
  <si>
    <t>1 SNAP Director per State: 1 hour</t>
  </si>
  <si>
    <t>1 State E&amp;T Director per State:  1 hour</t>
  </si>
  <si>
    <t xml:space="preserve">Email to schedule advance call </t>
  </si>
  <si>
    <t>Advance call to discuss study, answer any questions</t>
  </si>
  <si>
    <t>Thank-you email</t>
  </si>
  <si>
    <t>Instructions and list of variables for caseload administrative data</t>
  </si>
  <si>
    <t>Follow-up consultative call to discuss request and data elements</t>
  </si>
  <si>
    <t>Prepare 1-month test file</t>
  </si>
  <si>
    <t>Call to discuss 1-month test file and data issues</t>
  </si>
  <si>
    <t>Submit administrative data file</t>
  </si>
  <si>
    <t>Revise and re-submit data file as needed</t>
  </si>
  <si>
    <t xml:space="preserve">E&amp;T Provider </t>
  </si>
  <si>
    <t>Thank-you emails to 3 E&amp;T staff</t>
  </si>
  <si>
    <t>Instructions and list of variables for E&amp;T administrative data</t>
  </si>
  <si>
    <t>State, Local, and Tribal government</t>
  </si>
  <si>
    <t xml:space="preserve">State E&amp;T Provider </t>
  </si>
  <si>
    <t>State E&amp;T Provider Database administrator</t>
  </si>
  <si>
    <t>Group mapping exercise with 5 local staff</t>
  </si>
  <si>
    <t xml:space="preserve">Thank-you email </t>
  </si>
  <si>
    <t xml:space="preserve">Business or Other For Profit </t>
  </si>
  <si>
    <t>Business or Other For Profit</t>
  </si>
  <si>
    <t>Not For Profit Sub-Total</t>
  </si>
  <si>
    <t>Business or Other For Profit Sub-Total</t>
  </si>
  <si>
    <t>Not for Profit</t>
  </si>
  <si>
    <t>Instruments and Activities</t>
  </si>
  <si>
    <t>Advance letter</t>
  </si>
  <si>
    <t>Study information sheet</t>
  </si>
  <si>
    <t>State SNAP Staff</t>
  </si>
  <si>
    <t>Local SNAP Office Staff</t>
  </si>
  <si>
    <t>Local SNAP Office staff</t>
  </si>
  <si>
    <t>Pretest interviews with 2 staff at one E&amp;T provider</t>
  </si>
  <si>
    <t xml:space="preserve">Pretest with 1 E&amp;T database staff </t>
  </si>
  <si>
    <t>Pretest for State data</t>
  </si>
  <si>
    <t>State/Local/Tribal Government Sub-Total</t>
  </si>
  <si>
    <r>
      <t xml:space="preserve">Local SNAP Office staff: Average hourly earnings of </t>
    </r>
    <r>
      <rPr>
        <b/>
        <sz val="11"/>
        <color theme="1"/>
        <rFont val="Calibri"/>
        <family val="2"/>
        <scheme val="minor"/>
      </rPr>
      <t xml:space="preserve">Community and Social Service Specialists </t>
    </r>
    <r>
      <rPr>
        <sz val="11"/>
        <color theme="1"/>
        <rFont val="Calibri"/>
        <family val="2"/>
        <scheme val="minor"/>
      </rPr>
      <t>(21-10099): $21.89</t>
    </r>
  </si>
  <si>
    <r>
      <t xml:space="preserve">E&amp;T Provider staff: Average hourly earnings of </t>
    </r>
    <r>
      <rPr>
        <b/>
        <sz val="11"/>
        <color theme="1"/>
        <rFont val="Calibri"/>
        <family val="2"/>
        <scheme val="minor"/>
      </rPr>
      <t xml:space="preserve">Social and Community Service Managers </t>
    </r>
    <r>
      <rPr>
        <sz val="11"/>
        <color theme="1"/>
        <rFont val="Calibri"/>
        <family val="2"/>
        <scheme val="minor"/>
      </rPr>
      <t>(11-9151): $34.07</t>
    </r>
  </si>
  <si>
    <r>
      <t xml:space="preserve">State and E&amp;T Database administrators: Average hourly earnings of </t>
    </r>
    <r>
      <rPr>
        <b/>
        <sz val="11"/>
        <color theme="1"/>
        <rFont val="Calibri"/>
        <family val="2"/>
        <scheme val="minor"/>
      </rPr>
      <t>D</t>
    </r>
    <r>
      <rPr>
        <b/>
        <sz val="8"/>
        <color rgb="FF000000"/>
        <rFont val="Times New Roman"/>
        <family val="1"/>
      </rPr>
      <t>atabase Administrators</t>
    </r>
    <r>
      <rPr>
        <sz val="8"/>
        <color rgb="FF000000"/>
        <rFont val="Times New Roman"/>
        <family val="1"/>
      </rPr>
      <t xml:space="preserve"> (15-1141): $41.89</t>
    </r>
  </si>
  <si>
    <r>
      <t xml:space="preserve">State SNAP Staff: average hourly earnings of workers </t>
    </r>
    <r>
      <rPr>
        <sz val="8"/>
        <color rgb="FF000000"/>
        <rFont val="Times New Roman"/>
        <family val="1"/>
      </rPr>
      <t>in</t>
    </r>
    <r>
      <rPr>
        <b/>
        <sz val="8"/>
        <color rgb="FF000000"/>
        <rFont val="Times New Roman"/>
        <family val="1"/>
      </rPr>
      <t xml:space="preserve"> Management Occupations</t>
    </r>
    <r>
      <rPr>
        <sz val="8"/>
        <color rgb="FF000000"/>
        <rFont val="Times New Roman"/>
        <family val="1"/>
      </rPr>
      <t xml:space="preserve"> (11-0000): $56.74</t>
    </r>
  </si>
  <si>
    <t>**  Source: Bureau of Labor Statistics; May 2016 National Occupational Employment and Wage Estimates; https://www.bls.gov/oes/2016/may/oes_nat.htm</t>
  </si>
  <si>
    <t>State Database Administrator</t>
  </si>
  <si>
    <t>State Database administrator</t>
  </si>
  <si>
    <t>1 For Profit x 2 States</t>
  </si>
  <si>
    <t>1 state/local x 2 states</t>
  </si>
  <si>
    <t>1 Nonprofit x 2 States</t>
  </si>
  <si>
    <t xml:space="preserve">Submit administrative data file </t>
  </si>
  <si>
    <t>Business E&amp;T Provider Database administrator</t>
  </si>
  <si>
    <t>Not for Profit E&amp;T Provider Database administrator</t>
  </si>
  <si>
    <t>Pretest with SNAP director and E&amp;T manager in pretest State</t>
  </si>
  <si>
    <t>Pretest in one local office with 2 staff</t>
  </si>
  <si>
    <t xml:space="preserve">Not For Profit </t>
  </si>
  <si>
    <t>2 Local SNAP offices per State: (3 interviews, 1 hour each; 1 mapping for 5 staff, 1.5 hours each) * 2 local offices</t>
  </si>
  <si>
    <t>Assume 4 of the 6 states need to resubmit: 1 hour each</t>
  </si>
  <si>
    <t xml:space="preserve">Assume 3 of the 6 E&amp;T Providers will need to resubmit (1 nonprofit, 1 for profit, 1 state/local provider): 1 hour each </t>
  </si>
  <si>
    <t>Estimated Number of respondents</t>
  </si>
  <si>
    <t>Responses Annually per Respondent</t>
  </si>
  <si>
    <t>Estimated Average Number of Hours per Response</t>
  </si>
  <si>
    <t>Estimated Total Hours</t>
  </si>
  <si>
    <t>Respondent</t>
  </si>
  <si>
    <t>Total State SNAP Staff</t>
  </si>
  <si>
    <t>Total State Database Administrator</t>
  </si>
  <si>
    <t>Total State E&amp;T Provider staff</t>
  </si>
  <si>
    <t>Total Local Staff</t>
  </si>
  <si>
    <t>Total Business for profit E&amp;T Staff</t>
  </si>
  <si>
    <t>Total Not for profit E&amp;T staff</t>
  </si>
  <si>
    <t>Grand total State and local staff</t>
  </si>
  <si>
    <t>GRAND TOTAL</t>
  </si>
  <si>
    <t>Email to schedule in-person semi-structured interviews</t>
  </si>
  <si>
    <t>In-person semi-structured interviews with SNAP Directors and E&amp;T Managers</t>
  </si>
  <si>
    <t>In-person semi-structured interviews with 3 E&amp;T provider staff</t>
  </si>
  <si>
    <t>Thank-you emails to 3 E&amp;T provider staff</t>
  </si>
  <si>
    <t>Email to schedule semi-structured interviews with State E&amp;T provider staff</t>
  </si>
  <si>
    <t>In-person semi-structured interviews with 3 staff in 2 sites over 6 States</t>
  </si>
  <si>
    <t>Email to schedule in-person semi-structured interviews and mapping exercise in 2 separate sites over 6 states</t>
  </si>
  <si>
    <t>Email to schedule semi-structured interviews with For Profit E&amp;T provider staff</t>
  </si>
  <si>
    <t>Email to schedule semi-structured interviews with Not For Profit E&amp;T provider staff</t>
  </si>
  <si>
    <t>Subtotal for State Database Administrator</t>
  </si>
  <si>
    <t>Subtotal for State E&amp;T Provider</t>
  </si>
  <si>
    <t>Subtotal for Local office</t>
  </si>
  <si>
    <t>One-month test file per state: 4 hours each</t>
  </si>
  <si>
    <t>1 State caseload data file per state: 4 hours each</t>
  </si>
  <si>
    <t>Assume only 1 of the 3 E&amp;T Providers per state can provide E&amp;T data (so 2 nonprofit, 2 for profit, 2 state/local provider): 1 E&amp;T provider file per state at 4 hours each</t>
  </si>
  <si>
    <t>Group mapping exercise with 5 local staff in 2 sites over 6 States</t>
  </si>
  <si>
    <t>In-person semi-structured interviews with 3 E&amp;T provider staff in 6 States</t>
  </si>
  <si>
    <t>Advance materials and preparation</t>
  </si>
  <si>
    <t xml:space="preserve">Business or Other  For Profit </t>
  </si>
  <si>
    <t>Assumes each mapping exercise has 5 individuals, but only 2 additional individuals not included in interview.</t>
  </si>
  <si>
    <t xml:space="preserve">Total </t>
  </si>
  <si>
    <t>Subtotal for State SNAP Staff</t>
  </si>
  <si>
    <t>In-person semi-structured interviews with 3 E&amp;T provider staff in 6 states</t>
  </si>
  <si>
    <t>State SNAP Staff: average hourly earnings of workers in Management Occupations (11-0000): $57.65</t>
  </si>
  <si>
    <t>State and E&amp;T Database administrators: Average hourly earnings of Database Administrators (15-1141): $42.81</t>
  </si>
  <si>
    <t>E&amp;T Provider staff: Average hourly earnings of Social and Community Service Managers (11-9151): $33.31</t>
  </si>
  <si>
    <t>Local SNAP Office staff: Average hourly earnings of Community and Social Service Specialists (21-10099): $21.53</t>
  </si>
  <si>
    <t>Appendix S: Total Public Burden Hours and Respondent Costs: Excel</t>
  </si>
  <si>
    <t>Advance materials and preparation, including consultative data call</t>
  </si>
  <si>
    <t>Advance materials and preparation, including all conference and scheduling calls</t>
  </si>
  <si>
    <t>Pre-test</t>
  </si>
  <si>
    <t>Observations of Intake Process</t>
  </si>
  <si>
    <t>SNAP participants</t>
  </si>
  <si>
    <t>SNAP Participant Sub-Total</t>
  </si>
  <si>
    <t>R</t>
  </si>
  <si>
    <t>C.1; C.2</t>
  </si>
  <si>
    <t>E</t>
  </si>
  <si>
    <t>L</t>
  </si>
  <si>
    <t>NA</t>
  </si>
  <si>
    <t>K</t>
  </si>
  <si>
    <t>F; G</t>
  </si>
  <si>
    <t>H</t>
  </si>
  <si>
    <t>I; J</t>
  </si>
  <si>
    <t>I;J</t>
  </si>
  <si>
    <t>Pretest</t>
  </si>
  <si>
    <t>SNAP Director &amp; E&amp;T Director</t>
  </si>
  <si>
    <t>Local SNAP Director</t>
  </si>
  <si>
    <t>Eligibility Worker</t>
  </si>
  <si>
    <t>E&amp;t provider staff</t>
  </si>
  <si>
    <t>state data administrator</t>
  </si>
  <si>
    <t xml:space="preserve">2 observations per state: 1 staff and 1 client each for 1 hour </t>
  </si>
  <si>
    <t>Assumes each observation has one eligibility worker and one client. Eligibility worker not in interview. Client burden accounted for in rows 54 on)</t>
  </si>
  <si>
    <t>3 E&amp;T Observations per state: 1 hour each</t>
  </si>
  <si>
    <t>Observations have one staff person and one client and last 1 hour. Staff person did not participate in interviews. Client hours are accounted for below (rows 54 on)</t>
  </si>
  <si>
    <t>this has been seperated out in the burden table</t>
  </si>
  <si>
    <t>Client Observations</t>
  </si>
  <si>
    <t>Total Repsondents</t>
  </si>
  <si>
    <t>Total Time</t>
  </si>
  <si>
    <t>Local Office</t>
  </si>
  <si>
    <t>2 local offices and one observation in each office with one client</t>
  </si>
  <si>
    <t>State E&amp;T provider</t>
  </si>
  <si>
    <t>One observation in each location with one client</t>
  </si>
  <si>
    <t>Not for profit provider</t>
  </si>
  <si>
    <t>For Profit Provider</t>
  </si>
  <si>
    <t>Total</t>
  </si>
  <si>
    <t>Submit test file</t>
  </si>
  <si>
    <t>Individuals</t>
  </si>
  <si>
    <t>Individuals/SNAP Participants: Federal minimum wage rate ($7.25)</t>
  </si>
  <si>
    <t>Total:</t>
  </si>
  <si>
    <t>**  Sources: Bureau of Labor Statistics; May 2017 National Occupational Employment and Wage Estimates; https://www.bls.gov/oes/2017/may/oes_nat.htm</t>
  </si>
  <si>
    <t>US Department of Labor, Wage and Hour Division; Minimum Wage; https://www.dol.gov/WHD/minimumwage.htm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</si>
</sst>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"/>
    <numFmt numFmtId="166" formatCode="0.0"/>
    <numFmt numFmtId="167" formatCode="_(&quot;$&quot;* #,##0_);_(&quot;$&quot;* \(#,##0\);_(&quot;$&quot;* &quot;-&quot;??_);_(@_)"/>
    <numFmt numFmtId="168" formatCode="&quot;$&quot;#,##0"/>
    <numFmt numFmtId="169" formatCode="0.0000"/>
    <numFmt numFmtId="170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350">
    <xf numFmtId="0" fontId="0" fillId="0" borderId="0" xfId="0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2" fontId="3" fillId="0" borderId="1" xfId="0" applyNumberFormat="1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0" fontId="0" fillId="0" borderId="0" xfId="0" applyFont="1" applyFill="1" applyAlignment="1"/>
    <xf numFmtId="0" fontId="2" fillId="0" borderId="4" xfId="0" applyFont="1" applyFill="1" applyBorder="1" applyAlignment="1">
      <alignment textRotation="90" wrapText="1"/>
    </xf>
    <xf numFmtId="0" fontId="2" fillId="0" borderId="5" xfId="0" applyFont="1" applyFill="1" applyBorder="1" applyAlignment="1">
      <alignment horizontal="center" wrapText="1"/>
    </xf>
    <xf numFmtId="0" fontId="0" fillId="0" borderId="6" xfId="0" applyFont="1" applyFill="1" applyBorder="1" applyAlignment="1"/>
    <xf numFmtId="0" fontId="3" fillId="0" borderId="7" xfId="0" applyFont="1" applyFill="1" applyBorder="1" applyAlignment="1">
      <alignment wrapText="1"/>
    </xf>
    <xf numFmtId="0" fontId="2" fillId="0" borderId="9" xfId="0" applyFont="1" applyFill="1" applyBorder="1" applyAlignment="1">
      <alignment wrapText="1" readingOrder="1"/>
    </xf>
    <xf numFmtId="0" fontId="2" fillId="0" borderId="10" xfId="0" applyFont="1" applyFill="1" applyBorder="1" applyAlignment="1">
      <alignment horizontal="center" wrapText="1" readingOrder="1"/>
    </xf>
    <xf numFmtId="0" fontId="2" fillId="0" borderId="11" xfId="0" applyFont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 readingOrder="1"/>
    </xf>
    <xf numFmtId="3" fontId="3" fillId="0" borderId="15" xfId="0" applyNumberFormat="1" applyFont="1" applyFill="1" applyBorder="1" applyAlignment="1">
      <alignment wrapText="1"/>
    </xf>
    <xf numFmtId="0" fontId="2" fillId="0" borderId="6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textRotation="90" wrapText="1" readingOrder="1"/>
    </xf>
    <xf numFmtId="0" fontId="1" fillId="0" borderId="8" xfId="0" applyFont="1" applyFill="1" applyBorder="1" applyAlignment="1">
      <alignment wrapText="1"/>
    </xf>
    <xf numFmtId="0" fontId="2" fillId="0" borderId="16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 readingOrder="1"/>
    </xf>
    <xf numFmtId="3" fontId="3" fillId="0" borderId="18" xfId="0" applyNumberFormat="1" applyFont="1" applyFill="1" applyBorder="1" applyAlignment="1">
      <alignment wrapText="1"/>
    </xf>
    <xf numFmtId="0" fontId="3" fillId="0" borderId="18" xfId="0" applyFont="1" applyFill="1" applyBorder="1" applyAlignment="1">
      <alignment wrapText="1"/>
    </xf>
    <xf numFmtId="3" fontId="3" fillId="0" borderId="7" xfId="0" applyNumberFormat="1" applyFont="1" applyFill="1" applyBorder="1" applyAlignment="1">
      <alignment wrapText="1"/>
    </xf>
    <xf numFmtId="3" fontId="3" fillId="0" borderId="8" xfId="0" applyNumberFormat="1" applyFont="1" applyFill="1" applyBorder="1" applyAlignment="1">
      <alignment horizontal="right" wrapText="1"/>
    </xf>
    <xf numFmtId="0" fontId="3" fillId="0" borderId="8" xfId="0" applyFont="1" applyFill="1" applyBorder="1" applyAlignment="1">
      <alignment horizontal="right" wrapText="1"/>
    </xf>
    <xf numFmtId="0" fontId="2" fillId="0" borderId="20" xfId="0" applyFont="1" applyFill="1" applyBorder="1" applyAlignment="1">
      <alignment horizontal="center" wrapText="1" readingOrder="1"/>
    </xf>
    <xf numFmtId="0" fontId="3" fillId="0" borderId="21" xfId="0" applyFont="1" applyFill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22" xfId="0" applyFont="1" applyFill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3" fillId="0" borderId="24" xfId="0" applyFont="1" applyFill="1" applyBorder="1" applyAlignment="1"/>
    <xf numFmtId="0" fontId="0" fillId="0" borderId="4" xfId="0" applyFont="1" applyFill="1" applyBorder="1" applyAlignment="1"/>
    <xf numFmtId="44" fontId="3" fillId="0" borderId="7" xfId="1" applyFont="1" applyBorder="1" applyAlignment="1">
      <alignment horizontal="center"/>
    </xf>
    <xf numFmtId="44" fontId="3" fillId="0" borderId="8" xfId="0" applyNumberFormat="1" applyFont="1" applyFill="1" applyBorder="1" applyAlignment="1"/>
    <xf numFmtId="0" fontId="5" fillId="0" borderId="12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3" fontId="3" fillId="2" borderId="0" xfId="0" applyNumberFormat="1" applyFont="1" applyFill="1" applyBorder="1" applyAlignment="1">
      <alignment wrapText="1"/>
    </xf>
    <xf numFmtId="2" fontId="3" fillId="2" borderId="30" xfId="0" applyNumberFormat="1" applyFont="1" applyFill="1" applyBorder="1" applyAlignment="1">
      <alignment horizontal="center" wrapText="1"/>
    </xf>
    <xf numFmtId="3" fontId="3" fillId="2" borderId="30" xfId="0" applyNumberFormat="1" applyFont="1" applyFill="1" applyBorder="1" applyAlignment="1">
      <alignment horizontal="right" wrapText="1"/>
    </xf>
    <xf numFmtId="164" fontId="3" fillId="2" borderId="30" xfId="0" applyNumberFormat="1" applyFont="1" applyFill="1" applyBorder="1" applyAlignment="1">
      <alignment horizontal="right" wrapText="1"/>
    </xf>
    <xf numFmtId="3" fontId="3" fillId="2" borderId="31" xfId="0" applyNumberFormat="1" applyFont="1" applyFill="1" applyBorder="1" applyAlignment="1">
      <alignment horizontal="right" wrapText="1"/>
    </xf>
    <xf numFmtId="3" fontId="3" fillId="2" borderId="32" xfId="0" applyNumberFormat="1" applyFont="1" applyFill="1" applyBorder="1" applyAlignment="1">
      <alignment wrapText="1"/>
    </xf>
    <xf numFmtId="2" fontId="3" fillId="2" borderId="30" xfId="0" applyNumberFormat="1" applyFont="1" applyFill="1" applyBorder="1" applyAlignment="1">
      <alignment horizontal="right" wrapText="1"/>
    </xf>
    <xf numFmtId="44" fontId="3" fillId="2" borderId="26" xfId="1" applyFont="1" applyFill="1" applyBorder="1" applyAlignment="1">
      <alignment horizontal="center"/>
    </xf>
    <xf numFmtId="0" fontId="2" fillId="0" borderId="27" xfId="0" applyFont="1" applyFill="1" applyBorder="1" applyAlignment="1">
      <alignment textRotation="90" wrapText="1"/>
    </xf>
    <xf numFmtId="0" fontId="2" fillId="0" borderId="28" xfId="0" applyFont="1" applyFill="1" applyBorder="1" applyAlignment="1">
      <alignment wrapText="1"/>
    </xf>
    <xf numFmtId="0" fontId="2" fillId="0" borderId="28" xfId="0" applyFont="1" applyFill="1" applyBorder="1" applyAlignment="1">
      <alignment horizontal="left" wrapText="1"/>
    </xf>
    <xf numFmtId="164" fontId="2" fillId="0" borderId="28" xfId="0" applyNumberFormat="1" applyFont="1" applyFill="1" applyBorder="1" applyAlignment="1">
      <alignment horizontal="center" wrapText="1"/>
    </xf>
    <xf numFmtId="3" fontId="2" fillId="0" borderId="28" xfId="0" applyNumberFormat="1" applyFont="1" applyFill="1" applyBorder="1" applyAlignment="1">
      <alignment wrapText="1"/>
    </xf>
    <xf numFmtId="0" fontId="0" fillId="0" borderId="27" xfId="0" applyFont="1" applyFill="1" applyBorder="1" applyAlignment="1"/>
    <xf numFmtId="0" fontId="2" fillId="0" borderId="29" xfId="0" applyFont="1" applyFill="1" applyBorder="1" applyAlignment="1">
      <alignment wrapText="1"/>
    </xf>
    <xf numFmtId="3" fontId="2" fillId="0" borderId="3" xfId="0" applyNumberFormat="1" applyFont="1" applyFill="1" applyBorder="1" applyAlignment="1">
      <alignment wrapText="1"/>
    </xf>
    <xf numFmtId="3" fontId="2" fillId="0" borderId="27" xfId="0" applyNumberFormat="1" applyFont="1" applyFill="1" applyBorder="1" applyAlignment="1">
      <alignment wrapText="1"/>
    </xf>
    <xf numFmtId="0" fontId="7" fillId="0" borderId="3" xfId="0" applyFont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8" fillId="0" borderId="39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/>
    </xf>
    <xf numFmtId="0" fontId="1" fillId="0" borderId="43" xfId="0" applyFont="1" applyFill="1" applyBorder="1" applyAlignment="1">
      <alignment wrapText="1"/>
    </xf>
    <xf numFmtId="3" fontId="3" fillId="0" borderId="44" xfId="0" applyNumberFormat="1" applyFont="1" applyFill="1" applyBorder="1" applyAlignment="1">
      <alignment wrapText="1"/>
    </xf>
    <xf numFmtId="3" fontId="3" fillId="0" borderId="25" xfId="0" applyNumberFormat="1" applyFont="1" applyFill="1" applyBorder="1" applyAlignment="1">
      <alignment wrapText="1"/>
    </xf>
    <xf numFmtId="0" fontId="3" fillId="0" borderId="42" xfId="0" applyFont="1" applyFill="1" applyBorder="1" applyAlignment="1">
      <alignment horizontal="center" wrapText="1"/>
    </xf>
    <xf numFmtId="3" fontId="3" fillId="0" borderId="42" xfId="0" applyNumberFormat="1" applyFont="1" applyFill="1" applyBorder="1" applyAlignment="1">
      <alignment horizontal="right" wrapText="1"/>
    </xf>
    <xf numFmtId="2" fontId="3" fillId="0" borderId="42" xfId="0" applyNumberFormat="1" applyFont="1" applyFill="1" applyBorder="1" applyAlignment="1">
      <alignment horizontal="right" wrapText="1"/>
    </xf>
    <xf numFmtId="3" fontId="3" fillId="0" borderId="45" xfId="0" applyNumberFormat="1" applyFont="1" applyFill="1" applyBorder="1" applyAlignment="1">
      <alignment wrapText="1"/>
    </xf>
    <xf numFmtId="0" fontId="3" fillId="0" borderId="46" xfId="0" applyFont="1" applyFill="1" applyBorder="1" applyAlignment="1">
      <alignment horizontal="right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/>
    </xf>
    <xf numFmtId="0" fontId="8" fillId="0" borderId="37" xfId="0" applyFont="1" applyBorder="1" applyAlignment="1">
      <alignment vertical="center" wrapText="1"/>
    </xf>
    <xf numFmtId="165" fontId="3" fillId="0" borderId="8" xfId="0" applyNumberFormat="1" applyFont="1" applyFill="1" applyBorder="1" applyAlignment="1">
      <alignment horizontal="right" wrapText="1"/>
    </xf>
    <xf numFmtId="165" fontId="3" fillId="0" borderId="21" xfId="0" applyNumberFormat="1" applyFont="1" applyFill="1" applyBorder="1" applyAlignment="1">
      <alignment horizontal="right" wrapText="1"/>
    </xf>
    <xf numFmtId="165" fontId="3" fillId="0" borderId="24" xfId="0" applyNumberFormat="1" applyFont="1" applyFill="1" applyBorder="1" applyAlignment="1"/>
    <xf numFmtId="44" fontId="3" fillId="0" borderId="7" xfId="1" applyFont="1" applyFill="1" applyBorder="1" applyAlignment="1"/>
    <xf numFmtId="1" fontId="3" fillId="0" borderId="8" xfId="0" applyNumberFormat="1" applyFont="1" applyFill="1" applyBorder="1" applyAlignment="1">
      <alignment horizontal="right" wrapText="1"/>
    </xf>
    <xf numFmtId="167" fontId="3" fillId="0" borderId="8" xfId="0" applyNumberFormat="1" applyFont="1" applyFill="1" applyBorder="1" applyAlignment="1"/>
    <xf numFmtId="166" fontId="3" fillId="0" borderId="24" xfId="0" applyNumberFormat="1" applyFont="1" applyFill="1" applyBorder="1" applyAlignment="1"/>
    <xf numFmtId="1" fontId="3" fillId="0" borderId="24" xfId="0" applyNumberFormat="1" applyFont="1" applyFill="1" applyBorder="1" applyAlignment="1"/>
    <xf numFmtId="167" fontId="0" fillId="2" borderId="31" xfId="0" applyNumberFormat="1" applyFont="1" applyFill="1" applyBorder="1" applyAlignment="1"/>
    <xf numFmtId="1" fontId="3" fillId="2" borderId="30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 wrapText="1"/>
    </xf>
    <xf numFmtId="3" fontId="0" fillId="0" borderId="0" xfId="0" applyNumberFormat="1" applyFont="1" applyFill="1" applyAlignment="1"/>
    <xf numFmtId="1" fontId="3" fillId="2" borderId="33" xfId="0" applyNumberFormat="1" applyFont="1" applyFill="1" applyBorder="1" applyAlignment="1"/>
    <xf numFmtId="168" fontId="2" fillId="0" borderId="3" xfId="0" applyNumberFormat="1" applyFont="1" applyFill="1" applyBorder="1" applyAlignment="1">
      <alignment wrapText="1"/>
    </xf>
    <xf numFmtId="0" fontId="7" fillId="4" borderId="3" xfId="0" applyFont="1" applyFill="1" applyBorder="1" applyAlignment="1">
      <alignment vertical="center" wrapText="1"/>
    </xf>
    <xf numFmtId="0" fontId="7" fillId="4" borderId="37" xfId="0" applyFont="1" applyFill="1" applyBorder="1" applyAlignment="1">
      <alignment vertical="center" wrapText="1"/>
    </xf>
    <xf numFmtId="0" fontId="13" fillId="5" borderId="48" xfId="0" applyFont="1" applyFill="1" applyBorder="1" applyAlignment="1">
      <alignment horizontal="center" wrapText="1"/>
    </xf>
    <xf numFmtId="0" fontId="13" fillId="5" borderId="0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 wrapText="1" readingOrder="1"/>
    </xf>
    <xf numFmtId="0" fontId="2" fillId="5" borderId="10" xfId="0" applyFont="1" applyFill="1" applyBorder="1" applyAlignment="1">
      <alignment horizontal="center" wrapText="1" readingOrder="1"/>
    </xf>
    <xf numFmtId="0" fontId="2" fillId="5" borderId="11" xfId="0" applyFont="1" applyFill="1" applyBorder="1" applyAlignment="1">
      <alignment horizontal="center" wrapText="1" readingOrder="1"/>
    </xf>
    <xf numFmtId="1" fontId="3" fillId="0" borderId="47" xfId="0" applyNumberFormat="1" applyFont="1" applyFill="1" applyBorder="1" applyAlignment="1"/>
    <xf numFmtId="3" fontId="3" fillId="2" borderId="2" xfId="0" applyNumberFormat="1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center" wrapText="1" readingOrder="1"/>
    </xf>
    <xf numFmtId="0" fontId="2" fillId="0" borderId="11" xfId="0" applyFont="1" applyFill="1" applyBorder="1" applyAlignment="1">
      <alignment horizontal="center" wrapText="1" readingOrder="1"/>
    </xf>
    <xf numFmtId="0" fontId="8" fillId="6" borderId="3" xfId="0" applyFont="1" applyFill="1" applyBorder="1" applyAlignment="1">
      <alignment vertical="center" wrapText="1"/>
    </xf>
    <xf numFmtId="0" fontId="7" fillId="6" borderId="37" xfId="0" applyFont="1" applyFill="1" applyBorder="1" applyAlignment="1">
      <alignment vertical="center" wrapText="1"/>
    </xf>
    <xf numFmtId="0" fontId="3" fillId="6" borderId="18" xfId="0" applyFont="1" applyFill="1" applyBorder="1" applyAlignment="1">
      <alignment wrapText="1"/>
    </xf>
    <xf numFmtId="0" fontId="3" fillId="6" borderId="7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wrapText="1"/>
    </xf>
    <xf numFmtId="3" fontId="3" fillId="6" borderId="1" xfId="0" applyNumberFormat="1" applyFont="1" applyFill="1" applyBorder="1" applyAlignment="1">
      <alignment wrapText="1"/>
    </xf>
    <xf numFmtId="0" fontId="7" fillId="6" borderId="3" xfId="0" applyFont="1" applyFill="1" applyBorder="1" applyAlignment="1">
      <alignment vertical="center" wrapText="1"/>
    </xf>
    <xf numFmtId="164" fontId="3" fillId="6" borderId="1" xfId="0" applyNumberFormat="1" applyFont="1" applyFill="1" applyBorder="1" applyAlignment="1">
      <alignment horizontal="right" wrapText="1"/>
    </xf>
    <xf numFmtId="0" fontId="7" fillId="6" borderId="50" xfId="0" applyFont="1" applyFill="1" applyBorder="1" applyAlignment="1">
      <alignment vertical="center" wrapText="1"/>
    </xf>
    <xf numFmtId="3" fontId="3" fillId="6" borderId="0" xfId="0" applyNumberFormat="1" applyFont="1" applyFill="1" applyBorder="1" applyAlignment="1">
      <alignment wrapText="1"/>
    </xf>
    <xf numFmtId="0" fontId="3" fillId="6" borderId="30" xfId="0" applyFont="1" applyFill="1" applyBorder="1" applyAlignment="1">
      <alignment horizontal="center" wrapText="1"/>
    </xf>
    <xf numFmtId="3" fontId="3" fillId="6" borderId="30" xfId="0" applyNumberFormat="1" applyFont="1" applyFill="1" applyBorder="1" applyAlignment="1">
      <alignment horizontal="right" wrapText="1"/>
    </xf>
    <xf numFmtId="165" fontId="3" fillId="6" borderId="8" xfId="0" applyNumberFormat="1" applyFont="1" applyFill="1" applyBorder="1" applyAlignment="1">
      <alignment horizontal="right" wrapText="1"/>
    </xf>
    <xf numFmtId="0" fontId="3" fillId="6" borderId="0" xfId="0" applyFont="1" applyFill="1" applyBorder="1" applyAlignment="1">
      <alignment wrapText="1"/>
    </xf>
    <xf numFmtId="3" fontId="3" fillId="6" borderId="30" xfId="0" applyNumberFormat="1" applyFont="1" applyFill="1" applyBorder="1" applyAlignment="1">
      <alignment wrapText="1"/>
    </xf>
    <xf numFmtId="0" fontId="3" fillId="6" borderId="35" xfId="0" applyFont="1" applyFill="1" applyBorder="1" applyAlignment="1">
      <alignment horizontal="center" vertical="center" wrapText="1"/>
    </xf>
    <xf numFmtId="2" fontId="3" fillId="6" borderId="30" xfId="0" applyNumberFormat="1" applyFont="1" applyFill="1" applyBorder="1" applyAlignment="1">
      <alignment horizontal="right" wrapText="1"/>
    </xf>
    <xf numFmtId="164" fontId="3" fillId="6" borderId="30" xfId="0" applyNumberFormat="1" applyFont="1" applyFill="1" applyBorder="1" applyAlignment="1">
      <alignment horizontal="right" wrapText="1"/>
    </xf>
    <xf numFmtId="0" fontId="2" fillId="6" borderId="28" xfId="0" applyFont="1" applyFill="1" applyBorder="1" applyAlignment="1">
      <alignment wrapText="1"/>
    </xf>
    <xf numFmtId="3" fontId="2" fillId="6" borderId="3" xfId="0" applyNumberFormat="1" applyFont="1" applyFill="1" applyBorder="1" applyAlignment="1">
      <alignment wrapText="1"/>
    </xf>
    <xf numFmtId="164" fontId="2" fillId="6" borderId="28" xfId="0" applyNumberFormat="1" applyFont="1" applyFill="1" applyBorder="1" applyAlignment="1">
      <alignment horizontal="center" wrapText="1"/>
    </xf>
    <xf numFmtId="169" fontId="2" fillId="6" borderId="28" xfId="0" applyNumberFormat="1" applyFont="1" applyFill="1" applyBorder="1" applyAlignment="1">
      <alignment horizontal="center" wrapText="1"/>
    </xf>
    <xf numFmtId="1" fontId="3" fillId="6" borderId="30" xfId="0" applyNumberFormat="1" applyFont="1" applyFill="1" applyBorder="1" applyAlignment="1">
      <alignment horizontal="center" wrapText="1"/>
    </xf>
    <xf numFmtId="166" fontId="3" fillId="6" borderId="8" xfId="0" applyNumberFormat="1" applyFont="1" applyFill="1" applyBorder="1" applyAlignment="1">
      <alignment horizontal="right" wrapText="1"/>
    </xf>
    <xf numFmtId="165" fontId="3" fillId="6" borderId="2" xfId="0" applyNumberFormat="1" applyFont="1" applyFill="1" applyBorder="1" applyAlignment="1">
      <alignment horizontal="right" wrapText="1"/>
    </xf>
    <xf numFmtId="166" fontId="3" fillId="6" borderId="31" xfId="0" applyNumberFormat="1" applyFont="1" applyFill="1" applyBorder="1" applyAlignment="1">
      <alignment horizontal="right" wrapText="1"/>
    </xf>
    <xf numFmtId="165" fontId="3" fillId="6" borderId="31" xfId="0" applyNumberFormat="1" applyFont="1" applyFill="1" applyBorder="1" applyAlignment="1">
      <alignment horizontal="right" wrapText="1"/>
    </xf>
    <xf numFmtId="165" fontId="2" fillId="6" borderId="3" xfId="0" applyNumberFormat="1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165" fontId="3" fillId="2" borderId="31" xfId="0" applyNumberFormat="1" applyFont="1" applyFill="1" applyBorder="1" applyAlignment="1">
      <alignment horizontal="right" wrapText="1"/>
    </xf>
    <xf numFmtId="165" fontId="2" fillId="0" borderId="3" xfId="0" applyNumberFormat="1" applyFont="1" applyFill="1" applyBorder="1" applyAlignment="1">
      <alignment wrapText="1"/>
    </xf>
    <xf numFmtId="165" fontId="3" fillId="2" borderId="30" xfId="0" applyNumberFormat="1" applyFont="1" applyFill="1" applyBorder="1" applyAlignment="1">
      <alignment horizontal="right" wrapText="1"/>
    </xf>
    <xf numFmtId="166" fontId="3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 applyAlignment="1">
      <alignment horizontal="right" wrapText="1"/>
    </xf>
    <xf numFmtId="165" fontId="3" fillId="0" borderId="1" xfId="0" applyNumberFormat="1" applyFont="1" applyFill="1" applyBorder="1" applyAlignment="1">
      <alignment wrapText="1"/>
    </xf>
    <xf numFmtId="166" fontId="3" fillId="2" borderId="30" xfId="0" applyNumberFormat="1" applyFont="1" applyFill="1" applyBorder="1" applyAlignment="1">
      <alignment horizontal="right" wrapText="1"/>
    </xf>
    <xf numFmtId="165" fontId="3" fillId="0" borderId="42" xfId="0" applyNumberFormat="1" applyFont="1" applyFill="1" applyBorder="1" applyAlignment="1">
      <alignment horizontal="right" wrapText="1"/>
    </xf>
    <xf numFmtId="166" fontId="2" fillId="0" borderId="3" xfId="0" applyNumberFormat="1" applyFont="1" applyFill="1" applyBorder="1" applyAlignment="1">
      <alignment wrapText="1"/>
    </xf>
    <xf numFmtId="166" fontId="3" fillId="0" borderId="8" xfId="0" applyNumberFormat="1" applyFont="1" applyFill="1" applyBorder="1" applyAlignment="1">
      <alignment horizontal="right" wrapText="1"/>
    </xf>
    <xf numFmtId="0" fontId="7" fillId="0" borderId="3" xfId="0" applyFont="1" applyFill="1" applyBorder="1" applyAlignment="1">
      <alignment vertical="center" wrapText="1"/>
    </xf>
    <xf numFmtId="0" fontId="7" fillId="0" borderId="37" xfId="0" applyFont="1" applyFill="1" applyBorder="1" applyAlignment="1">
      <alignment vertical="center" wrapText="1"/>
    </xf>
    <xf numFmtId="0" fontId="7" fillId="0" borderId="37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 readingOrder="1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8" fillId="0" borderId="0" xfId="0" applyFont="1" applyFill="1" applyAlignment="1"/>
    <xf numFmtId="0" fontId="6" fillId="0" borderId="56" xfId="0" applyFont="1" applyFill="1" applyBorder="1" applyAlignment="1">
      <alignment horizontal="center" vertical="center" wrapText="1" readingOrder="1"/>
    </xf>
    <xf numFmtId="165" fontId="18" fillId="0" borderId="56" xfId="0" applyNumberFormat="1" applyFont="1" applyFill="1" applyBorder="1" applyAlignment="1">
      <alignment horizontal="right" wrapText="1"/>
    </xf>
    <xf numFmtId="0" fontId="18" fillId="0" borderId="56" xfId="0" applyFont="1" applyFill="1" applyBorder="1" applyAlignment="1">
      <alignment horizontal="right" wrapText="1"/>
    </xf>
    <xf numFmtId="2" fontId="18" fillId="0" borderId="56" xfId="0" applyNumberFormat="1" applyFont="1" applyFill="1" applyBorder="1" applyAlignment="1">
      <alignment horizontal="right" wrapText="1"/>
    </xf>
    <xf numFmtId="166" fontId="18" fillId="0" borderId="56" xfId="0" applyNumberFormat="1" applyFont="1" applyFill="1" applyBorder="1" applyAlignment="1">
      <alignment horizontal="right" wrapText="1"/>
    </xf>
    <xf numFmtId="2" fontId="18" fillId="2" borderId="56" xfId="0" applyNumberFormat="1" applyFont="1" applyFill="1" applyBorder="1" applyAlignment="1">
      <alignment horizontal="right" wrapText="1"/>
    </xf>
    <xf numFmtId="44" fontId="18" fillId="2" borderId="56" xfId="1" applyFont="1" applyFill="1" applyBorder="1" applyAlignment="1">
      <alignment horizontal="right"/>
    </xf>
    <xf numFmtId="0" fontId="20" fillId="0" borderId="58" xfId="0" applyFont="1" applyFill="1" applyBorder="1" applyAlignment="1">
      <alignment horizontal="left" wrapText="1"/>
    </xf>
    <xf numFmtId="0" fontId="18" fillId="0" borderId="58" xfId="0" applyFont="1" applyFill="1" applyBorder="1" applyAlignment="1">
      <alignment horizontal="right"/>
    </xf>
    <xf numFmtId="0" fontId="6" fillId="0" borderId="59" xfId="0" applyFont="1" applyFill="1" applyBorder="1" applyAlignment="1">
      <alignment horizontal="center" vertical="center" wrapText="1" readingOrder="1"/>
    </xf>
    <xf numFmtId="0" fontId="6" fillId="0" borderId="64" xfId="0" applyFont="1" applyFill="1" applyBorder="1" applyAlignment="1">
      <alignment horizontal="center" vertical="center" wrapText="1" readingOrder="1"/>
    </xf>
    <xf numFmtId="0" fontId="0" fillId="0" borderId="2" xfId="0" applyFont="1" applyFill="1" applyBorder="1" applyAlignment="1"/>
    <xf numFmtId="0" fontId="0" fillId="0" borderId="0" xfId="0" applyFont="1" applyFill="1" applyBorder="1" applyAlignment="1"/>
    <xf numFmtId="165" fontId="18" fillId="0" borderId="59" xfId="0" applyNumberFormat="1" applyFont="1" applyFill="1" applyBorder="1" applyAlignment="1">
      <alignment horizontal="right" wrapText="1"/>
    </xf>
    <xf numFmtId="0" fontId="18" fillId="0" borderId="59" xfId="0" applyFont="1" applyFill="1" applyBorder="1" applyAlignment="1">
      <alignment horizontal="right" wrapText="1"/>
    </xf>
    <xf numFmtId="165" fontId="18" fillId="2" borderId="59" xfId="0" applyNumberFormat="1" applyFont="1" applyFill="1" applyBorder="1" applyAlignment="1">
      <alignment horizontal="right" wrapText="1"/>
    </xf>
    <xf numFmtId="165" fontId="18" fillId="7" borderId="59" xfId="0" applyNumberFormat="1" applyFont="1" applyFill="1" applyBorder="1" applyAlignment="1">
      <alignment horizontal="right" wrapText="1"/>
    </xf>
    <xf numFmtId="2" fontId="18" fillId="7" borderId="56" xfId="0" applyNumberFormat="1" applyFont="1" applyFill="1" applyBorder="1" applyAlignment="1">
      <alignment horizontal="right" wrapText="1"/>
    </xf>
    <xf numFmtId="165" fontId="18" fillId="7" borderId="61" xfId="0" applyNumberFormat="1" applyFont="1" applyFill="1" applyBorder="1" applyAlignment="1">
      <alignment horizontal="right" wrapText="1"/>
    </xf>
    <xf numFmtId="166" fontId="18" fillId="7" borderId="56" xfId="0" applyNumberFormat="1" applyFont="1" applyFill="1" applyBorder="1" applyAlignment="1">
      <alignment horizontal="right" wrapText="1"/>
    </xf>
    <xf numFmtId="0" fontId="18" fillId="0" borderId="56" xfId="0" applyFont="1" applyBorder="1" applyAlignment="1">
      <alignment horizontal="left" vertical="center" wrapText="1"/>
    </xf>
    <xf numFmtId="0" fontId="18" fillId="7" borderId="56" xfId="0" applyFont="1" applyFill="1" applyBorder="1" applyAlignment="1">
      <alignment horizontal="left" vertical="center" wrapText="1"/>
    </xf>
    <xf numFmtId="0" fontId="19" fillId="0" borderId="56" xfId="0" applyFont="1" applyBorder="1" applyAlignment="1">
      <alignment horizontal="left" vertical="center" wrapText="1"/>
    </xf>
    <xf numFmtId="0" fontId="19" fillId="7" borderId="56" xfId="0" applyFont="1" applyFill="1" applyBorder="1" applyAlignment="1">
      <alignment horizontal="left" vertical="center" wrapText="1"/>
    </xf>
    <xf numFmtId="0" fontId="19" fillId="3" borderId="56" xfId="0" applyFont="1" applyFill="1" applyBorder="1" applyAlignment="1">
      <alignment horizontal="left" vertical="center"/>
    </xf>
    <xf numFmtId="0" fontId="19" fillId="0" borderId="56" xfId="0" applyFont="1" applyFill="1" applyBorder="1" applyAlignment="1">
      <alignment horizontal="left" vertical="center" wrapText="1"/>
    </xf>
    <xf numFmtId="0" fontId="18" fillId="7" borderId="56" xfId="0" applyFont="1" applyFill="1" applyBorder="1" applyAlignment="1">
      <alignment horizontal="left" wrapText="1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165" fontId="18" fillId="8" borderId="59" xfId="0" applyNumberFormat="1" applyFont="1" applyFill="1" applyBorder="1" applyAlignment="1">
      <alignment horizontal="right" wrapText="1"/>
    </xf>
    <xf numFmtId="0" fontId="18" fillId="8" borderId="0" xfId="0" applyFont="1" applyFill="1" applyAlignment="1"/>
    <xf numFmtId="0" fontId="22" fillId="9" borderId="0" xfId="0" applyFont="1" applyFill="1" applyAlignment="1">
      <alignment vertical="center"/>
    </xf>
    <xf numFmtId="165" fontId="18" fillId="8" borderId="56" xfId="0" applyNumberFormat="1" applyFont="1" applyFill="1" applyBorder="1" applyAlignment="1">
      <alignment horizontal="right" wrapText="1"/>
    </xf>
    <xf numFmtId="0" fontId="18" fillId="0" borderId="56" xfId="0" applyFont="1" applyFill="1" applyBorder="1" applyAlignment="1">
      <alignment horizontal="left" vertical="center" wrapText="1"/>
    </xf>
    <xf numFmtId="44" fontId="18" fillId="8" borderId="56" xfId="1" applyFont="1" applyFill="1" applyBorder="1" applyAlignment="1">
      <alignment horizontal="right"/>
    </xf>
    <xf numFmtId="44" fontId="18" fillId="7" borderId="56" xfId="1" applyFont="1" applyFill="1" applyBorder="1" applyAlignment="1">
      <alignment horizontal="right"/>
    </xf>
    <xf numFmtId="44" fontId="18" fillId="0" borderId="56" xfId="1" applyFont="1" applyFill="1" applyBorder="1" applyAlignment="1">
      <alignment horizontal="right"/>
    </xf>
    <xf numFmtId="0" fontId="19" fillId="0" borderId="56" xfId="0" applyFont="1" applyFill="1" applyBorder="1" applyAlignment="1">
      <alignment horizontal="right" wrapText="1"/>
    </xf>
    <xf numFmtId="0" fontId="19" fillId="8" borderId="56" xfId="0" applyFont="1" applyFill="1" applyBorder="1" applyAlignment="1">
      <alignment horizontal="right" wrapText="1"/>
    </xf>
    <xf numFmtId="44" fontId="18" fillId="0" borderId="56" xfId="1" applyFont="1" applyBorder="1" applyAlignment="1">
      <alignment horizontal="right"/>
    </xf>
    <xf numFmtId="0" fontId="19" fillId="2" borderId="56" xfId="0" applyFont="1" applyFill="1" applyBorder="1" applyAlignment="1">
      <alignment horizontal="right" wrapText="1"/>
    </xf>
    <xf numFmtId="0" fontId="20" fillId="0" borderId="57" xfId="0" applyFont="1" applyFill="1" applyBorder="1" applyAlignment="1">
      <alignment horizontal="right" textRotation="90" wrapText="1"/>
    </xf>
    <xf numFmtId="0" fontId="20" fillId="0" borderId="58" xfId="0" applyFont="1" applyFill="1" applyBorder="1" applyAlignment="1">
      <alignment horizontal="right" wrapText="1"/>
    </xf>
    <xf numFmtId="0" fontId="0" fillId="0" borderId="0" xfId="0" applyFont="1" applyFill="1" applyAlignment="1">
      <alignment horizontal="right"/>
    </xf>
    <xf numFmtId="0" fontId="19" fillId="7" borderId="56" xfId="0" applyFont="1" applyFill="1" applyBorder="1" applyAlignment="1">
      <alignment horizontal="right" wrapText="1"/>
    </xf>
    <xf numFmtId="0" fontId="18" fillId="7" borderId="0" xfId="0" applyFont="1" applyFill="1" applyAlignment="1"/>
    <xf numFmtId="165" fontId="18" fillId="7" borderId="56" xfId="0" applyNumberFormat="1" applyFont="1" applyFill="1" applyBorder="1" applyAlignment="1">
      <alignment horizontal="right" wrapText="1"/>
    </xf>
    <xf numFmtId="0" fontId="20" fillId="0" borderId="58" xfId="0" applyFont="1" applyFill="1" applyBorder="1" applyAlignment="1">
      <alignment horizontal="left" vertical="center" wrapText="1"/>
    </xf>
    <xf numFmtId="165" fontId="18" fillId="0" borderId="0" xfId="0" applyNumberFormat="1" applyFont="1" applyFill="1" applyAlignment="1"/>
    <xf numFmtId="165" fontId="18" fillId="2" borderId="56" xfId="0" applyNumberFormat="1" applyFont="1" applyFill="1" applyBorder="1" applyAlignment="1">
      <alignment horizontal="right" wrapText="1"/>
    </xf>
    <xf numFmtId="166" fontId="6" fillId="0" borderId="65" xfId="0" applyNumberFormat="1" applyFont="1" applyFill="1" applyBorder="1" applyAlignment="1">
      <alignment horizontal="center" vertical="center" wrapText="1" readingOrder="1"/>
    </xf>
    <xf numFmtId="166" fontId="18" fillId="0" borderId="65" xfId="0" applyNumberFormat="1" applyFont="1" applyFill="1" applyBorder="1" applyAlignment="1">
      <alignment horizontal="right" wrapText="1"/>
    </xf>
    <xf numFmtId="166" fontId="18" fillId="7" borderId="65" xfId="0" applyNumberFormat="1" applyFont="1" applyFill="1" applyBorder="1" applyAlignment="1">
      <alignment horizontal="right" wrapText="1"/>
    </xf>
    <xf numFmtId="166" fontId="0" fillId="0" borderId="32" xfId="0" applyNumberFormat="1" applyFont="1" applyFill="1" applyBorder="1" applyAlignment="1"/>
    <xf numFmtId="166" fontId="20" fillId="0" borderId="58" xfId="0" applyNumberFormat="1" applyFont="1" applyFill="1" applyBorder="1" applyAlignment="1">
      <alignment horizontal="right" wrapText="1"/>
    </xf>
    <xf numFmtId="166" fontId="18" fillId="8" borderId="56" xfId="0" applyNumberFormat="1" applyFont="1" applyFill="1" applyBorder="1" applyAlignment="1">
      <alignment horizontal="right" wrapText="1"/>
    </xf>
    <xf numFmtId="166" fontId="18" fillId="2" borderId="56" xfId="0" applyNumberFormat="1" applyFont="1" applyFill="1" applyBorder="1" applyAlignment="1">
      <alignment horizontal="right" wrapText="1"/>
    </xf>
    <xf numFmtId="166" fontId="18" fillId="2" borderId="59" xfId="0" applyNumberFormat="1" applyFont="1" applyFill="1" applyBorder="1" applyAlignment="1">
      <alignment horizontal="right" wrapText="1"/>
    </xf>
    <xf numFmtId="3" fontId="0" fillId="0" borderId="2" xfId="0" applyNumberFormat="1" applyFont="1" applyFill="1" applyBorder="1" applyAlignment="1"/>
    <xf numFmtId="3" fontId="0" fillId="0" borderId="0" xfId="0" applyNumberFormat="1" applyFont="1" applyFill="1" applyBorder="1" applyAlignment="1"/>
    <xf numFmtId="165" fontId="20" fillId="0" borderId="60" xfId="0" applyNumberFormat="1" applyFont="1" applyFill="1" applyBorder="1" applyAlignment="1">
      <alignment horizontal="right" wrapText="1"/>
    </xf>
    <xf numFmtId="2" fontId="0" fillId="0" borderId="0" xfId="0" applyNumberFormat="1" applyFont="1" applyFill="1" applyBorder="1" applyAlignment="1"/>
    <xf numFmtId="2" fontId="20" fillId="0" borderId="58" xfId="0" applyNumberFormat="1" applyFont="1" applyFill="1" applyBorder="1" applyAlignment="1">
      <alignment horizontal="right" wrapText="1"/>
    </xf>
    <xf numFmtId="166" fontId="18" fillId="0" borderId="59" xfId="0" applyNumberFormat="1" applyFont="1" applyFill="1" applyBorder="1" applyAlignment="1">
      <alignment horizontal="right" wrapText="1"/>
    </xf>
    <xf numFmtId="166" fontId="18" fillId="0" borderId="64" xfId="0" applyNumberFormat="1" applyFont="1" applyFill="1" applyBorder="1" applyAlignment="1">
      <alignment horizontal="right" wrapText="1"/>
    </xf>
    <xf numFmtId="166" fontId="18" fillId="7" borderId="59" xfId="0" applyNumberFormat="1" applyFont="1" applyFill="1" applyBorder="1" applyAlignment="1">
      <alignment horizontal="right" wrapText="1"/>
    </xf>
    <xf numFmtId="166" fontId="18" fillId="7" borderId="64" xfId="0" applyNumberFormat="1" applyFont="1" applyFill="1" applyBorder="1" applyAlignment="1">
      <alignment horizontal="right" wrapText="1"/>
    </xf>
    <xf numFmtId="166" fontId="18" fillId="8" borderId="59" xfId="0" applyNumberFormat="1" applyFont="1" applyFill="1" applyBorder="1" applyAlignment="1">
      <alignment horizontal="right" wrapText="1"/>
    </xf>
    <xf numFmtId="166" fontId="18" fillId="8" borderId="64" xfId="0" applyNumberFormat="1" applyFont="1" applyFill="1" applyBorder="1" applyAlignment="1">
      <alignment horizontal="right" wrapText="1"/>
    </xf>
    <xf numFmtId="166" fontId="18" fillId="2" borderId="64" xfId="0" applyNumberFormat="1" applyFont="1" applyFill="1" applyBorder="1" applyAlignment="1">
      <alignment horizontal="right" wrapText="1"/>
    </xf>
    <xf numFmtId="166" fontId="20" fillId="0" borderId="60" xfId="0" applyNumberFormat="1" applyFont="1" applyFill="1" applyBorder="1" applyAlignment="1">
      <alignment horizontal="right" wrapText="1"/>
    </xf>
    <xf numFmtId="166" fontId="20" fillId="0" borderId="66" xfId="0" applyNumberFormat="1" applyFont="1" applyFill="1" applyBorder="1" applyAlignment="1">
      <alignment horizontal="right" wrapText="1"/>
    </xf>
    <xf numFmtId="165" fontId="20" fillId="0" borderId="58" xfId="0" applyNumberFormat="1" applyFont="1" applyFill="1" applyBorder="1" applyAlignment="1">
      <alignment horizontal="right" wrapText="1"/>
    </xf>
    <xf numFmtId="170" fontId="0" fillId="0" borderId="0" xfId="3" applyNumberFormat="1" applyFont="1" applyFill="1" applyBorder="1" applyAlignment="1"/>
    <xf numFmtId="165" fontId="18" fillId="0" borderId="64" xfId="0" applyNumberFormat="1" applyFont="1" applyFill="1" applyBorder="1" applyAlignment="1">
      <alignment horizontal="right" wrapText="1"/>
    </xf>
    <xf numFmtId="165" fontId="18" fillId="7" borderId="64" xfId="0" applyNumberFormat="1" applyFont="1" applyFill="1" applyBorder="1" applyAlignment="1">
      <alignment horizontal="right" wrapText="1"/>
    </xf>
    <xf numFmtId="165" fontId="18" fillId="2" borderId="64" xfId="0" applyNumberFormat="1" applyFont="1" applyFill="1" applyBorder="1" applyAlignment="1">
      <alignment horizontal="right" wrapText="1"/>
    </xf>
    <xf numFmtId="165" fontId="18" fillId="8" borderId="64" xfId="0" applyNumberFormat="1" applyFont="1" applyFill="1" applyBorder="1" applyAlignment="1">
      <alignment horizontal="right" wrapText="1"/>
    </xf>
    <xf numFmtId="165" fontId="20" fillId="0" borderId="66" xfId="0" applyNumberFormat="1" applyFont="1" applyFill="1" applyBorder="1" applyAlignment="1">
      <alignment horizontal="right" wrapText="1"/>
    </xf>
    <xf numFmtId="2" fontId="0" fillId="0" borderId="0" xfId="0" applyNumberFormat="1" applyFont="1" applyFill="1" applyBorder="1" applyAlignment="1">
      <alignment horizontal="right" wrapText="1"/>
    </xf>
    <xf numFmtId="0" fontId="0" fillId="0" borderId="48" xfId="0" applyFont="1" applyFill="1" applyBorder="1" applyAlignment="1">
      <alignment horizontal="right"/>
    </xf>
    <xf numFmtId="166" fontId="0" fillId="0" borderId="48" xfId="0" applyNumberFormat="1" applyFont="1" applyFill="1" applyBorder="1" applyAlignment="1">
      <alignment horizontal="right"/>
    </xf>
    <xf numFmtId="3" fontId="18" fillId="0" borderId="48" xfId="0" applyNumberFormat="1" applyFont="1" applyFill="1" applyBorder="1" applyAlignment="1">
      <alignment horizontal="right"/>
    </xf>
    <xf numFmtId="0" fontId="23" fillId="0" borderId="0" xfId="0" applyFont="1" applyAlignment="1">
      <alignment vertical="center"/>
    </xf>
    <xf numFmtId="0" fontId="18" fillId="0" borderId="33" xfId="0" applyFont="1" applyFill="1" applyBorder="1" applyAlignment="1">
      <alignment horizontal="center" vertical="center" wrapText="1"/>
    </xf>
    <xf numFmtId="0" fontId="19" fillId="2" borderId="80" xfId="0" applyFont="1" applyFill="1" applyBorder="1" applyAlignment="1">
      <alignment horizontal="right" wrapText="1"/>
    </xf>
    <xf numFmtId="166" fontId="18" fillId="8" borderId="81" xfId="0" applyNumberFormat="1" applyFont="1" applyFill="1" applyBorder="1" applyAlignment="1">
      <alignment horizontal="right" wrapText="1"/>
    </xf>
    <xf numFmtId="166" fontId="18" fillId="2" borderId="82" xfId="0" applyNumberFormat="1" applyFont="1" applyFill="1" applyBorder="1" applyAlignment="1">
      <alignment horizontal="right" wrapText="1"/>
    </xf>
    <xf numFmtId="165" fontId="18" fillId="8" borderId="80" xfId="0" applyNumberFormat="1" applyFont="1" applyFill="1" applyBorder="1" applyAlignment="1">
      <alignment horizontal="right" wrapText="1"/>
    </xf>
    <xf numFmtId="165" fontId="18" fillId="2" borderId="80" xfId="0" applyNumberFormat="1" applyFont="1" applyFill="1" applyBorder="1" applyAlignment="1">
      <alignment horizontal="right" wrapText="1"/>
    </xf>
    <xf numFmtId="166" fontId="18" fillId="2" borderId="80" xfId="0" applyNumberFormat="1" applyFont="1" applyFill="1" applyBorder="1" applyAlignment="1">
      <alignment horizontal="right" wrapText="1"/>
    </xf>
    <xf numFmtId="165" fontId="18" fillId="2" borderId="81" xfId="0" applyNumberFormat="1" applyFont="1" applyFill="1" applyBorder="1" applyAlignment="1">
      <alignment horizontal="right" wrapText="1"/>
    </xf>
    <xf numFmtId="165" fontId="18" fillId="8" borderId="82" xfId="0" applyNumberFormat="1" applyFont="1" applyFill="1" applyBorder="1" applyAlignment="1">
      <alignment horizontal="right" wrapText="1"/>
    </xf>
    <xf numFmtId="2" fontId="18" fillId="2" borderId="80" xfId="0" applyNumberFormat="1" applyFont="1" applyFill="1" applyBorder="1" applyAlignment="1">
      <alignment horizontal="right" wrapText="1"/>
    </xf>
    <xf numFmtId="0" fontId="18" fillId="0" borderId="77" xfId="0" applyFont="1" applyFill="1" applyBorder="1" applyAlignment="1">
      <alignment horizontal="center" vertical="center" wrapText="1"/>
    </xf>
    <xf numFmtId="0" fontId="18" fillId="0" borderId="78" xfId="0" applyFont="1" applyFill="1" applyBorder="1" applyAlignment="1">
      <alignment horizontal="center" vertical="center" wrapText="1"/>
    </xf>
    <xf numFmtId="166" fontId="18" fillId="0" borderId="81" xfId="0" applyNumberFormat="1" applyFont="1" applyFill="1" applyBorder="1" applyAlignment="1">
      <alignment horizontal="right" wrapText="1"/>
    </xf>
    <xf numFmtId="166" fontId="18" fillId="0" borderId="82" xfId="0" applyNumberFormat="1" applyFont="1" applyFill="1" applyBorder="1" applyAlignment="1">
      <alignment horizontal="right" wrapText="1"/>
    </xf>
    <xf numFmtId="165" fontId="18" fillId="0" borderId="80" xfId="0" applyNumberFormat="1" applyFont="1" applyFill="1" applyBorder="1" applyAlignment="1">
      <alignment horizontal="right" wrapText="1"/>
    </xf>
    <xf numFmtId="166" fontId="18" fillId="0" borderId="80" xfId="0" applyNumberFormat="1" applyFont="1" applyFill="1" applyBorder="1" applyAlignment="1">
      <alignment horizontal="right" wrapText="1"/>
    </xf>
    <xf numFmtId="165" fontId="18" fillId="0" borderId="82" xfId="0" applyNumberFormat="1" applyFont="1" applyFill="1" applyBorder="1" applyAlignment="1">
      <alignment horizontal="right" wrapText="1"/>
    </xf>
    <xf numFmtId="2" fontId="18" fillId="0" borderId="80" xfId="0" applyNumberFormat="1" applyFont="1" applyFill="1" applyBorder="1" applyAlignment="1">
      <alignment horizontal="right" wrapText="1"/>
    </xf>
    <xf numFmtId="0" fontId="19" fillId="0" borderId="56" xfId="0" applyFont="1" applyFill="1" applyBorder="1" applyAlignment="1">
      <alignment horizontal="center" wrapText="1"/>
    </xf>
    <xf numFmtId="0" fontId="19" fillId="0" borderId="80" xfId="0" applyFont="1" applyFill="1" applyBorder="1" applyAlignment="1">
      <alignment horizontal="center" wrapText="1"/>
    </xf>
    <xf numFmtId="0" fontId="19" fillId="7" borderId="56" xfId="0" applyFont="1" applyFill="1" applyBorder="1" applyAlignment="1">
      <alignment horizontal="center" wrapText="1"/>
    </xf>
    <xf numFmtId="44" fontId="18" fillId="0" borderId="61" xfId="1" applyFont="1" applyFill="1" applyBorder="1" applyAlignment="1">
      <alignment horizontal="right" wrapText="1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/>
    <xf numFmtId="0" fontId="6" fillId="0" borderId="0" xfId="0" applyFont="1"/>
    <xf numFmtId="0" fontId="0" fillId="0" borderId="0" xfId="0" applyAlignment="1">
      <alignment horizontal="left" indent="2"/>
    </xf>
    <xf numFmtId="0" fontId="6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37" xfId="0" applyBorder="1" applyAlignment="1"/>
    <xf numFmtId="0" fontId="0" fillId="0" borderId="83" xfId="0" applyBorder="1"/>
    <xf numFmtId="0" fontId="6" fillId="0" borderId="0" xfId="0" applyFont="1" applyAlignment="1">
      <alignment horizontal="left" indent="2"/>
    </xf>
    <xf numFmtId="0" fontId="0" fillId="0" borderId="0" xfId="0" applyFill="1"/>
    <xf numFmtId="0" fontId="18" fillId="0" borderId="61" xfId="0" applyFont="1" applyFill="1" applyBorder="1" applyAlignment="1">
      <alignment horizontal="left" vertical="center" wrapText="1"/>
    </xf>
    <xf numFmtId="0" fontId="18" fillId="0" borderId="79" xfId="0" applyFont="1" applyFill="1" applyBorder="1" applyAlignment="1">
      <alignment horizontal="center" vertical="center" wrapText="1"/>
    </xf>
    <xf numFmtId="165" fontId="18" fillId="0" borderId="81" xfId="0" applyNumberFormat="1" applyFont="1" applyFill="1" applyBorder="1" applyAlignment="1">
      <alignment horizontal="right" wrapText="1"/>
    </xf>
    <xf numFmtId="44" fontId="18" fillId="0" borderId="80" xfId="1" applyFont="1" applyFill="1" applyBorder="1" applyAlignment="1">
      <alignment horizontal="right"/>
    </xf>
    <xf numFmtId="0" fontId="23" fillId="10" borderId="0" xfId="0" applyFont="1" applyFill="1"/>
    <xf numFmtId="167" fontId="18" fillId="0" borderId="86" xfId="0" applyNumberFormat="1" applyFont="1" applyFill="1" applyBorder="1" applyAlignment="1">
      <alignment horizontal="right"/>
    </xf>
    <xf numFmtId="167" fontId="18" fillId="7" borderId="86" xfId="0" applyNumberFormat="1" applyFont="1" applyFill="1" applyBorder="1" applyAlignment="1">
      <alignment horizontal="right"/>
    </xf>
    <xf numFmtId="167" fontId="18" fillId="2" borderId="86" xfId="0" applyNumberFormat="1" applyFont="1" applyFill="1" applyBorder="1" applyAlignment="1">
      <alignment horizontal="right"/>
    </xf>
    <xf numFmtId="167" fontId="18" fillId="8" borderId="86" xfId="0" applyNumberFormat="1" applyFont="1" applyFill="1" applyBorder="1" applyAlignment="1">
      <alignment horizontal="right"/>
    </xf>
    <xf numFmtId="168" fontId="20" fillId="0" borderId="88" xfId="0" applyNumberFormat="1" applyFont="1" applyFill="1" applyBorder="1" applyAlignment="1">
      <alignment horizontal="right" wrapText="1"/>
    </xf>
    <xf numFmtId="0" fontId="24" fillId="0" borderId="50" xfId="0" applyFont="1" applyBorder="1" applyAlignment="1"/>
    <xf numFmtId="0" fontId="24" fillId="0" borderId="0" xfId="0" applyFont="1" applyBorder="1" applyAlignment="1"/>
    <xf numFmtId="166" fontId="0" fillId="0" borderId="0" xfId="0" applyNumberFormat="1" applyFont="1" applyFill="1" applyBorder="1" applyAlignment="1"/>
    <xf numFmtId="4" fontId="18" fillId="0" borderId="61" xfId="0" applyNumberFormat="1" applyFont="1" applyFill="1" applyBorder="1" applyAlignment="1">
      <alignment horizontal="right"/>
    </xf>
    <xf numFmtId="4" fontId="18" fillId="7" borderId="61" xfId="0" applyNumberFormat="1" applyFont="1" applyFill="1" applyBorder="1" applyAlignment="1">
      <alignment horizontal="right" wrapText="1"/>
    </xf>
    <xf numFmtId="4" fontId="18" fillId="0" borderId="61" xfId="0" applyNumberFormat="1" applyFont="1" applyFill="1" applyBorder="1" applyAlignment="1">
      <alignment horizontal="right" wrapText="1"/>
    </xf>
    <xf numFmtId="2" fontId="18" fillId="0" borderId="61" xfId="0" applyNumberFormat="1" applyFont="1" applyFill="1" applyBorder="1" applyAlignment="1">
      <alignment horizontal="right"/>
    </xf>
    <xf numFmtId="4" fontId="18" fillId="7" borderId="64" xfId="0" applyNumberFormat="1" applyFont="1" applyFill="1" applyBorder="1" applyAlignment="1">
      <alignment horizontal="right" wrapText="1"/>
    </xf>
    <xf numFmtId="4" fontId="18" fillId="2" borderId="64" xfId="0" applyNumberFormat="1" applyFont="1" applyFill="1" applyBorder="1" applyAlignment="1">
      <alignment horizontal="right"/>
    </xf>
    <xf numFmtId="2" fontId="18" fillId="8" borderId="64" xfId="0" applyNumberFormat="1" applyFont="1" applyFill="1" applyBorder="1" applyAlignment="1">
      <alignment horizontal="right"/>
    </xf>
    <xf numFmtId="2" fontId="18" fillId="0" borderId="64" xfId="0" applyNumberFormat="1" applyFont="1" applyFill="1" applyBorder="1" applyAlignment="1">
      <alignment horizontal="right"/>
    </xf>
    <xf numFmtId="2" fontId="18" fillId="2" borderId="64" xfId="0" applyNumberFormat="1" applyFont="1" applyFill="1" applyBorder="1" applyAlignment="1">
      <alignment horizontal="right"/>
    </xf>
    <xf numFmtId="2" fontId="20" fillId="0" borderId="66" xfId="0" applyNumberFormat="1" applyFont="1" applyFill="1" applyBorder="1" applyAlignment="1">
      <alignment horizontal="right" wrapText="1"/>
    </xf>
    <xf numFmtId="4" fontId="20" fillId="0" borderId="60" xfId="0" applyNumberFormat="1" applyFont="1" applyFill="1" applyBorder="1" applyAlignment="1">
      <alignment horizontal="right" wrapText="1"/>
    </xf>
    <xf numFmtId="0" fontId="18" fillId="2" borderId="73" xfId="0" applyFont="1" applyFill="1" applyBorder="1" applyAlignment="1">
      <alignment horizontal="center" vertical="center" wrapText="1"/>
    </xf>
    <xf numFmtId="0" fontId="18" fillId="2" borderId="74" xfId="0" applyFont="1" applyFill="1" applyBorder="1" applyAlignment="1">
      <alignment horizontal="center" vertical="center" wrapText="1"/>
    </xf>
    <xf numFmtId="0" fontId="18" fillId="2" borderId="61" xfId="0" applyFont="1" applyFill="1" applyBorder="1" applyAlignment="1">
      <alignment horizontal="center" vertical="center" wrapText="1"/>
    </xf>
    <xf numFmtId="0" fontId="21" fillId="9" borderId="73" xfId="0" applyFont="1" applyFill="1" applyBorder="1" applyAlignment="1">
      <alignment horizontal="center" vertical="center" wrapText="1"/>
    </xf>
    <xf numFmtId="0" fontId="21" fillId="9" borderId="74" xfId="0" applyFont="1" applyFill="1" applyBorder="1" applyAlignment="1">
      <alignment horizontal="center" vertical="center" wrapText="1"/>
    </xf>
    <xf numFmtId="0" fontId="21" fillId="9" borderId="87" xfId="0" applyFont="1" applyFill="1" applyBorder="1" applyAlignment="1">
      <alignment horizontal="center" vertical="center" wrapText="1"/>
    </xf>
    <xf numFmtId="0" fontId="18" fillId="0" borderId="75" xfId="0" applyFont="1" applyFill="1" applyBorder="1" applyAlignment="1">
      <alignment horizontal="center" vertical="center" wrapText="1"/>
    </xf>
    <xf numFmtId="0" fontId="18" fillId="0" borderId="76" xfId="0" applyFont="1" applyFill="1" applyBorder="1" applyAlignment="1">
      <alignment horizontal="center" vertical="center" wrapText="1"/>
    </xf>
    <xf numFmtId="0" fontId="18" fillId="8" borderId="73" xfId="0" applyFont="1" applyFill="1" applyBorder="1" applyAlignment="1">
      <alignment horizontal="center" vertical="center" wrapText="1"/>
    </xf>
    <xf numFmtId="0" fontId="18" fillId="8" borderId="74" xfId="0" applyFont="1" applyFill="1" applyBorder="1" applyAlignment="1">
      <alignment horizontal="center" vertical="center" wrapText="1"/>
    </xf>
    <xf numFmtId="0" fontId="18" fillId="8" borderId="61" xfId="0" applyFont="1" applyFill="1" applyBorder="1" applyAlignment="1">
      <alignment horizontal="center" vertical="center" wrapText="1"/>
    </xf>
    <xf numFmtId="0" fontId="22" fillId="9" borderId="73" xfId="0" applyFont="1" applyFill="1" applyBorder="1" applyAlignment="1">
      <alignment horizontal="center" vertical="center" wrapText="1"/>
    </xf>
    <xf numFmtId="0" fontId="22" fillId="9" borderId="74" xfId="0" applyFont="1" applyFill="1" applyBorder="1" applyAlignment="1">
      <alignment horizontal="center" vertical="center" wrapText="1"/>
    </xf>
    <xf numFmtId="0" fontId="22" fillId="9" borderId="87" xfId="0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63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16" fillId="5" borderId="56" xfId="0" applyFont="1" applyFill="1" applyBorder="1" applyAlignment="1">
      <alignment horizontal="center" vertical="center" wrapText="1"/>
    </xf>
    <xf numFmtId="0" fontId="16" fillId="5" borderId="86" xfId="0" applyFont="1" applyFill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 readingOrder="1"/>
    </xf>
    <xf numFmtId="0" fontId="0" fillId="0" borderId="68" xfId="0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 readingOrder="1"/>
    </xf>
    <xf numFmtId="0" fontId="6" fillId="0" borderId="70" xfId="0" applyFont="1" applyBorder="1" applyAlignment="1">
      <alignment horizontal="center" vertical="center" wrapText="1" readingOrder="1"/>
    </xf>
    <xf numFmtId="0" fontId="6" fillId="0" borderId="84" xfId="0" applyFont="1" applyBorder="1" applyAlignment="1">
      <alignment horizontal="center" vertical="center" wrapText="1" readingOrder="1"/>
    </xf>
    <xf numFmtId="0" fontId="6" fillId="0" borderId="85" xfId="0" applyFont="1" applyBorder="1" applyAlignment="1">
      <alignment horizontal="center" vertical="center" wrapText="1" readingOrder="1"/>
    </xf>
    <xf numFmtId="0" fontId="6" fillId="0" borderId="69" xfId="0" applyFont="1" applyFill="1" applyBorder="1" applyAlignment="1">
      <alignment horizontal="center" vertical="center" textRotation="90" wrapText="1" readingOrder="1"/>
    </xf>
    <xf numFmtId="0" fontId="6" fillId="0" borderId="70" xfId="0" applyFont="1" applyFill="1" applyBorder="1" applyAlignment="1">
      <alignment horizontal="center" vertical="center" textRotation="90" wrapText="1" readingOrder="1"/>
    </xf>
    <xf numFmtId="0" fontId="6" fillId="0" borderId="71" xfId="0" applyFont="1" applyFill="1" applyBorder="1" applyAlignment="1">
      <alignment horizontal="center" vertical="center" wrapText="1" readingOrder="1"/>
    </xf>
    <xf numFmtId="0" fontId="6" fillId="0" borderId="72" xfId="0" applyFont="1" applyFill="1" applyBorder="1" applyAlignment="1">
      <alignment horizontal="center" vertical="center" wrapText="1" readingOrder="1"/>
    </xf>
    <xf numFmtId="0" fontId="6" fillId="0" borderId="53" xfId="0" applyFont="1" applyFill="1" applyBorder="1" applyAlignment="1">
      <alignment horizontal="center" vertical="center" wrapText="1" readingOrder="1"/>
    </xf>
    <xf numFmtId="0" fontId="0" fillId="0" borderId="55" xfId="0" applyBorder="1" applyAlignment="1">
      <alignment horizontal="center" vertical="center" wrapText="1"/>
    </xf>
    <xf numFmtId="0" fontId="6" fillId="0" borderId="69" xfId="0" applyFont="1" applyFill="1" applyBorder="1" applyAlignment="1">
      <alignment horizontal="center" vertical="center" wrapText="1" readingOrder="1"/>
    </xf>
    <xf numFmtId="0" fontId="0" fillId="0" borderId="70" xfId="0" applyBorder="1" applyAlignment="1">
      <alignment horizontal="center" vertical="center" wrapText="1"/>
    </xf>
    <xf numFmtId="0" fontId="18" fillId="0" borderId="5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10" fillId="0" borderId="0" xfId="2" applyAlignment="1">
      <alignment vertical="center" wrapText="1"/>
    </xf>
    <xf numFmtId="0" fontId="13" fillId="5" borderId="33" xfId="0" applyFont="1" applyFill="1" applyBorder="1" applyAlignment="1">
      <alignment horizontal="center" wrapText="1"/>
    </xf>
    <xf numFmtId="0" fontId="13" fillId="5" borderId="0" xfId="0" applyFont="1" applyFill="1" applyBorder="1" applyAlignment="1">
      <alignment horizontal="center" wrapText="1"/>
    </xf>
    <xf numFmtId="0" fontId="13" fillId="5" borderId="3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vertical="center" wrapText="1"/>
    </xf>
    <xf numFmtId="0" fontId="13" fillId="5" borderId="40" xfId="0" applyFont="1" applyFill="1" applyBorder="1" applyAlignment="1">
      <alignment horizontal="center" wrapText="1"/>
    </xf>
    <xf numFmtId="0" fontId="13" fillId="5" borderId="48" xfId="0" applyFont="1" applyFill="1" applyBorder="1" applyAlignment="1">
      <alignment horizontal="center" wrapText="1"/>
    </xf>
    <xf numFmtId="0" fontId="13" fillId="5" borderId="49" xfId="0" applyFont="1" applyFill="1" applyBorder="1" applyAlignment="1">
      <alignment horizont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ls.gov/oes/current/oes_nat.htm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Z116"/>
  <sheetViews>
    <sheetView tabSelected="1" zoomScale="90" zoomScaleNormal="90" zoomScaleSheetLayoutView="76" workbookViewId="0">
      <pane ySplit="3" topLeftCell="A31" activePane="bottomLeft" state="frozen"/>
      <selection pane="bottomLeft" activeCell="S43" sqref="S43"/>
    </sheetView>
  </sheetViews>
  <sheetFormatPr defaultColWidth="9.140625" defaultRowHeight="15" x14ac:dyDescent="0.25"/>
  <cols>
    <col min="1" max="1" width="13.140625" style="6" customWidth="1"/>
    <col min="2" max="2" width="23.140625" style="176" customWidth="1"/>
    <col min="3" max="3" width="40.5703125" style="176" customWidth="1"/>
    <col min="4" max="4" width="4.42578125" style="6" customWidth="1"/>
    <col min="5" max="5" width="8.7109375" style="6" customWidth="1"/>
    <col min="6" max="6" width="12.28515625" style="160" customWidth="1"/>
    <col min="7" max="8" width="9.7109375" style="161" customWidth="1"/>
    <col min="9" max="10" width="8.7109375" style="161" customWidth="1"/>
    <col min="11" max="11" width="11.7109375" style="160" customWidth="1"/>
    <col min="12" max="14" width="9.7109375" style="161" customWidth="1"/>
    <col min="15" max="15" width="8.7109375" style="202" customWidth="1"/>
    <col min="16" max="16" width="11.7109375" style="6" customWidth="1"/>
    <col min="17" max="17" width="9.28515625" style="6" customWidth="1"/>
    <col min="18" max="18" width="11.28515625" style="6" customWidth="1"/>
    <col min="19" max="16384" width="9.140625" style="6"/>
  </cols>
  <sheetData>
    <row r="1" spans="1:52" ht="19.5" thickBot="1" x14ac:dyDescent="0.35">
      <c r="A1" s="277" t="s">
        <v>132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8"/>
    </row>
    <row r="2" spans="1:52" s="147" customFormat="1" ht="25.15" customHeight="1" x14ac:dyDescent="0.25">
      <c r="A2" s="321" t="s">
        <v>12</v>
      </c>
      <c r="B2" s="323" t="s">
        <v>4</v>
      </c>
      <c r="C2" s="323" t="s">
        <v>63</v>
      </c>
      <c r="D2" s="317" t="s">
        <v>1</v>
      </c>
      <c r="E2" s="319" t="s">
        <v>5</v>
      </c>
      <c r="F2" s="305" t="s">
        <v>2</v>
      </c>
      <c r="G2" s="306"/>
      <c r="H2" s="306"/>
      <c r="I2" s="306"/>
      <c r="J2" s="307"/>
      <c r="K2" s="305" t="s">
        <v>3</v>
      </c>
      <c r="L2" s="306"/>
      <c r="M2" s="306"/>
      <c r="N2" s="306"/>
      <c r="O2" s="307"/>
      <c r="P2" s="311" t="s">
        <v>13</v>
      </c>
      <c r="Q2" s="313" t="s">
        <v>14</v>
      </c>
      <c r="R2" s="315" t="s">
        <v>15</v>
      </c>
    </row>
    <row r="3" spans="1:52" s="145" customFormat="1" ht="76.900000000000006" customHeight="1" x14ac:dyDescent="0.25">
      <c r="A3" s="322"/>
      <c r="B3" s="324"/>
      <c r="C3" s="324"/>
      <c r="D3" s="318"/>
      <c r="E3" s="320"/>
      <c r="F3" s="159" t="s">
        <v>6</v>
      </c>
      <c r="G3" s="149" t="s">
        <v>7</v>
      </c>
      <c r="H3" s="149" t="s">
        <v>8</v>
      </c>
      <c r="I3" s="149" t="s">
        <v>9</v>
      </c>
      <c r="J3" s="158" t="s">
        <v>10</v>
      </c>
      <c r="K3" s="159" t="s">
        <v>11</v>
      </c>
      <c r="L3" s="149" t="s">
        <v>7</v>
      </c>
      <c r="M3" s="149" t="s">
        <v>8</v>
      </c>
      <c r="N3" s="149" t="s">
        <v>9</v>
      </c>
      <c r="O3" s="199" t="s">
        <v>10</v>
      </c>
      <c r="P3" s="312"/>
      <c r="Q3" s="314"/>
      <c r="R3" s="316"/>
    </row>
    <row r="4" spans="1:52" s="146" customFormat="1" ht="25.15" customHeight="1" x14ac:dyDescent="0.25">
      <c r="A4" s="308" t="s">
        <v>53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10"/>
    </row>
    <row r="5" spans="1:52" s="148" customFormat="1" ht="25.15" customHeight="1" x14ac:dyDescent="0.2">
      <c r="A5" s="325" t="s">
        <v>16</v>
      </c>
      <c r="B5" s="169" t="s">
        <v>66</v>
      </c>
      <c r="C5" s="182" t="s">
        <v>135</v>
      </c>
      <c r="D5" s="251" t="s">
        <v>139</v>
      </c>
      <c r="E5" s="212">
        <v>2</v>
      </c>
      <c r="F5" s="213">
        <v>2</v>
      </c>
      <c r="G5" s="153">
        <v>1</v>
      </c>
      <c r="H5" s="150">
        <f>+F5*G5</f>
        <v>2</v>
      </c>
      <c r="I5" s="153">
        <v>1.25</v>
      </c>
      <c r="J5" s="162">
        <f t="shared" ref="J5:J24" si="0">+H5*I5</f>
        <v>2.5</v>
      </c>
      <c r="K5" s="223">
        <f t="shared" ref="K5:K20" si="1">+E5-F5</f>
        <v>0</v>
      </c>
      <c r="L5" s="153">
        <v>0</v>
      </c>
      <c r="M5" s="153">
        <f t="shared" ref="M5:M6" si="2">+K5*L5</f>
        <v>0</v>
      </c>
      <c r="N5" s="153">
        <f>0</f>
        <v>0</v>
      </c>
      <c r="O5" s="200">
        <f t="shared" ref="O5:O6" si="3">M5*N5</f>
        <v>0</v>
      </c>
      <c r="P5" s="280">
        <f t="shared" ref="P5:P25" si="4">+O5+J5</f>
        <v>2.5</v>
      </c>
      <c r="Q5" s="185">
        <v>57.65</v>
      </c>
      <c r="R5" s="272">
        <f t="shared" ref="R5:R19" si="5">Q5*P5</f>
        <v>144.125</v>
      </c>
    </row>
    <row r="6" spans="1:52" s="148" customFormat="1" ht="25.15" customHeight="1" x14ac:dyDescent="0.2">
      <c r="A6" s="325"/>
      <c r="B6" s="169" t="s">
        <v>66</v>
      </c>
      <c r="C6" s="169" t="s">
        <v>134</v>
      </c>
      <c r="D6" s="251" t="s">
        <v>140</v>
      </c>
      <c r="E6" s="212">
        <v>6</v>
      </c>
      <c r="F6" s="213">
        <v>6</v>
      </c>
      <c r="G6" s="153">
        <v>1</v>
      </c>
      <c r="H6" s="150">
        <f t="shared" ref="H6:H19" si="6">+F6*G6</f>
        <v>6</v>
      </c>
      <c r="I6" s="153">
        <f>0.73333333333+0.5</f>
        <v>1.2333333333300001</v>
      </c>
      <c r="J6" s="162">
        <f t="shared" si="0"/>
        <v>7.3999999999800004</v>
      </c>
      <c r="K6" s="223">
        <f t="shared" si="1"/>
        <v>0</v>
      </c>
      <c r="L6" s="153">
        <v>0</v>
      </c>
      <c r="M6" s="153">
        <f t="shared" si="2"/>
        <v>0</v>
      </c>
      <c r="N6" s="153">
        <f>0</f>
        <v>0</v>
      </c>
      <c r="O6" s="200">
        <f t="shared" si="3"/>
        <v>0</v>
      </c>
      <c r="P6" s="280">
        <f t="shared" si="4"/>
        <v>7.3999999999800004</v>
      </c>
      <c r="Q6" s="185">
        <v>57.65</v>
      </c>
      <c r="R6" s="272">
        <f t="shared" si="5"/>
        <v>426.609999998847</v>
      </c>
    </row>
    <row r="7" spans="1:52" s="148" customFormat="1" ht="24" customHeight="1" x14ac:dyDescent="0.2">
      <c r="A7" s="325"/>
      <c r="B7" s="169" t="s">
        <v>66</v>
      </c>
      <c r="C7" s="169" t="s">
        <v>106</v>
      </c>
      <c r="D7" s="251" t="s">
        <v>141</v>
      </c>
      <c r="E7" s="212">
        <v>12</v>
      </c>
      <c r="F7" s="213">
        <v>12</v>
      </c>
      <c r="G7" s="153">
        <v>1</v>
      </c>
      <c r="H7" s="150">
        <f t="shared" si="6"/>
        <v>12</v>
      </c>
      <c r="I7" s="153">
        <f>60/60</f>
        <v>1</v>
      </c>
      <c r="J7" s="162">
        <f t="shared" si="0"/>
        <v>12</v>
      </c>
      <c r="K7" s="223">
        <f t="shared" si="1"/>
        <v>0</v>
      </c>
      <c r="L7" s="150">
        <v>0</v>
      </c>
      <c r="M7" s="150">
        <f t="shared" ref="M7:M24" si="7">+K7*L7</f>
        <v>0</v>
      </c>
      <c r="N7" s="153">
        <f>0</f>
        <v>0</v>
      </c>
      <c r="O7" s="200">
        <f t="shared" ref="O7:O13" si="8">M7*N7</f>
        <v>0</v>
      </c>
      <c r="P7" s="280">
        <f t="shared" si="4"/>
        <v>12</v>
      </c>
      <c r="Q7" s="185">
        <v>57.65</v>
      </c>
      <c r="R7" s="272">
        <f t="shared" si="5"/>
        <v>691.8</v>
      </c>
    </row>
    <row r="8" spans="1:52" s="148" customFormat="1" ht="0.75" customHeight="1" x14ac:dyDescent="0.2">
      <c r="A8" s="325"/>
      <c r="B8" s="169" t="s">
        <v>66</v>
      </c>
      <c r="C8" s="169" t="s">
        <v>43</v>
      </c>
      <c r="D8" s="186"/>
      <c r="E8" s="212">
        <v>12</v>
      </c>
      <c r="F8" s="213">
        <v>12</v>
      </c>
      <c r="G8" s="151">
        <v>1</v>
      </c>
      <c r="H8" s="150">
        <f t="shared" si="6"/>
        <v>12</v>
      </c>
      <c r="I8" s="152">
        <f>2/60</f>
        <v>3.3333333333333333E-2</v>
      </c>
      <c r="J8" s="162">
        <f t="shared" si="0"/>
        <v>0.4</v>
      </c>
      <c r="K8" s="223">
        <f t="shared" si="1"/>
        <v>0</v>
      </c>
      <c r="L8" s="150">
        <v>0</v>
      </c>
      <c r="M8" s="150">
        <f t="shared" si="7"/>
        <v>0</v>
      </c>
      <c r="N8" s="153">
        <v>0</v>
      </c>
      <c r="O8" s="200">
        <f t="shared" si="8"/>
        <v>0</v>
      </c>
      <c r="P8" s="280">
        <f t="shared" si="4"/>
        <v>0.4</v>
      </c>
      <c r="Q8" s="185">
        <v>56.74</v>
      </c>
      <c r="R8" s="272">
        <f t="shared" si="5"/>
        <v>22.696000000000002</v>
      </c>
    </row>
    <row r="9" spans="1:52" s="194" customFormat="1" ht="25.15" customHeight="1" x14ac:dyDescent="0.2">
      <c r="A9" s="325"/>
      <c r="B9" s="170" t="s">
        <v>126</v>
      </c>
      <c r="C9" s="170"/>
      <c r="D9" s="193"/>
      <c r="E9" s="214">
        <v>12</v>
      </c>
      <c r="F9" s="215">
        <v>12</v>
      </c>
      <c r="G9" s="168">
        <f>H9/F9</f>
        <v>1.6666666666666667</v>
      </c>
      <c r="H9" s="195">
        <f>SUM(H5:H7)</f>
        <v>20</v>
      </c>
      <c r="I9" s="168">
        <f>J9/H9</f>
        <v>1.0949999999990001</v>
      </c>
      <c r="J9" s="165">
        <f>SUM(J5:J7)</f>
        <v>21.89999999998</v>
      </c>
      <c r="K9" s="224">
        <f t="shared" si="1"/>
        <v>0</v>
      </c>
      <c r="L9" s="195">
        <v>0</v>
      </c>
      <c r="M9" s="195">
        <v>0</v>
      </c>
      <c r="N9" s="168">
        <v>0</v>
      </c>
      <c r="O9" s="201">
        <v>0</v>
      </c>
      <c r="P9" s="281">
        <f>SUM(P5:P7)</f>
        <v>21.89999999998</v>
      </c>
      <c r="Q9" s="167"/>
      <c r="R9" s="273">
        <f>R5+R6+R7</f>
        <v>1262.5349999988471</v>
      </c>
    </row>
    <row r="10" spans="1:52" s="148" customFormat="1" ht="25.15" customHeight="1" x14ac:dyDescent="0.2">
      <c r="A10" s="325"/>
      <c r="B10" s="171" t="s">
        <v>79</v>
      </c>
      <c r="C10" s="182" t="s">
        <v>135</v>
      </c>
      <c r="D10" s="251" t="s">
        <v>139</v>
      </c>
      <c r="E10" s="212">
        <v>1</v>
      </c>
      <c r="F10" s="213">
        <v>1</v>
      </c>
      <c r="G10" s="153">
        <v>1</v>
      </c>
      <c r="H10" s="150">
        <v>1</v>
      </c>
      <c r="I10" s="153">
        <v>1</v>
      </c>
      <c r="J10" s="162">
        <v>1</v>
      </c>
      <c r="K10" s="223">
        <f t="shared" si="1"/>
        <v>0</v>
      </c>
      <c r="L10" s="150">
        <v>0</v>
      </c>
      <c r="M10" s="150">
        <v>0</v>
      </c>
      <c r="N10" s="153">
        <v>0</v>
      </c>
      <c r="O10" s="200">
        <v>0</v>
      </c>
      <c r="P10" s="282">
        <v>1</v>
      </c>
      <c r="Q10" s="254">
        <v>42.81</v>
      </c>
      <c r="R10" s="272">
        <f t="shared" ref="R10:R12" si="9">Q10*P10</f>
        <v>42.81</v>
      </c>
    </row>
    <row r="11" spans="1:52" s="194" customFormat="1" ht="25.15" customHeight="1" x14ac:dyDescent="0.2">
      <c r="A11" s="325"/>
      <c r="B11" s="171" t="s">
        <v>79</v>
      </c>
      <c r="C11" s="182" t="s">
        <v>133</v>
      </c>
      <c r="D11" s="251" t="s">
        <v>142</v>
      </c>
      <c r="E11" s="212">
        <v>6</v>
      </c>
      <c r="F11" s="213">
        <v>6</v>
      </c>
      <c r="G11" s="153">
        <v>1</v>
      </c>
      <c r="H11" s="150">
        <f t="shared" si="6"/>
        <v>6</v>
      </c>
      <c r="I11" s="153">
        <v>3</v>
      </c>
      <c r="J11" s="162">
        <f t="shared" si="0"/>
        <v>18</v>
      </c>
      <c r="K11" s="223">
        <f t="shared" si="1"/>
        <v>0</v>
      </c>
      <c r="L11" s="150">
        <v>0</v>
      </c>
      <c r="M11" s="150">
        <f t="shared" ref="M11:M12" si="10">+K11*L11</f>
        <v>0</v>
      </c>
      <c r="N11" s="153">
        <f>0</f>
        <v>0</v>
      </c>
      <c r="O11" s="200">
        <f t="shared" ref="O11:O12" si="11">M11*N11</f>
        <v>0</v>
      </c>
      <c r="P11" s="280">
        <f t="shared" ref="P11:P12" si="12">+O11+J11</f>
        <v>18</v>
      </c>
      <c r="Q11" s="188">
        <v>42.81</v>
      </c>
      <c r="R11" s="272">
        <f t="shared" si="9"/>
        <v>770.58</v>
      </c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</row>
    <row r="12" spans="1:52" s="194" customFormat="1" ht="25.15" customHeight="1" x14ac:dyDescent="0.2">
      <c r="A12" s="325"/>
      <c r="B12" s="171" t="s">
        <v>79</v>
      </c>
      <c r="C12" s="182" t="s">
        <v>170</v>
      </c>
      <c r="D12" s="251" t="s">
        <v>142</v>
      </c>
      <c r="E12" s="212">
        <v>6</v>
      </c>
      <c r="F12" s="213">
        <v>6</v>
      </c>
      <c r="G12" s="153">
        <v>1</v>
      </c>
      <c r="H12" s="150">
        <f t="shared" si="6"/>
        <v>6</v>
      </c>
      <c r="I12" s="153">
        <v>4</v>
      </c>
      <c r="J12" s="162">
        <f t="shared" si="0"/>
        <v>24</v>
      </c>
      <c r="K12" s="223">
        <f t="shared" si="1"/>
        <v>0</v>
      </c>
      <c r="L12" s="150">
        <v>0</v>
      </c>
      <c r="M12" s="150">
        <f t="shared" si="10"/>
        <v>0</v>
      </c>
      <c r="N12" s="153">
        <f>0</f>
        <v>0</v>
      </c>
      <c r="O12" s="200">
        <f t="shared" si="11"/>
        <v>0</v>
      </c>
      <c r="P12" s="280">
        <f t="shared" si="12"/>
        <v>24</v>
      </c>
      <c r="Q12" s="188">
        <v>42.81</v>
      </c>
      <c r="R12" s="272">
        <f t="shared" si="9"/>
        <v>1027.44</v>
      </c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</row>
    <row r="13" spans="1:52" s="148" customFormat="1" ht="25.15" customHeight="1" x14ac:dyDescent="0.2">
      <c r="A13" s="325"/>
      <c r="B13" s="171" t="s">
        <v>78</v>
      </c>
      <c r="C13" s="182" t="s">
        <v>48</v>
      </c>
      <c r="D13" s="251" t="s">
        <v>142</v>
      </c>
      <c r="E13" s="212">
        <v>6</v>
      </c>
      <c r="F13" s="213">
        <v>6</v>
      </c>
      <c r="G13" s="153">
        <v>1</v>
      </c>
      <c r="H13" s="150">
        <f t="shared" si="6"/>
        <v>6</v>
      </c>
      <c r="I13" s="153">
        <v>4.7</v>
      </c>
      <c r="J13" s="162">
        <f t="shared" si="0"/>
        <v>28.200000000000003</v>
      </c>
      <c r="K13" s="223">
        <f t="shared" si="1"/>
        <v>0</v>
      </c>
      <c r="L13" s="150">
        <v>0</v>
      </c>
      <c r="M13" s="150">
        <f t="shared" si="7"/>
        <v>0</v>
      </c>
      <c r="N13" s="153">
        <v>0</v>
      </c>
      <c r="O13" s="200">
        <f t="shared" si="8"/>
        <v>0</v>
      </c>
      <c r="P13" s="280">
        <f t="shared" si="4"/>
        <v>28.200000000000003</v>
      </c>
      <c r="Q13" s="188">
        <v>42.81</v>
      </c>
      <c r="R13" s="272">
        <f t="shared" si="5"/>
        <v>1207.2420000000002</v>
      </c>
    </row>
    <row r="14" spans="1:52" s="194" customFormat="1" ht="25.15" customHeight="1" x14ac:dyDescent="0.2">
      <c r="A14" s="325"/>
      <c r="B14" s="172" t="s">
        <v>114</v>
      </c>
      <c r="C14" s="170"/>
      <c r="D14" s="193"/>
      <c r="E14" s="214">
        <v>6</v>
      </c>
      <c r="F14" s="215">
        <v>6</v>
      </c>
      <c r="G14" s="168">
        <f>H14/F14</f>
        <v>3.1666666666666665</v>
      </c>
      <c r="H14" s="195">
        <f>SUM(H10:H13)</f>
        <v>19</v>
      </c>
      <c r="I14" s="168">
        <f>J14/H14</f>
        <v>3.7473684210526317</v>
      </c>
      <c r="J14" s="165">
        <f>SUM(J10:J13)</f>
        <v>71.2</v>
      </c>
      <c r="K14" s="224">
        <f t="shared" si="1"/>
        <v>0</v>
      </c>
      <c r="L14" s="195">
        <v>0</v>
      </c>
      <c r="M14" s="195">
        <v>0</v>
      </c>
      <c r="N14" s="168">
        <v>0</v>
      </c>
      <c r="O14" s="201">
        <v>0</v>
      </c>
      <c r="P14" s="281">
        <f>SUM(P10:P13)</f>
        <v>71.2</v>
      </c>
      <c r="Q14" s="167"/>
      <c r="R14" s="273">
        <f>R11+R13+R10+R12</f>
        <v>3048.0720000000001</v>
      </c>
    </row>
    <row r="15" spans="1:52" s="148" customFormat="1" ht="25.15" customHeight="1" x14ac:dyDescent="0.2">
      <c r="A15" s="325"/>
      <c r="B15" s="173" t="s">
        <v>54</v>
      </c>
      <c r="C15" s="169" t="s">
        <v>122</v>
      </c>
      <c r="D15" s="251" t="s">
        <v>143</v>
      </c>
      <c r="E15" s="212">
        <v>9</v>
      </c>
      <c r="F15" s="213">
        <v>6</v>
      </c>
      <c r="G15" s="153">
        <v>1</v>
      </c>
      <c r="H15" s="150">
        <f t="shared" si="6"/>
        <v>6</v>
      </c>
      <c r="I15" s="151">
        <f>0.05+0.5</f>
        <v>0.55000000000000004</v>
      </c>
      <c r="J15" s="162">
        <f t="shared" si="0"/>
        <v>3.3000000000000003</v>
      </c>
      <c r="K15" s="223">
        <f>+E15-F15</f>
        <v>3</v>
      </c>
      <c r="L15" s="150">
        <v>1</v>
      </c>
      <c r="M15" s="150">
        <f t="shared" si="7"/>
        <v>3</v>
      </c>
      <c r="N15" s="152">
        <v>0.05</v>
      </c>
      <c r="O15" s="200">
        <f>M15*N15</f>
        <v>0.15000000000000002</v>
      </c>
      <c r="P15" s="280">
        <f t="shared" ref="P15:P19" si="13">+O15+J15</f>
        <v>3.45</v>
      </c>
      <c r="Q15" s="188">
        <v>33.31</v>
      </c>
      <c r="R15" s="272">
        <f t="shared" si="5"/>
        <v>114.91950000000001</v>
      </c>
    </row>
    <row r="16" spans="1:52" s="148" customFormat="1" ht="25.15" customHeight="1" x14ac:dyDescent="0.2">
      <c r="A16" s="325"/>
      <c r="B16" s="173" t="s">
        <v>54</v>
      </c>
      <c r="C16" s="169" t="s">
        <v>121</v>
      </c>
      <c r="D16" s="251" t="s">
        <v>144</v>
      </c>
      <c r="E16" s="212">
        <v>18</v>
      </c>
      <c r="F16" s="213">
        <v>18</v>
      </c>
      <c r="G16" s="153">
        <v>1</v>
      </c>
      <c r="H16" s="150">
        <f t="shared" si="6"/>
        <v>18</v>
      </c>
      <c r="I16" s="153">
        <f>60/60</f>
        <v>1</v>
      </c>
      <c r="J16" s="162">
        <f t="shared" si="0"/>
        <v>18</v>
      </c>
      <c r="K16" s="223">
        <f t="shared" si="1"/>
        <v>0</v>
      </c>
      <c r="L16" s="150">
        <v>0</v>
      </c>
      <c r="M16" s="150">
        <f t="shared" si="7"/>
        <v>0</v>
      </c>
      <c r="N16" s="153">
        <v>0</v>
      </c>
      <c r="O16" s="200">
        <f t="shared" ref="O16:O24" si="14">M16*N16</f>
        <v>0</v>
      </c>
      <c r="P16" s="280">
        <f t="shared" si="13"/>
        <v>18</v>
      </c>
      <c r="Q16" s="188">
        <v>33.31</v>
      </c>
      <c r="R16" s="272">
        <f t="shared" si="5"/>
        <v>599.58000000000004</v>
      </c>
    </row>
    <row r="17" spans="1:46" s="148" customFormat="1" ht="25.15" customHeight="1" x14ac:dyDescent="0.2">
      <c r="A17" s="325"/>
      <c r="B17" s="173" t="s">
        <v>54</v>
      </c>
      <c r="C17" s="182" t="s">
        <v>136</v>
      </c>
      <c r="D17" s="251" t="s">
        <v>147</v>
      </c>
      <c r="E17" s="212">
        <v>6</v>
      </c>
      <c r="F17" s="213">
        <v>6</v>
      </c>
      <c r="G17" s="153">
        <v>1</v>
      </c>
      <c r="H17" s="150">
        <v>6</v>
      </c>
      <c r="I17" s="153">
        <v>1</v>
      </c>
      <c r="J17" s="162">
        <f t="shared" si="0"/>
        <v>6</v>
      </c>
      <c r="K17" s="223">
        <f t="shared" si="1"/>
        <v>0</v>
      </c>
      <c r="L17" s="150">
        <v>0</v>
      </c>
      <c r="M17" s="150">
        <f t="shared" si="7"/>
        <v>0</v>
      </c>
      <c r="N17" s="153">
        <v>0</v>
      </c>
      <c r="O17" s="200">
        <f t="shared" si="14"/>
        <v>0</v>
      </c>
      <c r="P17" s="280">
        <f t="shared" si="13"/>
        <v>6</v>
      </c>
      <c r="Q17" s="188">
        <v>33.31</v>
      </c>
      <c r="R17" s="272">
        <f t="shared" si="5"/>
        <v>199.86</v>
      </c>
    </row>
    <row r="18" spans="1:46" s="148" customFormat="1" ht="25.15" customHeight="1" x14ac:dyDescent="0.2">
      <c r="A18" s="325"/>
      <c r="B18" s="174" t="s">
        <v>55</v>
      </c>
      <c r="C18" s="182" t="s">
        <v>122</v>
      </c>
      <c r="D18" s="251" t="s">
        <v>142</v>
      </c>
      <c r="E18" s="212">
        <v>2</v>
      </c>
      <c r="F18" s="213">
        <v>2</v>
      </c>
      <c r="G18" s="153">
        <v>1</v>
      </c>
      <c r="H18" s="150">
        <f t="shared" si="6"/>
        <v>2</v>
      </c>
      <c r="I18" s="153">
        <v>2</v>
      </c>
      <c r="J18" s="162">
        <f t="shared" si="0"/>
        <v>4</v>
      </c>
      <c r="K18" s="223">
        <f t="shared" si="1"/>
        <v>0</v>
      </c>
      <c r="L18" s="150">
        <v>0</v>
      </c>
      <c r="M18" s="150">
        <f t="shared" si="7"/>
        <v>0</v>
      </c>
      <c r="N18" s="153">
        <v>0</v>
      </c>
      <c r="O18" s="200">
        <f t="shared" si="14"/>
        <v>0</v>
      </c>
      <c r="P18" s="280">
        <f t="shared" si="13"/>
        <v>4</v>
      </c>
      <c r="Q18" s="188">
        <v>42.81</v>
      </c>
      <c r="R18" s="272">
        <f t="shared" si="5"/>
        <v>171.24</v>
      </c>
    </row>
    <row r="19" spans="1:46" s="148" customFormat="1" ht="25.15" customHeight="1" x14ac:dyDescent="0.2">
      <c r="A19" s="325"/>
      <c r="B19" s="174" t="s">
        <v>55</v>
      </c>
      <c r="C19" s="182" t="s">
        <v>83</v>
      </c>
      <c r="D19" s="251" t="s">
        <v>142</v>
      </c>
      <c r="E19" s="212">
        <v>2</v>
      </c>
      <c r="F19" s="213">
        <v>2</v>
      </c>
      <c r="G19" s="153">
        <v>1</v>
      </c>
      <c r="H19" s="150">
        <f t="shared" si="6"/>
        <v>2</v>
      </c>
      <c r="I19" s="151">
        <v>4.5</v>
      </c>
      <c r="J19" s="162">
        <f t="shared" si="0"/>
        <v>9</v>
      </c>
      <c r="K19" s="223">
        <f t="shared" si="1"/>
        <v>0</v>
      </c>
      <c r="L19" s="150">
        <v>0</v>
      </c>
      <c r="M19" s="150">
        <f t="shared" si="7"/>
        <v>0</v>
      </c>
      <c r="N19" s="153">
        <v>0</v>
      </c>
      <c r="O19" s="200">
        <f t="shared" si="14"/>
        <v>0</v>
      </c>
      <c r="P19" s="280">
        <f t="shared" si="13"/>
        <v>9</v>
      </c>
      <c r="Q19" s="188">
        <v>42.81</v>
      </c>
      <c r="R19" s="272">
        <f t="shared" si="5"/>
        <v>385.29</v>
      </c>
    </row>
    <row r="20" spans="1:46" s="194" customFormat="1" ht="25.15" customHeight="1" x14ac:dyDescent="0.2">
      <c r="A20" s="325"/>
      <c r="B20" s="175" t="s">
        <v>115</v>
      </c>
      <c r="C20" s="170"/>
      <c r="D20" s="253"/>
      <c r="E20" s="214">
        <f>23+6</f>
        <v>29</v>
      </c>
      <c r="F20" s="215">
        <f>20+6</f>
        <v>26</v>
      </c>
      <c r="G20" s="168">
        <f>H20/F20</f>
        <v>1.3076923076923077</v>
      </c>
      <c r="H20" s="195">
        <f>SUM(H15:H19)</f>
        <v>34</v>
      </c>
      <c r="I20" s="168">
        <f>J20/H20</f>
        <v>1.1852941176470588</v>
      </c>
      <c r="J20" s="165">
        <f>SUM(J15:J19)</f>
        <v>40.299999999999997</v>
      </c>
      <c r="K20" s="224">
        <f t="shared" si="1"/>
        <v>3</v>
      </c>
      <c r="L20" s="195">
        <v>1</v>
      </c>
      <c r="M20" s="195">
        <f t="shared" si="7"/>
        <v>3</v>
      </c>
      <c r="N20" s="166">
        <f>O20/M20</f>
        <v>5.000000000000001E-2</v>
      </c>
      <c r="O20" s="165">
        <f>SUM(O15:O19)</f>
        <v>0.15000000000000002</v>
      </c>
      <c r="P20" s="284">
        <f>SUM(P15:P19)</f>
        <v>40.450000000000003</v>
      </c>
      <c r="Q20" s="167"/>
      <c r="R20" s="273">
        <f>SUM(R15:R19)</f>
        <v>1470.8895</v>
      </c>
    </row>
    <row r="21" spans="1:46" s="148" customFormat="1" ht="34.5" customHeight="1" x14ac:dyDescent="0.2">
      <c r="A21" s="297" t="s">
        <v>18</v>
      </c>
      <c r="B21" s="171" t="s">
        <v>67</v>
      </c>
      <c r="C21" s="182" t="s">
        <v>135</v>
      </c>
      <c r="D21" s="251" t="s">
        <v>139</v>
      </c>
      <c r="E21" s="212">
        <v>2</v>
      </c>
      <c r="F21" s="213">
        <v>2</v>
      </c>
      <c r="G21" s="153">
        <v>1</v>
      </c>
      <c r="H21" s="150">
        <f t="shared" ref="H21:H25" si="15">+F21*G21</f>
        <v>2</v>
      </c>
      <c r="I21" s="152">
        <v>1</v>
      </c>
      <c r="J21" s="162">
        <f t="shared" si="0"/>
        <v>2</v>
      </c>
      <c r="K21" s="223">
        <f t="shared" ref="K21:K26" si="16">+E21-F21</f>
        <v>0</v>
      </c>
      <c r="L21" s="150">
        <v>0</v>
      </c>
      <c r="M21" s="150">
        <f t="shared" si="7"/>
        <v>0</v>
      </c>
      <c r="N21" s="153">
        <v>0</v>
      </c>
      <c r="O21" s="200">
        <f t="shared" si="14"/>
        <v>0</v>
      </c>
      <c r="P21" s="280">
        <f t="shared" si="4"/>
        <v>2</v>
      </c>
      <c r="Q21" s="188">
        <v>21.53</v>
      </c>
      <c r="R21" s="272">
        <f t="shared" ref="R21:R25" si="17">Q21*P21</f>
        <v>43.06</v>
      </c>
    </row>
    <row r="22" spans="1:46" s="148" customFormat="1" ht="34.5" customHeight="1" x14ac:dyDescent="0.2">
      <c r="A22" s="298"/>
      <c r="B22" s="171" t="s">
        <v>67</v>
      </c>
      <c r="C22" s="169" t="s">
        <v>122</v>
      </c>
      <c r="D22" s="251" t="s">
        <v>143</v>
      </c>
      <c r="E22" s="212">
        <v>12</v>
      </c>
      <c r="F22" s="213">
        <v>12</v>
      </c>
      <c r="G22" s="153">
        <v>1</v>
      </c>
      <c r="H22" s="150">
        <f t="shared" si="15"/>
        <v>12</v>
      </c>
      <c r="I22" s="152">
        <f>3/60+0.5</f>
        <v>0.55000000000000004</v>
      </c>
      <c r="J22" s="162">
        <f t="shared" si="0"/>
        <v>6.6000000000000005</v>
      </c>
      <c r="K22" s="223">
        <f t="shared" si="16"/>
        <v>0</v>
      </c>
      <c r="L22" s="150">
        <v>0</v>
      </c>
      <c r="M22" s="150">
        <f t="shared" si="7"/>
        <v>0</v>
      </c>
      <c r="N22" s="153">
        <v>0</v>
      </c>
      <c r="O22" s="200">
        <f t="shared" si="14"/>
        <v>0</v>
      </c>
      <c r="P22" s="280">
        <f t="shared" si="4"/>
        <v>6.6000000000000005</v>
      </c>
      <c r="Q22" s="188">
        <v>21.53</v>
      </c>
      <c r="R22" s="272">
        <f t="shared" si="17"/>
        <v>142.09800000000001</v>
      </c>
    </row>
    <row r="23" spans="1:46" s="148" customFormat="1" ht="25.15" customHeight="1" x14ac:dyDescent="0.2">
      <c r="A23" s="298"/>
      <c r="B23" s="171" t="s">
        <v>68</v>
      </c>
      <c r="C23" s="169" t="s">
        <v>110</v>
      </c>
      <c r="D23" s="251" t="s">
        <v>145</v>
      </c>
      <c r="E23" s="212">
        <v>36</v>
      </c>
      <c r="F23" s="213">
        <v>36</v>
      </c>
      <c r="G23" s="153">
        <v>1</v>
      </c>
      <c r="H23" s="150">
        <f t="shared" si="15"/>
        <v>36</v>
      </c>
      <c r="I23" s="152">
        <f>60/60</f>
        <v>1</v>
      </c>
      <c r="J23" s="162">
        <f t="shared" si="0"/>
        <v>36</v>
      </c>
      <c r="K23" s="223">
        <f t="shared" si="16"/>
        <v>0</v>
      </c>
      <c r="L23" s="150">
        <v>0</v>
      </c>
      <c r="M23" s="150">
        <f t="shared" si="7"/>
        <v>0</v>
      </c>
      <c r="N23" s="153">
        <v>0</v>
      </c>
      <c r="O23" s="200">
        <f t="shared" si="14"/>
        <v>0</v>
      </c>
      <c r="P23" s="280">
        <f t="shared" si="4"/>
        <v>36</v>
      </c>
      <c r="Q23" s="188">
        <v>21.53</v>
      </c>
      <c r="R23" s="272">
        <f t="shared" si="17"/>
        <v>775.08</v>
      </c>
      <c r="V23" s="197"/>
    </row>
    <row r="24" spans="1:46" s="148" customFormat="1" ht="25.15" customHeight="1" x14ac:dyDescent="0.2">
      <c r="A24" s="298"/>
      <c r="B24" s="171" t="s">
        <v>68</v>
      </c>
      <c r="C24" s="169" t="s">
        <v>120</v>
      </c>
      <c r="D24" s="251" t="s">
        <v>146</v>
      </c>
      <c r="E24" s="212">
        <v>60</v>
      </c>
      <c r="F24" s="213">
        <v>60</v>
      </c>
      <c r="G24" s="153">
        <v>1</v>
      </c>
      <c r="H24" s="150">
        <f t="shared" si="15"/>
        <v>60</v>
      </c>
      <c r="I24" s="152">
        <v>1.5</v>
      </c>
      <c r="J24" s="162">
        <f t="shared" si="0"/>
        <v>90</v>
      </c>
      <c r="K24" s="223">
        <f t="shared" si="16"/>
        <v>0</v>
      </c>
      <c r="L24" s="150">
        <v>0</v>
      </c>
      <c r="M24" s="150">
        <f t="shared" si="7"/>
        <v>0</v>
      </c>
      <c r="N24" s="153">
        <v>0</v>
      </c>
      <c r="O24" s="200">
        <f t="shared" si="14"/>
        <v>0</v>
      </c>
      <c r="P24" s="280">
        <f t="shared" si="4"/>
        <v>90</v>
      </c>
      <c r="Q24" s="188">
        <v>21.53</v>
      </c>
      <c r="R24" s="272">
        <f t="shared" si="17"/>
        <v>1937.7</v>
      </c>
    </row>
    <row r="25" spans="1:46" s="148" customFormat="1" ht="25.15" customHeight="1" x14ac:dyDescent="0.2">
      <c r="A25" s="298"/>
      <c r="B25" s="171" t="s">
        <v>68</v>
      </c>
      <c r="C25" s="182" t="s">
        <v>136</v>
      </c>
      <c r="D25" s="251" t="s">
        <v>147</v>
      </c>
      <c r="E25" s="212">
        <v>12</v>
      </c>
      <c r="F25" s="213">
        <v>12</v>
      </c>
      <c r="G25" s="153">
        <v>1</v>
      </c>
      <c r="H25" s="150">
        <f t="shared" si="15"/>
        <v>12</v>
      </c>
      <c r="I25" s="152">
        <v>1</v>
      </c>
      <c r="J25" s="162">
        <v>12</v>
      </c>
      <c r="K25" s="223">
        <f t="shared" si="16"/>
        <v>0</v>
      </c>
      <c r="L25" s="150">
        <v>0</v>
      </c>
      <c r="M25" s="150">
        <v>0</v>
      </c>
      <c r="N25" s="153">
        <v>0</v>
      </c>
      <c r="O25" s="200">
        <v>0</v>
      </c>
      <c r="P25" s="280">
        <f t="shared" si="4"/>
        <v>12</v>
      </c>
      <c r="Q25" s="188">
        <v>21.53</v>
      </c>
      <c r="R25" s="272">
        <f t="shared" si="17"/>
        <v>258.36</v>
      </c>
    </row>
    <row r="26" spans="1:46" s="194" customFormat="1" ht="25.15" customHeight="1" x14ac:dyDescent="0.2">
      <c r="A26" s="298"/>
      <c r="B26" s="175" t="s">
        <v>116</v>
      </c>
      <c r="C26" s="170"/>
      <c r="D26" s="193"/>
      <c r="E26" s="214">
        <v>72</v>
      </c>
      <c r="F26" s="215">
        <v>72</v>
      </c>
      <c r="G26" s="168">
        <f>H26/F26</f>
        <v>1.6944444444444444</v>
      </c>
      <c r="H26" s="195">
        <f>SUM(H21:H25)</f>
        <v>122</v>
      </c>
      <c r="I26" s="168">
        <f>J26/H26</f>
        <v>1.201639344262295</v>
      </c>
      <c r="J26" s="165">
        <f>SUM(J21:J25)</f>
        <v>146.6</v>
      </c>
      <c r="K26" s="224">
        <f t="shared" si="16"/>
        <v>0</v>
      </c>
      <c r="L26" s="195">
        <v>0</v>
      </c>
      <c r="M26" s="195">
        <v>0</v>
      </c>
      <c r="N26" s="168">
        <v>0</v>
      </c>
      <c r="O26" s="201">
        <v>0</v>
      </c>
      <c r="P26" s="281">
        <f>SUM(P21:P25)</f>
        <v>146.6</v>
      </c>
      <c r="Q26" s="184"/>
      <c r="R26" s="273">
        <f>SUM(R21:R25)</f>
        <v>3156.2980000000002</v>
      </c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</row>
    <row r="27" spans="1:46" s="194" customFormat="1" ht="25.15" customHeight="1" x14ac:dyDescent="0.2">
      <c r="A27" s="299" t="s">
        <v>72</v>
      </c>
      <c r="B27" s="300"/>
      <c r="C27" s="301"/>
      <c r="D27" s="189"/>
      <c r="E27" s="206">
        <f>E9+E14+E20+E26</f>
        <v>119</v>
      </c>
      <c r="F27" s="206">
        <f>F9+F14+F20+F26</f>
        <v>116</v>
      </c>
      <c r="G27" s="205">
        <f>H27/F27</f>
        <v>1.6810344827586208</v>
      </c>
      <c r="H27" s="198">
        <f>H9+H14+H20+H26</f>
        <v>195</v>
      </c>
      <c r="I27" s="205">
        <f>J27/H27</f>
        <v>1.4358974358973333</v>
      </c>
      <c r="J27" s="206">
        <f>J9+J14+J20+J26</f>
        <v>279.99999999997999</v>
      </c>
      <c r="K27" s="225">
        <v>3</v>
      </c>
      <c r="L27" s="198">
        <v>1</v>
      </c>
      <c r="M27" s="198">
        <v>3</v>
      </c>
      <c r="N27" s="154">
        <f>O27/M27</f>
        <v>5.000000000000001E-2</v>
      </c>
      <c r="O27" s="206">
        <f>O9+O14+O20+O26</f>
        <v>0.15000000000000002</v>
      </c>
      <c r="P27" s="285">
        <f>O27+J27</f>
        <v>280.14999999997997</v>
      </c>
      <c r="Q27" s="155" t="s">
        <v>17</v>
      </c>
      <c r="R27" s="274">
        <f>R9+R14+R20+R26</f>
        <v>8937.7944999988467</v>
      </c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</row>
    <row r="28" spans="1:46" s="180" customFormat="1" ht="25.15" customHeight="1" x14ac:dyDescent="0.2">
      <c r="A28" s="294" t="s">
        <v>59</v>
      </c>
      <c r="B28" s="295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6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</row>
    <row r="29" spans="1:46" s="148" customFormat="1" ht="25.15" customHeight="1" x14ac:dyDescent="0.2">
      <c r="A29" s="297" t="s">
        <v>123</v>
      </c>
      <c r="B29" s="173" t="s">
        <v>50</v>
      </c>
      <c r="C29" s="169" t="s">
        <v>122</v>
      </c>
      <c r="D29" s="251" t="s">
        <v>143</v>
      </c>
      <c r="E29" s="212">
        <v>9</v>
      </c>
      <c r="F29" s="213">
        <v>6</v>
      </c>
      <c r="G29" s="153">
        <v>1</v>
      </c>
      <c r="H29" s="153">
        <f t="shared" ref="H29:H33" si="18">+F29*G29</f>
        <v>6</v>
      </c>
      <c r="I29" s="152">
        <f>3/60+0.5</f>
        <v>0.55000000000000004</v>
      </c>
      <c r="J29" s="163">
        <f t="shared" ref="J29:J32" si="19">+H29*I29</f>
        <v>3.3000000000000003</v>
      </c>
      <c r="K29" s="223">
        <f>+E29-F29</f>
        <v>3</v>
      </c>
      <c r="L29" s="150">
        <v>1</v>
      </c>
      <c r="M29" s="150">
        <f t="shared" ref="M29:M32" si="20">+K29*L29</f>
        <v>3</v>
      </c>
      <c r="N29" s="152">
        <v>0.05</v>
      </c>
      <c r="O29" s="200">
        <f t="shared" ref="O29:O32" si="21">M29*N29</f>
        <v>0.15000000000000002</v>
      </c>
      <c r="P29" s="283">
        <f t="shared" ref="P29:P42" si="22">+O29+J29</f>
        <v>3.45</v>
      </c>
      <c r="Q29" s="188">
        <v>33.31</v>
      </c>
      <c r="R29" s="272">
        <f t="shared" ref="R29:R33" si="23">Q29*P29</f>
        <v>114.91950000000001</v>
      </c>
    </row>
    <row r="30" spans="1:46" s="148" customFormat="1" ht="25.15" customHeight="1" x14ac:dyDescent="0.2">
      <c r="A30" s="298"/>
      <c r="B30" s="173" t="s">
        <v>50</v>
      </c>
      <c r="C30" s="182" t="s">
        <v>127</v>
      </c>
      <c r="D30" s="251" t="s">
        <v>144</v>
      </c>
      <c r="E30" s="212">
        <v>18</v>
      </c>
      <c r="F30" s="213">
        <v>18</v>
      </c>
      <c r="G30" s="153">
        <v>1</v>
      </c>
      <c r="H30" s="153">
        <f t="shared" si="18"/>
        <v>18</v>
      </c>
      <c r="I30" s="153">
        <f>60/60</f>
        <v>1</v>
      </c>
      <c r="J30" s="212">
        <f t="shared" si="19"/>
        <v>18</v>
      </c>
      <c r="K30" s="223">
        <f>+E30-F30</f>
        <v>0</v>
      </c>
      <c r="L30" s="150">
        <v>0</v>
      </c>
      <c r="M30" s="150">
        <f t="shared" si="20"/>
        <v>0</v>
      </c>
      <c r="N30" s="153">
        <v>0</v>
      </c>
      <c r="O30" s="200">
        <f t="shared" si="21"/>
        <v>0</v>
      </c>
      <c r="P30" s="283">
        <f t="shared" si="22"/>
        <v>18</v>
      </c>
      <c r="Q30" s="188">
        <v>33.31</v>
      </c>
      <c r="R30" s="272">
        <f t="shared" si="23"/>
        <v>599.58000000000004</v>
      </c>
    </row>
    <row r="31" spans="1:46" s="148" customFormat="1" ht="25.15" customHeight="1" x14ac:dyDescent="0.2">
      <c r="A31" s="298"/>
      <c r="B31" s="174" t="s">
        <v>84</v>
      </c>
      <c r="C31" s="169" t="s">
        <v>122</v>
      </c>
      <c r="D31" s="251" t="s">
        <v>142</v>
      </c>
      <c r="E31" s="212">
        <v>2</v>
      </c>
      <c r="F31" s="213">
        <v>2</v>
      </c>
      <c r="G31" s="153">
        <v>1</v>
      </c>
      <c r="H31" s="153">
        <f t="shared" si="18"/>
        <v>2</v>
      </c>
      <c r="I31" s="153">
        <v>2</v>
      </c>
      <c r="J31" s="212">
        <f t="shared" si="19"/>
        <v>4</v>
      </c>
      <c r="K31" s="223">
        <v>0</v>
      </c>
      <c r="L31" s="150">
        <v>0</v>
      </c>
      <c r="M31" s="150">
        <f t="shared" si="20"/>
        <v>0</v>
      </c>
      <c r="N31" s="153">
        <v>0</v>
      </c>
      <c r="O31" s="200">
        <f t="shared" si="21"/>
        <v>0</v>
      </c>
      <c r="P31" s="283">
        <f t="shared" si="22"/>
        <v>4</v>
      </c>
      <c r="Q31" s="188">
        <v>42.81</v>
      </c>
      <c r="R31" s="272">
        <f t="shared" si="23"/>
        <v>171.24</v>
      </c>
    </row>
    <row r="32" spans="1:46" s="148" customFormat="1" ht="25.15" customHeight="1" x14ac:dyDescent="0.2">
      <c r="A32" s="298"/>
      <c r="B32" s="174" t="s">
        <v>84</v>
      </c>
      <c r="C32" s="182" t="s">
        <v>83</v>
      </c>
      <c r="D32" s="251" t="s">
        <v>142</v>
      </c>
      <c r="E32" s="212">
        <v>2</v>
      </c>
      <c r="F32" s="213">
        <v>2</v>
      </c>
      <c r="G32" s="153">
        <v>1</v>
      </c>
      <c r="H32" s="153">
        <f t="shared" si="18"/>
        <v>2</v>
      </c>
      <c r="I32" s="151">
        <v>4.5</v>
      </c>
      <c r="J32" s="212">
        <f t="shared" si="19"/>
        <v>9</v>
      </c>
      <c r="K32" s="223">
        <v>0</v>
      </c>
      <c r="L32" s="150">
        <v>0</v>
      </c>
      <c r="M32" s="150">
        <f t="shared" si="20"/>
        <v>0</v>
      </c>
      <c r="N32" s="153">
        <v>0</v>
      </c>
      <c r="O32" s="200">
        <f t="shared" si="21"/>
        <v>0</v>
      </c>
      <c r="P32" s="283">
        <f t="shared" si="22"/>
        <v>9</v>
      </c>
      <c r="Q32" s="188">
        <v>42.81</v>
      </c>
      <c r="R32" s="272">
        <f t="shared" si="23"/>
        <v>385.29</v>
      </c>
    </row>
    <row r="33" spans="1:46" s="148" customFormat="1" ht="25.15" customHeight="1" x14ac:dyDescent="0.2">
      <c r="A33" s="233"/>
      <c r="B33" s="174" t="s">
        <v>84</v>
      </c>
      <c r="C33" s="267" t="s">
        <v>136</v>
      </c>
      <c r="D33" s="251" t="s">
        <v>147</v>
      </c>
      <c r="E33" s="212">
        <v>6</v>
      </c>
      <c r="F33" s="213">
        <v>6</v>
      </c>
      <c r="G33" s="153">
        <v>1</v>
      </c>
      <c r="H33" s="153">
        <f t="shared" si="18"/>
        <v>6</v>
      </c>
      <c r="I33" s="151">
        <v>1</v>
      </c>
      <c r="J33" s="212">
        <v>6</v>
      </c>
      <c r="K33" s="223">
        <v>0</v>
      </c>
      <c r="L33" s="150">
        <v>0</v>
      </c>
      <c r="M33" s="150">
        <v>0</v>
      </c>
      <c r="N33" s="153">
        <v>0</v>
      </c>
      <c r="O33" s="212">
        <v>0</v>
      </c>
      <c r="P33" s="287">
        <f t="shared" si="22"/>
        <v>6</v>
      </c>
      <c r="Q33" s="188">
        <v>42.81</v>
      </c>
      <c r="R33" s="272">
        <f t="shared" si="23"/>
        <v>256.86</v>
      </c>
    </row>
    <row r="34" spans="1:46" s="179" customFormat="1" ht="25.15" customHeight="1" x14ac:dyDescent="0.2">
      <c r="A34" s="299" t="s">
        <v>61</v>
      </c>
      <c r="B34" s="300"/>
      <c r="C34" s="301"/>
      <c r="D34" s="187"/>
      <c r="E34" s="216">
        <f>18+2+3+6</f>
        <v>29</v>
      </c>
      <c r="F34" s="217">
        <f>20+6</f>
        <v>26</v>
      </c>
      <c r="G34" s="181">
        <f>H34/F34</f>
        <v>1.3076923076923077</v>
      </c>
      <c r="H34" s="204">
        <f>SUM(H29:H33)</f>
        <v>34</v>
      </c>
      <c r="I34" s="204">
        <f>J34/H34</f>
        <v>1.1852941176470588</v>
      </c>
      <c r="J34" s="178">
        <f>SUM(J29:J33)</f>
        <v>40.299999999999997</v>
      </c>
      <c r="K34" s="226">
        <f>K29</f>
        <v>3</v>
      </c>
      <c r="L34" s="181">
        <v>1</v>
      </c>
      <c r="M34" s="181">
        <f>SUM(M29:M33)</f>
        <v>3</v>
      </c>
      <c r="N34" s="154">
        <f>O34/M34</f>
        <v>5.000000000000001E-2</v>
      </c>
      <c r="O34" s="216">
        <f>SUM(O29:O32)</f>
        <v>0.15000000000000002</v>
      </c>
      <c r="P34" s="286">
        <f t="shared" si="22"/>
        <v>40.449999999999996</v>
      </c>
      <c r="Q34" s="183" t="s">
        <v>17</v>
      </c>
      <c r="R34" s="275">
        <f>SUM(R29:R33)</f>
        <v>1527.8895000000002</v>
      </c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</row>
    <row r="35" spans="1:46" s="180" customFormat="1" ht="25.15" customHeight="1" x14ac:dyDescent="0.2">
      <c r="A35" s="294" t="s">
        <v>62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6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</row>
    <row r="36" spans="1:46" s="148" customFormat="1" ht="25.15" customHeight="1" x14ac:dyDescent="0.2">
      <c r="A36" s="297" t="s">
        <v>88</v>
      </c>
      <c r="B36" s="173" t="s">
        <v>50</v>
      </c>
      <c r="C36" s="182" t="s">
        <v>149</v>
      </c>
      <c r="D36" s="251" t="s">
        <v>139</v>
      </c>
      <c r="E36" s="212">
        <v>2</v>
      </c>
      <c r="F36" s="213">
        <v>2</v>
      </c>
      <c r="G36" s="153">
        <v>1</v>
      </c>
      <c r="H36" s="153">
        <f t="shared" ref="H36:H41" si="24">+F36*G36</f>
        <v>2</v>
      </c>
      <c r="I36" s="152">
        <v>1</v>
      </c>
      <c r="J36" s="162">
        <f t="shared" ref="J36:J41" si="25">+H36*I36</f>
        <v>2</v>
      </c>
      <c r="K36" s="223">
        <f>+E36-F36</f>
        <v>0</v>
      </c>
      <c r="L36" s="150">
        <v>0</v>
      </c>
      <c r="M36" s="150">
        <f t="shared" ref="M36:M38" si="26">+K36*L36</f>
        <v>0</v>
      </c>
      <c r="N36" s="152">
        <v>0</v>
      </c>
      <c r="O36" s="200">
        <f t="shared" ref="O36:O38" si="27">M36*N36</f>
        <v>0</v>
      </c>
      <c r="P36" s="283">
        <f t="shared" si="22"/>
        <v>2</v>
      </c>
      <c r="Q36" s="188">
        <v>33.31</v>
      </c>
      <c r="R36" s="272">
        <f t="shared" ref="R36:R41" si="28">Q36*P36</f>
        <v>66.62</v>
      </c>
    </row>
    <row r="37" spans="1:46" s="148" customFormat="1" ht="25.15" customHeight="1" x14ac:dyDescent="0.2">
      <c r="A37" s="298"/>
      <c r="B37" s="173" t="s">
        <v>50</v>
      </c>
      <c r="C37" s="169" t="s">
        <v>122</v>
      </c>
      <c r="D37" s="251" t="s">
        <v>143</v>
      </c>
      <c r="E37" s="212">
        <v>9</v>
      </c>
      <c r="F37" s="213">
        <v>6</v>
      </c>
      <c r="G37" s="153">
        <v>1</v>
      </c>
      <c r="H37" s="153">
        <f t="shared" si="24"/>
        <v>6</v>
      </c>
      <c r="I37" s="152">
        <f>3/60+0.5</f>
        <v>0.55000000000000004</v>
      </c>
      <c r="J37" s="162">
        <f t="shared" si="25"/>
        <v>3.3000000000000003</v>
      </c>
      <c r="K37" s="223">
        <f>+E37-F37</f>
        <v>3</v>
      </c>
      <c r="L37" s="150">
        <v>1</v>
      </c>
      <c r="M37" s="150">
        <f t="shared" si="26"/>
        <v>3</v>
      </c>
      <c r="N37" s="152">
        <v>0.05</v>
      </c>
      <c r="O37" s="200">
        <f t="shared" si="27"/>
        <v>0.15000000000000002</v>
      </c>
      <c r="P37" s="283">
        <f t="shared" si="22"/>
        <v>3.45</v>
      </c>
      <c r="Q37" s="188">
        <v>33.31</v>
      </c>
      <c r="R37" s="272">
        <f t="shared" si="28"/>
        <v>114.91950000000001</v>
      </c>
    </row>
    <row r="38" spans="1:46" s="148" customFormat="1" ht="25.15" customHeight="1" x14ac:dyDescent="0.2">
      <c r="A38" s="298"/>
      <c r="B38" s="173" t="s">
        <v>50</v>
      </c>
      <c r="C38" s="169" t="s">
        <v>127</v>
      </c>
      <c r="D38" s="251" t="s">
        <v>144</v>
      </c>
      <c r="E38" s="212">
        <v>18</v>
      </c>
      <c r="F38" s="213">
        <v>18</v>
      </c>
      <c r="G38" s="153">
        <v>1</v>
      </c>
      <c r="H38" s="153">
        <f t="shared" si="24"/>
        <v>18</v>
      </c>
      <c r="I38" s="153">
        <f>60/60</f>
        <v>1</v>
      </c>
      <c r="J38" s="212">
        <f t="shared" si="25"/>
        <v>18</v>
      </c>
      <c r="K38" s="223">
        <f>+E38-F38</f>
        <v>0</v>
      </c>
      <c r="L38" s="150">
        <v>0</v>
      </c>
      <c r="M38" s="150">
        <f t="shared" si="26"/>
        <v>0</v>
      </c>
      <c r="N38" s="153">
        <v>0</v>
      </c>
      <c r="O38" s="200">
        <f t="shared" si="27"/>
        <v>0</v>
      </c>
      <c r="P38" s="283">
        <f t="shared" si="22"/>
        <v>18</v>
      </c>
      <c r="Q38" s="188">
        <v>33.31</v>
      </c>
      <c r="R38" s="272">
        <f t="shared" si="28"/>
        <v>599.58000000000004</v>
      </c>
    </row>
    <row r="39" spans="1:46" s="148" customFormat="1" ht="25.15" customHeight="1" x14ac:dyDescent="0.2">
      <c r="A39" s="298"/>
      <c r="B39" s="174" t="s">
        <v>85</v>
      </c>
      <c r="C39" s="169" t="s">
        <v>122</v>
      </c>
      <c r="D39" s="251" t="s">
        <v>142</v>
      </c>
      <c r="E39" s="212">
        <v>2</v>
      </c>
      <c r="F39" s="213">
        <v>2</v>
      </c>
      <c r="G39" s="153">
        <v>1</v>
      </c>
      <c r="H39" s="153">
        <f t="shared" si="24"/>
        <v>2</v>
      </c>
      <c r="I39" s="153">
        <f>120/60</f>
        <v>2</v>
      </c>
      <c r="J39" s="212">
        <f t="shared" si="25"/>
        <v>4</v>
      </c>
      <c r="K39" s="223">
        <v>0</v>
      </c>
      <c r="L39" s="150">
        <v>0</v>
      </c>
      <c r="M39" s="150">
        <v>0</v>
      </c>
      <c r="N39" s="153">
        <v>0</v>
      </c>
      <c r="O39" s="200">
        <v>0</v>
      </c>
      <c r="P39" s="283">
        <f t="shared" si="22"/>
        <v>4</v>
      </c>
      <c r="Q39" s="188">
        <v>42.81</v>
      </c>
      <c r="R39" s="272">
        <f t="shared" si="28"/>
        <v>171.24</v>
      </c>
    </row>
    <row r="40" spans="1:46" s="148" customFormat="1" ht="25.15" customHeight="1" x14ac:dyDescent="0.2">
      <c r="A40" s="298"/>
      <c r="B40" s="174" t="s">
        <v>85</v>
      </c>
      <c r="C40" s="182" t="s">
        <v>48</v>
      </c>
      <c r="D40" s="251" t="s">
        <v>142</v>
      </c>
      <c r="E40" s="212">
        <v>2</v>
      </c>
      <c r="F40" s="213">
        <v>2</v>
      </c>
      <c r="G40" s="153">
        <v>1</v>
      </c>
      <c r="H40" s="153">
        <f t="shared" si="24"/>
        <v>2</v>
      </c>
      <c r="I40" s="151">
        <v>4.5</v>
      </c>
      <c r="J40" s="162">
        <f t="shared" si="25"/>
        <v>9</v>
      </c>
      <c r="K40" s="223">
        <v>0</v>
      </c>
      <c r="L40" s="150">
        <v>0</v>
      </c>
      <c r="M40" s="150">
        <v>0</v>
      </c>
      <c r="N40" s="153">
        <v>0</v>
      </c>
      <c r="O40" s="200">
        <v>0</v>
      </c>
      <c r="P40" s="283">
        <f t="shared" si="22"/>
        <v>9</v>
      </c>
      <c r="Q40" s="188">
        <v>42.81</v>
      </c>
      <c r="R40" s="272">
        <f t="shared" si="28"/>
        <v>385.29</v>
      </c>
    </row>
    <row r="41" spans="1:46" s="148" customFormat="1" ht="25.15" customHeight="1" x14ac:dyDescent="0.2">
      <c r="A41" s="233"/>
      <c r="B41" s="174" t="s">
        <v>85</v>
      </c>
      <c r="C41" s="267" t="s">
        <v>136</v>
      </c>
      <c r="D41" s="251" t="s">
        <v>148</v>
      </c>
      <c r="E41" s="212">
        <v>6</v>
      </c>
      <c r="F41" s="213">
        <v>6</v>
      </c>
      <c r="G41" s="153">
        <v>1</v>
      </c>
      <c r="H41" s="153">
        <f t="shared" si="24"/>
        <v>6</v>
      </c>
      <c r="I41" s="151">
        <v>1</v>
      </c>
      <c r="J41" s="162">
        <f t="shared" si="25"/>
        <v>6</v>
      </c>
      <c r="K41" s="223">
        <v>0</v>
      </c>
      <c r="L41" s="150">
        <v>0</v>
      </c>
      <c r="M41" s="150">
        <v>0</v>
      </c>
      <c r="N41" s="153">
        <v>0</v>
      </c>
      <c r="O41" s="200">
        <v>0</v>
      </c>
      <c r="P41" s="283">
        <f t="shared" si="22"/>
        <v>6</v>
      </c>
      <c r="Q41" s="188">
        <v>42.81</v>
      </c>
      <c r="R41" s="272">
        <f t="shared" si="28"/>
        <v>256.86</v>
      </c>
    </row>
    <row r="42" spans="1:46" s="148" customFormat="1" ht="25.15" customHeight="1" x14ac:dyDescent="0.2">
      <c r="A42" s="291" t="s">
        <v>60</v>
      </c>
      <c r="B42" s="292"/>
      <c r="C42" s="293"/>
      <c r="D42" s="189"/>
      <c r="E42" s="216">
        <f>18+2+3+6</f>
        <v>29</v>
      </c>
      <c r="F42" s="218">
        <f>20+6</f>
        <v>26</v>
      </c>
      <c r="G42" s="181">
        <f>H42/F42</f>
        <v>1.3846153846153846</v>
      </c>
      <c r="H42" s="198">
        <f>SUM(H36:H41)</f>
        <v>36</v>
      </c>
      <c r="I42" s="205">
        <f>J42/H42</f>
        <v>1.1749999999999998</v>
      </c>
      <c r="J42" s="164">
        <f>SUM(J36:J41)</f>
        <v>42.3</v>
      </c>
      <c r="K42" s="226">
        <f>K37</f>
        <v>3</v>
      </c>
      <c r="L42" s="181">
        <v>1</v>
      </c>
      <c r="M42" s="181">
        <f>SUM(M36:M40)</f>
        <v>3</v>
      </c>
      <c r="N42" s="154">
        <f>O42/M42</f>
        <v>5.000000000000001E-2</v>
      </c>
      <c r="O42" s="216">
        <f>SUM(O36:O40)</f>
        <v>0.15000000000000002</v>
      </c>
      <c r="P42" s="288">
        <f t="shared" si="22"/>
        <v>42.449999999999996</v>
      </c>
      <c r="Q42" s="155" t="s">
        <v>17</v>
      </c>
      <c r="R42" s="274">
        <f>SUM(R36:R41)</f>
        <v>1594.5095000000001</v>
      </c>
    </row>
    <row r="43" spans="1:46" s="148" customFormat="1" ht="25.15" customHeight="1" x14ac:dyDescent="0.2">
      <c r="A43" s="302" t="s">
        <v>171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4"/>
    </row>
    <row r="44" spans="1:46" s="148" customFormat="1" ht="39" customHeight="1" x14ac:dyDescent="0.2">
      <c r="A44" s="243" t="s">
        <v>171</v>
      </c>
      <c r="B44" s="244" t="s">
        <v>137</v>
      </c>
      <c r="C44" s="268" t="s">
        <v>136</v>
      </c>
      <c r="D44" s="252" t="s">
        <v>148</v>
      </c>
      <c r="E44" s="245">
        <v>30</v>
      </c>
      <c r="F44" s="246">
        <v>30</v>
      </c>
      <c r="G44" s="247">
        <v>1</v>
      </c>
      <c r="H44" s="247">
        <v>30</v>
      </c>
      <c r="I44" s="248">
        <v>1</v>
      </c>
      <c r="J44" s="269">
        <v>30</v>
      </c>
      <c r="K44" s="249">
        <v>0</v>
      </c>
      <c r="L44" s="247">
        <v>0</v>
      </c>
      <c r="M44" s="247">
        <v>0</v>
      </c>
      <c r="N44" s="250">
        <v>0</v>
      </c>
      <c r="O44" s="245">
        <v>0</v>
      </c>
      <c r="P44" s="287">
        <v>30</v>
      </c>
      <c r="Q44" s="270">
        <v>7.25</v>
      </c>
      <c r="R44" s="272">
        <f t="shared" ref="R44" si="29">Q44*P44</f>
        <v>217.5</v>
      </c>
    </row>
    <row r="45" spans="1:46" s="148" customFormat="1" ht="25.15" customHeight="1" x14ac:dyDescent="0.2">
      <c r="A45" s="291" t="s">
        <v>138</v>
      </c>
      <c r="B45" s="292"/>
      <c r="C45" s="293"/>
      <c r="D45" s="234"/>
      <c r="E45" s="235">
        <v>30</v>
      </c>
      <c r="F45" s="236">
        <v>30</v>
      </c>
      <c r="G45" s="237">
        <v>1</v>
      </c>
      <c r="H45" s="238">
        <v>30</v>
      </c>
      <c r="I45" s="239">
        <v>1</v>
      </c>
      <c r="J45" s="240">
        <v>30</v>
      </c>
      <c r="K45" s="241">
        <v>0</v>
      </c>
      <c r="L45" s="237">
        <v>0</v>
      </c>
      <c r="M45" s="237">
        <v>0</v>
      </c>
      <c r="N45" s="242">
        <v>0</v>
      </c>
      <c r="O45" s="235">
        <v>0</v>
      </c>
      <c r="P45" s="288">
        <v>30</v>
      </c>
      <c r="Q45" s="155" t="s">
        <v>17</v>
      </c>
      <c r="R45" s="274">
        <f>R44</f>
        <v>217.5</v>
      </c>
    </row>
    <row r="46" spans="1:46" s="148" customFormat="1" ht="25.15" customHeight="1" thickBot="1" x14ac:dyDescent="0.25">
      <c r="A46" s="190"/>
      <c r="B46" s="196" t="s">
        <v>0</v>
      </c>
      <c r="C46" s="156"/>
      <c r="D46" s="191"/>
      <c r="E46" s="219">
        <f>E27+E34+E42+E45</f>
        <v>207</v>
      </c>
      <c r="F46" s="220">
        <f>F27+F34+F42+F45</f>
        <v>198</v>
      </c>
      <c r="G46" s="203">
        <f>+H46/F46</f>
        <v>1.4898989898989898</v>
      </c>
      <c r="H46" s="221">
        <f>H27+H34+H42+H45</f>
        <v>295</v>
      </c>
      <c r="I46" s="203">
        <f>+J46/H46</f>
        <v>1.3308474576270508</v>
      </c>
      <c r="J46" s="209">
        <f>J27+J34+J42+H45</f>
        <v>392.59999999998001</v>
      </c>
      <c r="K46" s="227">
        <f>K27+K34+K42+K45</f>
        <v>9</v>
      </c>
      <c r="L46" s="203">
        <f>+M46/K46</f>
        <v>1</v>
      </c>
      <c r="M46" s="221">
        <f>M27+M34+M42+K45</f>
        <v>9</v>
      </c>
      <c r="N46" s="211">
        <f>+O46/M46</f>
        <v>5.000000000000001E-2</v>
      </c>
      <c r="O46" s="290">
        <f>O27+O34+O42+O45</f>
        <v>0.45000000000000007</v>
      </c>
      <c r="P46" s="289">
        <f>P27+P34+P42+P45</f>
        <v>393.04999999997995</v>
      </c>
      <c r="Q46" s="157"/>
      <c r="R46" s="276">
        <f>R27+R34+R42+R45</f>
        <v>12277.693499998848</v>
      </c>
    </row>
    <row r="47" spans="1:46" hidden="1" x14ac:dyDescent="0.25">
      <c r="A47" s="192"/>
      <c r="D47" s="192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30"/>
      <c r="P47" s="231"/>
      <c r="Q47" s="192"/>
      <c r="R47" s="192"/>
    </row>
    <row r="48" spans="1:46" hidden="1" x14ac:dyDescent="0.25">
      <c r="F48" s="207">
        <f>F46+K46</f>
        <v>207</v>
      </c>
      <c r="G48" s="210">
        <f>H48/F48</f>
        <v>1.4685990338164252</v>
      </c>
      <c r="H48" s="208">
        <f>H46+M46</f>
        <v>304</v>
      </c>
      <c r="I48" s="228">
        <f>+J48/H48</f>
        <v>1.2929276315788816</v>
      </c>
      <c r="J48" s="222">
        <f>J46+O46</f>
        <v>393.04999999998</v>
      </c>
    </row>
    <row r="49" spans="1:16" x14ac:dyDescent="0.25">
      <c r="E49" s="161"/>
      <c r="F49" s="208"/>
      <c r="G49" s="210"/>
      <c r="H49" s="208"/>
      <c r="I49" s="228"/>
      <c r="J49" s="222"/>
      <c r="K49" s="161"/>
      <c r="O49" s="279"/>
      <c r="P49" s="161"/>
    </row>
    <row r="50" spans="1:16" x14ac:dyDescent="0.25">
      <c r="A50" s="232" t="s">
        <v>174</v>
      </c>
      <c r="E50" s="161"/>
      <c r="F50" s="161"/>
      <c r="K50" s="161"/>
      <c r="O50" s="279"/>
      <c r="P50" s="161"/>
    </row>
    <row r="51" spans="1:16" x14ac:dyDescent="0.25">
      <c r="A51" s="232" t="s">
        <v>175</v>
      </c>
      <c r="E51" s="161"/>
      <c r="F51" s="161"/>
      <c r="K51" s="161"/>
      <c r="O51" s="279"/>
      <c r="P51" s="161"/>
    </row>
    <row r="52" spans="1:16" x14ac:dyDescent="0.25">
      <c r="A52" s="232" t="s">
        <v>128</v>
      </c>
      <c r="E52" s="161"/>
      <c r="F52" s="161"/>
      <c r="K52" s="161"/>
      <c r="O52" s="279"/>
      <c r="P52" s="161"/>
    </row>
    <row r="53" spans="1:16" ht="15.75" customHeight="1" x14ac:dyDescent="0.25">
      <c r="A53" s="232" t="s">
        <v>129</v>
      </c>
      <c r="B53" s="177"/>
      <c r="E53" s="161"/>
      <c r="F53" s="161"/>
      <c r="K53" s="161"/>
      <c r="O53" s="279"/>
      <c r="P53" s="161"/>
    </row>
    <row r="54" spans="1:16" x14ac:dyDescent="0.25">
      <c r="A54" s="232" t="s">
        <v>130</v>
      </c>
      <c r="B54" s="177"/>
      <c r="E54" s="161"/>
      <c r="F54" s="161"/>
      <c r="K54" s="161"/>
      <c r="O54" s="279"/>
      <c r="P54" s="161"/>
    </row>
    <row r="55" spans="1:16" x14ac:dyDescent="0.25">
      <c r="A55" s="232" t="s">
        <v>131</v>
      </c>
      <c r="B55" s="177"/>
      <c r="E55" s="161"/>
      <c r="F55" s="161"/>
      <c r="K55" s="161"/>
      <c r="O55" s="279"/>
      <c r="P55" s="161"/>
    </row>
    <row r="56" spans="1:16" x14ac:dyDescent="0.25">
      <c r="A56" s="271" t="s">
        <v>172</v>
      </c>
      <c r="B56" s="177"/>
      <c r="E56" s="161"/>
      <c r="F56" s="161"/>
      <c r="K56" s="161"/>
      <c r="O56" s="279"/>
      <c r="P56" s="161"/>
    </row>
    <row r="57" spans="1:16" x14ac:dyDescent="0.25">
      <c r="E57" s="161"/>
      <c r="F57" s="161"/>
      <c r="K57" s="161"/>
      <c r="O57" s="279"/>
      <c r="P57" s="161"/>
    </row>
    <row r="58" spans="1:16" x14ac:dyDescent="0.25">
      <c r="E58" s="161"/>
      <c r="F58" s="161"/>
      <c r="K58" s="161"/>
      <c r="O58" s="279"/>
      <c r="P58" s="161"/>
    </row>
    <row r="59" spans="1:16" x14ac:dyDescent="0.25">
      <c r="E59" s="161"/>
      <c r="F59" s="161"/>
      <c r="K59" s="161"/>
      <c r="O59" s="279"/>
      <c r="P59" s="161"/>
    </row>
    <row r="60" spans="1:16" x14ac:dyDescent="0.25">
      <c r="E60" s="161"/>
      <c r="F60" s="161"/>
      <c r="K60" s="161"/>
      <c r="O60" s="279"/>
      <c r="P60" s="161"/>
    </row>
    <row r="61" spans="1:16" x14ac:dyDescent="0.25">
      <c r="E61" s="161"/>
      <c r="F61" s="161"/>
      <c r="K61" s="161"/>
      <c r="O61" s="279"/>
      <c r="P61" s="161"/>
    </row>
    <row r="62" spans="1:16" x14ac:dyDescent="0.25">
      <c r="E62" s="161"/>
      <c r="F62" s="161"/>
      <c r="K62" s="161"/>
      <c r="O62" s="279"/>
      <c r="P62" s="161"/>
    </row>
    <row r="63" spans="1:16" x14ac:dyDescent="0.25">
      <c r="E63" s="161"/>
      <c r="F63" s="161"/>
      <c r="K63" s="161"/>
      <c r="O63" s="279"/>
      <c r="P63" s="161"/>
    </row>
    <row r="64" spans="1:16" x14ac:dyDescent="0.25">
      <c r="E64" s="161"/>
      <c r="F64" s="161"/>
      <c r="K64" s="161"/>
      <c r="O64" s="279"/>
      <c r="P64" s="161"/>
    </row>
    <row r="65" spans="5:16" x14ac:dyDescent="0.25">
      <c r="E65" s="161"/>
      <c r="F65" s="161"/>
      <c r="K65" s="161"/>
      <c r="O65" s="279"/>
      <c r="P65" s="161"/>
    </row>
    <row r="66" spans="5:16" x14ac:dyDescent="0.25">
      <c r="E66" s="161"/>
      <c r="F66" s="161"/>
      <c r="K66" s="161"/>
      <c r="O66" s="279"/>
      <c r="P66" s="161"/>
    </row>
    <row r="67" spans="5:16" x14ac:dyDescent="0.25">
      <c r="E67" s="161"/>
      <c r="F67" s="161"/>
      <c r="K67" s="161"/>
      <c r="O67" s="279"/>
      <c r="P67" s="161"/>
    </row>
    <row r="68" spans="5:16" x14ac:dyDescent="0.25">
      <c r="E68" s="161"/>
      <c r="F68" s="161"/>
      <c r="K68" s="161"/>
      <c r="O68" s="279"/>
      <c r="P68" s="161"/>
    </row>
    <row r="69" spans="5:16" x14ac:dyDescent="0.25">
      <c r="E69" s="161"/>
      <c r="F69" s="161"/>
      <c r="K69" s="161"/>
      <c r="O69" s="279"/>
      <c r="P69" s="161"/>
    </row>
    <row r="70" spans="5:16" x14ac:dyDescent="0.25">
      <c r="E70" s="161"/>
      <c r="F70" s="161"/>
      <c r="K70" s="161"/>
      <c r="O70" s="279"/>
      <c r="P70" s="161"/>
    </row>
    <row r="71" spans="5:16" x14ac:dyDescent="0.25">
      <c r="E71" s="161"/>
      <c r="F71" s="161"/>
      <c r="K71" s="161"/>
      <c r="O71" s="279"/>
      <c r="P71" s="161"/>
    </row>
    <row r="72" spans="5:16" x14ac:dyDescent="0.25">
      <c r="E72" s="161"/>
      <c r="F72" s="161"/>
      <c r="K72" s="161"/>
      <c r="O72" s="279"/>
      <c r="P72" s="161"/>
    </row>
    <row r="73" spans="5:16" x14ac:dyDescent="0.25">
      <c r="E73" s="161"/>
      <c r="F73" s="161"/>
      <c r="K73" s="161"/>
      <c r="O73" s="279"/>
      <c r="P73" s="161"/>
    </row>
    <row r="74" spans="5:16" x14ac:dyDescent="0.25">
      <c r="E74" s="161"/>
      <c r="F74" s="161"/>
      <c r="K74" s="161"/>
      <c r="O74" s="279"/>
      <c r="P74" s="161"/>
    </row>
    <row r="75" spans="5:16" x14ac:dyDescent="0.25">
      <c r="E75" s="161"/>
      <c r="F75" s="161"/>
      <c r="K75" s="161"/>
      <c r="O75" s="279"/>
      <c r="P75" s="161"/>
    </row>
    <row r="76" spans="5:16" x14ac:dyDescent="0.25">
      <c r="E76" s="161"/>
      <c r="F76" s="161"/>
      <c r="K76" s="161"/>
      <c r="O76" s="279"/>
      <c r="P76" s="161"/>
    </row>
    <row r="77" spans="5:16" x14ac:dyDescent="0.25">
      <c r="E77" s="161"/>
      <c r="F77" s="161"/>
      <c r="K77" s="161"/>
      <c r="O77" s="279"/>
      <c r="P77" s="161"/>
    </row>
    <row r="78" spans="5:16" x14ac:dyDescent="0.25">
      <c r="E78" s="161"/>
      <c r="F78" s="161"/>
      <c r="K78" s="161"/>
      <c r="O78" s="279"/>
      <c r="P78" s="161"/>
    </row>
    <row r="79" spans="5:16" x14ac:dyDescent="0.25">
      <c r="E79" s="161"/>
      <c r="F79" s="161"/>
      <c r="K79" s="161"/>
      <c r="O79" s="279"/>
      <c r="P79" s="161"/>
    </row>
    <row r="80" spans="5:16" x14ac:dyDescent="0.25">
      <c r="E80" s="161"/>
      <c r="F80" s="161"/>
      <c r="K80" s="161"/>
      <c r="O80" s="279"/>
      <c r="P80" s="161"/>
    </row>
    <row r="81" spans="5:16" x14ac:dyDescent="0.25">
      <c r="E81" s="161"/>
      <c r="F81" s="161"/>
      <c r="K81" s="161"/>
      <c r="O81" s="279"/>
      <c r="P81" s="161"/>
    </row>
    <row r="82" spans="5:16" x14ac:dyDescent="0.25">
      <c r="E82" s="161"/>
      <c r="F82" s="161"/>
      <c r="K82" s="161"/>
      <c r="O82" s="279"/>
      <c r="P82" s="161"/>
    </row>
    <row r="83" spans="5:16" x14ac:dyDescent="0.25">
      <c r="E83" s="161"/>
      <c r="F83" s="161"/>
      <c r="K83" s="161"/>
      <c r="O83" s="279"/>
      <c r="P83" s="161"/>
    </row>
    <row r="84" spans="5:16" x14ac:dyDescent="0.25">
      <c r="E84" s="161"/>
      <c r="F84" s="161"/>
      <c r="K84" s="161"/>
      <c r="O84" s="279"/>
      <c r="P84" s="161"/>
    </row>
    <row r="85" spans="5:16" x14ac:dyDescent="0.25">
      <c r="E85" s="161"/>
      <c r="F85" s="161"/>
      <c r="K85" s="161"/>
      <c r="O85" s="279"/>
      <c r="P85" s="161"/>
    </row>
    <row r="86" spans="5:16" x14ac:dyDescent="0.25">
      <c r="E86" s="161"/>
      <c r="F86" s="161"/>
      <c r="K86" s="161"/>
      <c r="O86" s="279"/>
      <c r="P86" s="161"/>
    </row>
    <row r="87" spans="5:16" x14ac:dyDescent="0.25">
      <c r="E87" s="161"/>
      <c r="F87" s="161"/>
      <c r="K87" s="161"/>
      <c r="O87" s="279"/>
      <c r="P87" s="161"/>
    </row>
    <row r="88" spans="5:16" x14ac:dyDescent="0.25">
      <c r="E88" s="161"/>
      <c r="F88" s="161"/>
      <c r="K88" s="161"/>
      <c r="O88" s="279"/>
      <c r="P88" s="161"/>
    </row>
    <row r="89" spans="5:16" x14ac:dyDescent="0.25">
      <c r="E89" s="161"/>
      <c r="F89" s="161"/>
      <c r="K89" s="161"/>
      <c r="O89" s="279"/>
      <c r="P89" s="161"/>
    </row>
    <row r="90" spans="5:16" x14ac:dyDescent="0.25">
      <c r="E90" s="161"/>
      <c r="F90" s="161"/>
      <c r="K90" s="161"/>
      <c r="O90" s="279"/>
      <c r="P90" s="161"/>
    </row>
    <row r="91" spans="5:16" x14ac:dyDescent="0.25">
      <c r="E91" s="161"/>
      <c r="F91" s="161"/>
      <c r="K91" s="161"/>
      <c r="O91" s="279"/>
      <c r="P91" s="161"/>
    </row>
    <row r="92" spans="5:16" x14ac:dyDescent="0.25">
      <c r="E92" s="161"/>
      <c r="F92" s="161"/>
      <c r="K92" s="161"/>
      <c r="O92" s="279"/>
      <c r="P92" s="161"/>
    </row>
    <row r="93" spans="5:16" x14ac:dyDescent="0.25">
      <c r="E93" s="161"/>
      <c r="F93" s="161"/>
      <c r="K93" s="161"/>
      <c r="O93" s="279"/>
      <c r="P93" s="161"/>
    </row>
    <row r="94" spans="5:16" x14ac:dyDescent="0.25">
      <c r="E94" s="161"/>
      <c r="F94" s="161"/>
      <c r="K94" s="161"/>
      <c r="O94" s="279"/>
      <c r="P94" s="161"/>
    </row>
    <row r="95" spans="5:16" x14ac:dyDescent="0.25">
      <c r="E95" s="161"/>
      <c r="F95" s="161"/>
      <c r="K95" s="161"/>
      <c r="O95" s="279"/>
      <c r="P95" s="161"/>
    </row>
    <row r="96" spans="5:16" x14ac:dyDescent="0.25">
      <c r="E96" s="161"/>
      <c r="F96" s="161"/>
      <c r="K96" s="161"/>
      <c r="O96" s="279"/>
      <c r="P96" s="161"/>
    </row>
    <row r="97" spans="5:16" x14ac:dyDescent="0.25">
      <c r="E97" s="161"/>
      <c r="F97" s="161"/>
      <c r="K97" s="161"/>
      <c r="O97" s="279"/>
      <c r="P97" s="161"/>
    </row>
    <row r="98" spans="5:16" x14ac:dyDescent="0.25">
      <c r="E98" s="161"/>
      <c r="F98" s="161"/>
      <c r="K98" s="161"/>
      <c r="O98" s="279"/>
      <c r="P98" s="161"/>
    </row>
    <row r="99" spans="5:16" x14ac:dyDescent="0.25">
      <c r="E99" s="161"/>
      <c r="F99" s="161"/>
      <c r="K99" s="161"/>
      <c r="O99" s="279"/>
      <c r="P99" s="161"/>
    </row>
    <row r="100" spans="5:16" x14ac:dyDescent="0.25">
      <c r="E100" s="161"/>
      <c r="F100" s="161"/>
      <c r="K100" s="161"/>
      <c r="O100" s="279"/>
      <c r="P100" s="161"/>
    </row>
    <row r="101" spans="5:16" x14ac:dyDescent="0.25">
      <c r="E101" s="161"/>
      <c r="F101" s="161"/>
      <c r="K101" s="161"/>
      <c r="O101" s="279"/>
      <c r="P101" s="161"/>
    </row>
    <row r="102" spans="5:16" x14ac:dyDescent="0.25">
      <c r="E102" s="161"/>
      <c r="F102" s="161"/>
      <c r="K102" s="161"/>
      <c r="O102" s="279"/>
      <c r="P102" s="161"/>
    </row>
    <row r="103" spans="5:16" x14ac:dyDescent="0.25">
      <c r="E103" s="161"/>
      <c r="F103" s="161"/>
      <c r="K103" s="161"/>
      <c r="O103" s="279"/>
      <c r="P103" s="161"/>
    </row>
    <row r="104" spans="5:16" x14ac:dyDescent="0.25">
      <c r="E104" s="161"/>
      <c r="F104" s="161"/>
      <c r="K104" s="161"/>
      <c r="O104" s="279"/>
      <c r="P104" s="161"/>
    </row>
    <row r="105" spans="5:16" x14ac:dyDescent="0.25">
      <c r="E105" s="161"/>
      <c r="F105" s="161"/>
      <c r="K105" s="161"/>
      <c r="O105" s="279"/>
      <c r="P105" s="161"/>
    </row>
    <row r="106" spans="5:16" x14ac:dyDescent="0.25">
      <c r="E106" s="161"/>
      <c r="F106" s="161"/>
      <c r="K106" s="161"/>
      <c r="O106" s="279"/>
      <c r="P106" s="161"/>
    </row>
    <row r="107" spans="5:16" x14ac:dyDescent="0.25">
      <c r="E107" s="161"/>
      <c r="F107" s="161"/>
      <c r="K107" s="161"/>
      <c r="O107" s="279"/>
      <c r="P107" s="161"/>
    </row>
    <row r="108" spans="5:16" x14ac:dyDescent="0.25">
      <c r="E108" s="161"/>
      <c r="F108" s="161"/>
      <c r="K108" s="161"/>
      <c r="O108" s="279"/>
      <c r="P108" s="161"/>
    </row>
    <row r="109" spans="5:16" x14ac:dyDescent="0.25">
      <c r="E109" s="161"/>
      <c r="F109" s="161"/>
      <c r="K109" s="161"/>
      <c r="O109" s="279"/>
      <c r="P109" s="161"/>
    </row>
    <row r="110" spans="5:16" x14ac:dyDescent="0.25">
      <c r="E110" s="161"/>
      <c r="F110" s="161"/>
      <c r="K110" s="161"/>
      <c r="O110" s="279"/>
      <c r="P110" s="161"/>
    </row>
    <row r="111" spans="5:16" x14ac:dyDescent="0.25">
      <c r="E111" s="161"/>
      <c r="F111" s="161"/>
      <c r="K111" s="161"/>
      <c r="O111" s="279"/>
      <c r="P111" s="161"/>
    </row>
    <row r="112" spans="5:16" x14ac:dyDescent="0.25">
      <c r="E112" s="161"/>
      <c r="F112" s="161"/>
      <c r="K112" s="161"/>
      <c r="O112" s="279"/>
      <c r="P112" s="161"/>
    </row>
    <row r="113" spans="5:16" x14ac:dyDescent="0.25">
      <c r="E113" s="161"/>
      <c r="F113" s="161"/>
      <c r="K113" s="161"/>
      <c r="O113" s="279"/>
      <c r="P113" s="161"/>
    </row>
    <row r="114" spans="5:16" x14ac:dyDescent="0.25">
      <c r="E114" s="161"/>
      <c r="F114" s="161"/>
      <c r="K114" s="161"/>
      <c r="O114" s="279"/>
      <c r="P114" s="161"/>
    </row>
    <row r="115" spans="5:16" x14ac:dyDescent="0.25">
      <c r="E115" s="161"/>
      <c r="F115" s="161"/>
      <c r="K115" s="161"/>
      <c r="O115" s="279"/>
      <c r="P115" s="161"/>
    </row>
    <row r="116" spans="5:16" x14ac:dyDescent="0.25">
      <c r="E116" s="161"/>
      <c r="F116" s="161"/>
      <c r="K116" s="161"/>
      <c r="O116" s="279"/>
      <c r="P116" s="161"/>
    </row>
  </sheetData>
  <mergeCells count="22">
    <mergeCell ref="A43:R43"/>
    <mergeCell ref="A45:C45"/>
    <mergeCell ref="F2:J2"/>
    <mergeCell ref="K2:O2"/>
    <mergeCell ref="A4:R4"/>
    <mergeCell ref="P2:P3"/>
    <mergeCell ref="Q2:Q3"/>
    <mergeCell ref="R2:R3"/>
    <mergeCell ref="D2:D3"/>
    <mergeCell ref="E2:E3"/>
    <mergeCell ref="A21:A26"/>
    <mergeCell ref="A27:C27"/>
    <mergeCell ref="A2:A3"/>
    <mergeCell ref="B2:B3"/>
    <mergeCell ref="C2:C3"/>
    <mergeCell ref="A5:A20"/>
    <mergeCell ref="A42:C42"/>
    <mergeCell ref="A28:R28"/>
    <mergeCell ref="A29:A32"/>
    <mergeCell ref="A34:C34"/>
    <mergeCell ref="A35:R35"/>
    <mergeCell ref="A36:A40"/>
  </mergeCells>
  <pageMargins left="0.7" right="0.7" top="0.75" bottom="0.75" header="0.3" footer="0.3"/>
  <pageSetup scale="39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65"/>
  <sheetViews>
    <sheetView zoomScale="90" zoomScaleNormal="90" workbookViewId="0">
      <pane ySplit="2" topLeftCell="A39" activePane="bottomLeft" state="frozen"/>
      <selection pane="bottomLeft" activeCell="D52" sqref="D52"/>
    </sheetView>
  </sheetViews>
  <sheetFormatPr defaultColWidth="9.140625" defaultRowHeight="15" x14ac:dyDescent="0.25"/>
  <cols>
    <col min="1" max="1" width="13.140625" style="6" customWidth="1"/>
    <col min="2" max="2" width="18.85546875" style="6" customWidth="1"/>
    <col min="3" max="3" width="20.140625" style="6" customWidth="1"/>
    <col min="4" max="4" width="4" style="6" bestFit="1" customWidth="1"/>
    <col min="5" max="5" width="12.85546875" style="6" customWidth="1"/>
    <col min="6" max="6" width="12.42578125" style="6" customWidth="1"/>
    <col min="7" max="7" width="16.85546875" style="6" customWidth="1"/>
    <col min="8" max="8" width="10.85546875" style="6" customWidth="1"/>
    <col min="9" max="9" width="14.140625" style="6" customWidth="1"/>
    <col min="10" max="10" width="9.140625" style="6"/>
    <col min="11" max="11" width="10.28515625" style="6" customWidth="1"/>
    <col min="12" max="12" width="11.42578125" style="6" customWidth="1"/>
    <col min="13" max="13" width="10.85546875" style="6" customWidth="1"/>
    <col min="14" max="14" width="13.140625" style="6" customWidth="1"/>
    <col min="15" max="15" width="11.42578125" style="6" customWidth="1"/>
    <col min="16" max="16" width="10.85546875" style="6" customWidth="1"/>
    <col min="17" max="17" width="10.42578125" style="6" customWidth="1"/>
    <col min="18" max="18" width="12.140625" style="6" bestFit="1" customWidth="1"/>
    <col min="19" max="16384" width="9.140625" style="6"/>
  </cols>
  <sheetData>
    <row r="1" spans="1:20" x14ac:dyDescent="0.25">
      <c r="A1" s="7"/>
      <c r="B1" s="8"/>
      <c r="C1" s="8"/>
      <c r="D1" s="16"/>
      <c r="E1" s="19"/>
      <c r="F1" s="334" t="s">
        <v>2</v>
      </c>
      <c r="G1" s="335"/>
      <c r="H1" s="335"/>
      <c r="I1" s="335"/>
      <c r="J1" s="336"/>
      <c r="K1" s="337" t="s">
        <v>3</v>
      </c>
      <c r="L1" s="335"/>
      <c r="M1" s="335"/>
      <c r="N1" s="335"/>
      <c r="O1" s="338"/>
      <c r="P1" s="29"/>
      <c r="Q1" s="32"/>
      <c r="R1" s="9"/>
    </row>
    <row r="2" spans="1:20" ht="41.25" customHeight="1" thickBot="1" x14ac:dyDescent="0.3">
      <c r="A2" s="11" t="s">
        <v>12</v>
      </c>
      <c r="B2" s="12" t="s">
        <v>4</v>
      </c>
      <c r="C2" s="12" t="s">
        <v>63</v>
      </c>
      <c r="D2" s="17" t="s">
        <v>1</v>
      </c>
      <c r="E2" s="20" t="s">
        <v>5</v>
      </c>
      <c r="F2" s="95" t="s">
        <v>6</v>
      </c>
      <c r="G2" s="96" t="s">
        <v>7</v>
      </c>
      <c r="H2" s="96" t="s">
        <v>8</v>
      </c>
      <c r="I2" s="96" t="s">
        <v>9</v>
      </c>
      <c r="J2" s="97" t="s">
        <v>10</v>
      </c>
      <c r="K2" s="14" t="s">
        <v>11</v>
      </c>
      <c r="L2" s="12" t="s">
        <v>7</v>
      </c>
      <c r="M2" s="12" t="s">
        <v>8</v>
      </c>
      <c r="N2" s="12" t="s">
        <v>9</v>
      </c>
      <c r="O2" s="26" t="s">
        <v>10</v>
      </c>
      <c r="P2" s="30" t="s">
        <v>13</v>
      </c>
      <c r="Q2" s="28" t="s">
        <v>14</v>
      </c>
      <c r="R2" s="13" t="s">
        <v>15</v>
      </c>
      <c r="S2" s="131"/>
      <c r="T2" s="131"/>
    </row>
    <row r="3" spans="1:20" ht="38.25" customHeight="1" thickBot="1" x14ac:dyDescent="0.35">
      <c r="A3" s="342" t="s">
        <v>53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4"/>
    </row>
    <row r="4" spans="1:20" ht="50.25" customHeight="1" thickBot="1" x14ac:dyDescent="0.3">
      <c r="A4" s="339" t="s">
        <v>16</v>
      </c>
      <c r="B4" s="68" t="s">
        <v>66</v>
      </c>
      <c r="C4" s="55" t="s">
        <v>86</v>
      </c>
      <c r="D4" s="35"/>
      <c r="E4" s="21">
        <v>2</v>
      </c>
      <c r="F4" s="23">
        <v>2</v>
      </c>
      <c r="G4" s="2">
        <v>1</v>
      </c>
      <c r="H4" s="136">
        <f>F4*G4</f>
        <v>2</v>
      </c>
      <c r="I4" s="3">
        <f>60/60</f>
        <v>1</v>
      </c>
      <c r="J4" s="77">
        <f>H4*I4</f>
        <v>2</v>
      </c>
      <c r="K4" s="15">
        <f>+E4-F4</f>
        <v>0</v>
      </c>
      <c r="L4" s="2">
        <v>0</v>
      </c>
      <c r="M4" s="5">
        <f>K4*L4</f>
        <v>0</v>
      </c>
      <c r="N4" s="4">
        <f>0</f>
        <v>0</v>
      </c>
      <c r="O4" s="78">
        <f>M4*N4</f>
        <v>0</v>
      </c>
      <c r="P4" s="79">
        <f>J4+O4</f>
        <v>2</v>
      </c>
      <c r="Q4" s="80">
        <v>56.74</v>
      </c>
      <c r="R4" s="34">
        <f>+P4*Q4</f>
        <v>113.48</v>
      </c>
    </row>
    <row r="5" spans="1:20" ht="43.5" customHeight="1" thickBot="1" x14ac:dyDescent="0.3">
      <c r="A5" s="339"/>
      <c r="B5" s="71" t="s">
        <v>66</v>
      </c>
      <c r="C5" s="55" t="s">
        <v>64</v>
      </c>
      <c r="D5" s="18"/>
      <c r="E5" s="22">
        <v>6</v>
      </c>
      <c r="F5" s="10">
        <v>6</v>
      </c>
      <c r="G5" s="2">
        <v>1</v>
      </c>
      <c r="H5" s="137">
        <f>+F5*G5</f>
        <v>6</v>
      </c>
      <c r="I5" s="3">
        <f>3/60</f>
        <v>0.05</v>
      </c>
      <c r="J5" s="141">
        <f t="shared" ref="J5:J30" si="0">+H5*I5</f>
        <v>0.30000000000000004</v>
      </c>
      <c r="K5" s="15">
        <f t="shared" ref="K5:K26" si="1">+E5-F5</f>
        <v>0</v>
      </c>
      <c r="L5" s="2">
        <v>0</v>
      </c>
      <c r="M5" s="1">
        <f t="shared" ref="M5:M30" si="2">+K5*L5</f>
        <v>0</v>
      </c>
      <c r="N5" s="4">
        <f>0</f>
        <v>0</v>
      </c>
      <c r="O5" s="27">
        <f>M5*N5</f>
        <v>0</v>
      </c>
      <c r="P5" s="31">
        <f t="shared" ref="P5:P31" si="3">+O5+J5</f>
        <v>0.30000000000000004</v>
      </c>
      <c r="Q5" s="80">
        <v>56.74</v>
      </c>
      <c r="R5" s="34">
        <f>Q5*P5</f>
        <v>17.022000000000002</v>
      </c>
    </row>
    <row r="6" spans="1:20" ht="43.5" customHeight="1" thickBot="1" x14ac:dyDescent="0.3">
      <c r="A6" s="339"/>
      <c r="B6" s="71" t="s">
        <v>66</v>
      </c>
      <c r="C6" s="55" t="s">
        <v>65</v>
      </c>
      <c r="D6" s="18"/>
      <c r="E6" s="22">
        <v>6</v>
      </c>
      <c r="F6" s="10">
        <v>6</v>
      </c>
      <c r="G6" s="2">
        <v>1</v>
      </c>
      <c r="H6" s="137">
        <f t="shared" ref="H6:H22" si="4">+F6*G6</f>
        <v>6</v>
      </c>
      <c r="I6" s="4">
        <f>5/60</f>
        <v>8.3333333333333329E-2</v>
      </c>
      <c r="J6" s="141">
        <f t="shared" si="0"/>
        <v>0.5</v>
      </c>
      <c r="K6" s="15">
        <f t="shared" si="1"/>
        <v>0</v>
      </c>
      <c r="L6" s="2">
        <v>0</v>
      </c>
      <c r="M6" s="1">
        <f t="shared" si="2"/>
        <v>0</v>
      </c>
      <c r="N6" s="4">
        <f>0</f>
        <v>0</v>
      </c>
      <c r="O6" s="27">
        <f t="shared" ref="O6:O18" si="5">M6*N6</f>
        <v>0</v>
      </c>
      <c r="P6" s="31">
        <f t="shared" si="3"/>
        <v>0.5</v>
      </c>
      <c r="Q6" s="80">
        <v>56.74</v>
      </c>
      <c r="R6" s="34">
        <f t="shared" ref="R6:R25" si="6">Q6*P6</f>
        <v>28.37</v>
      </c>
    </row>
    <row r="7" spans="1:20" ht="36.75" customHeight="1" thickBot="1" x14ac:dyDescent="0.3">
      <c r="A7" s="339"/>
      <c r="B7" s="71" t="s">
        <v>66</v>
      </c>
      <c r="C7" s="55" t="s">
        <v>41</v>
      </c>
      <c r="D7" s="18"/>
      <c r="E7" s="22">
        <v>6</v>
      </c>
      <c r="F7" s="10">
        <v>6</v>
      </c>
      <c r="G7" s="2">
        <v>1</v>
      </c>
      <c r="H7" s="137">
        <f t="shared" si="4"/>
        <v>6</v>
      </c>
      <c r="I7" s="3">
        <f>3/60</f>
        <v>0.05</v>
      </c>
      <c r="J7" s="141">
        <f t="shared" si="0"/>
        <v>0.30000000000000004</v>
      </c>
      <c r="K7" s="15">
        <f t="shared" si="1"/>
        <v>0</v>
      </c>
      <c r="L7" s="2">
        <v>0</v>
      </c>
      <c r="M7" s="1">
        <f t="shared" si="2"/>
        <v>0</v>
      </c>
      <c r="N7" s="4">
        <f>0</f>
        <v>0</v>
      </c>
      <c r="O7" s="27">
        <f t="shared" si="5"/>
        <v>0</v>
      </c>
      <c r="P7" s="31">
        <f t="shared" si="3"/>
        <v>0.30000000000000004</v>
      </c>
      <c r="Q7" s="80">
        <v>56.74</v>
      </c>
      <c r="R7" s="82">
        <f t="shared" si="6"/>
        <v>17.022000000000002</v>
      </c>
    </row>
    <row r="8" spans="1:20" ht="46.5" customHeight="1" thickBot="1" x14ac:dyDescent="0.3">
      <c r="A8" s="339"/>
      <c r="B8" s="71" t="s">
        <v>66</v>
      </c>
      <c r="C8" s="55" t="s">
        <v>42</v>
      </c>
      <c r="D8" s="18"/>
      <c r="E8" s="22">
        <v>6</v>
      </c>
      <c r="F8" s="10">
        <v>6</v>
      </c>
      <c r="G8" s="2">
        <v>1</v>
      </c>
      <c r="H8" s="137">
        <f t="shared" si="4"/>
        <v>6</v>
      </c>
      <c r="I8" s="3">
        <f>30/60</f>
        <v>0.5</v>
      </c>
      <c r="J8" s="141">
        <f t="shared" si="0"/>
        <v>3</v>
      </c>
      <c r="K8" s="15">
        <f t="shared" si="1"/>
        <v>0</v>
      </c>
      <c r="L8" s="2">
        <v>0</v>
      </c>
      <c r="M8" s="1">
        <f t="shared" si="2"/>
        <v>0</v>
      </c>
      <c r="N8" s="4">
        <f>0</f>
        <v>0</v>
      </c>
      <c r="O8" s="27">
        <f t="shared" si="5"/>
        <v>0</v>
      </c>
      <c r="P8" s="31">
        <f t="shared" si="3"/>
        <v>3</v>
      </c>
      <c r="Q8" s="80">
        <v>56.74</v>
      </c>
      <c r="R8" s="82">
        <f t="shared" si="6"/>
        <v>170.22</v>
      </c>
    </row>
    <row r="9" spans="1:20" ht="56.25" customHeight="1" thickBot="1" x14ac:dyDescent="0.3">
      <c r="A9" s="339"/>
      <c r="B9" s="71" t="s">
        <v>66</v>
      </c>
      <c r="C9" s="55" t="s">
        <v>105</v>
      </c>
      <c r="D9" s="18"/>
      <c r="E9" s="22">
        <v>6</v>
      </c>
      <c r="F9" s="10">
        <v>6</v>
      </c>
      <c r="G9" s="2">
        <v>1</v>
      </c>
      <c r="H9" s="137">
        <f t="shared" si="4"/>
        <v>6</v>
      </c>
      <c r="I9" s="3">
        <f>3/60</f>
        <v>0.05</v>
      </c>
      <c r="J9" s="141">
        <f t="shared" si="0"/>
        <v>0.30000000000000004</v>
      </c>
      <c r="K9" s="15">
        <f t="shared" si="1"/>
        <v>0</v>
      </c>
      <c r="L9" s="2">
        <v>0</v>
      </c>
      <c r="M9" s="1">
        <f t="shared" si="2"/>
        <v>0</v>
      </c>
      <c r="N9" s="4">
        <f>0</f>
        <v>0</v>
      </c>
      <c r="O9" s="27">
        <f t="shared" si="5"/>
        <v>0</v>
      </c>
      <c r="P9" s="31">
        <f t="shared" si="3"/>
        <v>0.30000000000000004</v>
      </c>
      <c r="Q9" s="80">
        <v>56.74</v>
      </c>
      <c r="R9" s="82">
        <f t="shared" si="6"/>
        <v>17.022000000000002</v>
      </c>
    </row>
    <row r="10" spans="1:20" ht="45" customHeight="1" thickBot="1" x14ac:dyDescent="0.3">
      <c r="A10" s="339"/>
      <c r="B10" s="71" t="s">
        <v>66</v>
      </c>
      <c r="C10" s="55" t="s">
        <v>106</v>
      </c>
      <c r="D10" s="18"/>
      <c r="E10" s="22">
        <v>12</v>
      </c>
      <c r="F10" s="10">
        <v>12</v>
      </c>
      <c r="G10" s="2">
        <v>1</v>
      </c>
      <c r="H10" s="137">
        <f t="shared" si="4"/>
        <v>12</v>
      </c>
      <c r="I10" s="3">
        <f>60/60</f>
        <v>1</v>
      </c>
      <c r="J10" s="141">
        <f t="shared" si="0"/>
        <v>12</v>
      </c>
      <c r="K10" s="15">
        <f t="shared" si="1"/>
        <v>0</v>
      </c>
      <c r="L10" s="2">
        <v>0</v>
      </c>
      <c r="M10" s="1">
        <f t="shared" si="2"/>
        <v>0</v>
      </c>
      <c r="N10" s="4">
        <f>0</f>
        <v>0</v>
      </c>
      <c r="O10" s="27">
        <f t="shared" si="5"/>
        <v>0</v>
      </c>
      <c r="P10" s="31">
        <f t="shared" si="3"/>
        <v>12</v>
      </c>
      <c r="Q10" s="80">
        <v>56.74</v>
      </c>
      <c r="R10" s="82">
        <f t="shared" si="6"/>
        <v>680.88</v>
      </c>
    </row>
    <row r="11" spans="1:20" ht="28.5" customHeight="1" thickBot="1" x14ac:dyDescent="0.3">
      <c r="A11" s="339"/>
      <c r="B11" s="71" t="s">
        <v>66</v>
      </c>
      <c r="C11" s="55" t="s">
        <v>43</v>
      </c>
      <c r="D11" s="18"/>
      <c r="E11" s="22">
        <v>12</v>
      </c>
      <c r="F11" s="10">
        <v>12</v>
      </c>
      <c r="G11" s="2">
        <v>1</v>
      </c>
      <c r="H11" s="137">
        <f t="shared" si="4"/>
        <v>12</v>
      </c>
      <c r="I11" s="4">
        <f>2/60</f>
        <v>3.3333333333333333E-2</v>
      </c>
      <c r="J11" s="141">
        <f t="shared" si="0"/>
        <v>0.4</v>
      </c>
      <c r="K11" s="15">
        <f t="shared" si="1"/>
        <v>0</v>
      </c>
      <c r="L11" s="2">
        <v>0</v>
      </c>
      <c r="M11" s="1">
        <f t="shared" si="2"/>
        <v>0</v>
      </c>
      <c r="N11" s="4">
        <v>0</v>
      </c>
      <c r="O11" s="27">
        <f t="shared" si="5"/>
        <v>0</v>
      </c>
      <c r="P11" s="31">
        <f t="shared" si="3"/>
        <v>0.4</v>
      </c>
      <c r="Q11" s="80">
        <v>56.74</v>
      </c>
      <c r="R11" s="82">
        <f t="shared" si="6"/>
        <v>22.696000000000002</v>
      </c>
    </row>
    <row r="12" spans="1:20" ht="28.5" customHeight="1" thickBot="1" x14ac:dyDescent="0.3">
      <c r="A12" s="339"/>
      <c r="B12" s="54" t="s">
        <v>78</v>
      </c>
      <c r="C12" s="74" t="s">
        <v>71</v>
      </c>
      <c r="D12" s="18"/>
      <c r="E12" s="22">
        <v>1</v>
      </c>
      <c r="F12" s="10">
        <v>1</v>
      </c>
      <c r="G12" s="2">
        <v>1</v>
      </c>
      <c r="H12" s="137">
        <f t="shared" si="4"/>
        <v>1</v>
      </c>
      <c r="I12" s="3">
        <f>60/60</f>
        <v>1</v>
      </c>
      <c r="J12" s="141">
        <f t="shared" si="0"/>
        <v>1</v>
      </c>
      <c r="K12" s="15">
        <f t="shared" si="1"/>
        <v>0</v>
      </c>
      <c r="L12" s="2">
        <v>0</v>
      </c>
      <c r="M12" s="1">
        <f t="shared" si="2"/>
        <v>0</v>
      </c>
      <c r="N12" s="4">
        <v>0</v>
      </c>
      <c r="O12" s="27">
        <f t="shared" si="5"/>
        <v>0</v>
      </c>
      <c r="P12" s="31">
        <f t="shared" si="3"/>
        <v>1</v>
      </c>
      <c r="Q12" s="33">
        <v>41.89</v>
      </c>
      <c r="R12" s="82">
        <f t="shared" si="6"/>
        <v>41.89</v>
      </c>
    </row>
    <row r="13" spans="1:20" ht="54" customHeight="1" thickBot="1" x14ac:dyDescent="0.3">
      <c r="A13" s="339"/>
      <c r="B13" s="54" t="s">
        <v>79</v>
      </c>
      <c r="C13" s="74" t="s">
        <v>44</v>
      </c>
      <c r="D13" s="18"/>
      <c r="E13" s="22">
        <v>6</v>
      </c>
      <c r="F13" s="10">
        <v>6</v>
      </c>
      <c r="G13" s="2">
        <v>1</v>
      </c>
      <c r="H13" s="137">
        <f t="shared" si="4"/>
        <v>6</v>
      </c>
      <c r="I13" s="3">
        <f>60/60</f>
        <v>1</v>
      </c>
      <c r="J13" s="141">
        <f t="shared" si="0"/>
        <v>6</v>
      </c>
      <c r="K13" s="15">
        <f t="shared" si="1"/>
        <v>0</v>
      </c>
      <c r="L13" s="2">
        <v>0</v>
      </c>
      <c r="M13" s="1">
        <f t="shared" si="2"/>
        <v>0</v>
      </c>
      <c r="N13" s="4">
        <v>0</v>
      </c>
      <c r="O13" s="27">
        <f t="shared" si="5"/>
        <v>0</v>
      </c>
      <c r="P13" s="31">
        <f t="shared" si="3"/>
        <v>6</v>
      </c>
      <c r="Q13" s="33">
        <v>41.89</v>
      </c>
      <c r="R13" s="82">
        <f t="shared" si="6"/>
        <v>251.34</v>
      </c>
    </row>
    <row r="14" spans="1:20" ht="45.75" customHeight="1" thickBot="1" x14ac:dyDescent="0.3">
      <c r="A14" s="339"/>
      <c r="B14" s="73" t="s">
        <v>78</v>
      </c>
      <c r="C14" s="57" t="s">
        <v>45</v>
      </c>
      <c r="D14" s="18"/>
      <c r="E14" s="22">
        <v>6</v>
      </c>
      <c r="F14" s="10">
        <v>6</v>
      </c>
      <c r="G14" s="2">
        <v>1</v>
      </c>
      <c r="H14" s="137">
        <f t="shared" si="4"/>
        <v>6</v>
      </c>
      <c r="I14" s="3">
        <f>60/60</f>
        <v>1</v>
      </c>
      <c r="J14" s="141">
        <f t="shared" si="0"/>
        <v>6</v>
      </c>
      <c r="K14" s="15">
        <f t="shared" si="1"/>
        <v>0</v>
      </c>
      <c r="L14" s="2">
        <v>0</v>
      </c>
      <c r="M14" s="1">
        <f t="shared" si="2"/>
        <v>0</v>
      </c>
      <c r="N14" s="4">
        <v>0</v>
      </c>
      <c r="O14" s="27">
        <f t="shared" si="5"/>
        <v>0</v>
      </c>
      <c r="P14" s="31">
        <f t="shared" si="3"/>
        <v>6</v>
      </c>
      <c r="Q14" s="33">
        <v>41.89</v>
      </c>
      <c r="R14" s="82">
        <f t="shared" si="6"/>
        <v>251.34</v>
      </c>
    </row>
    <row r="15" spans="1:20" ht="42.75" customHeight="1" thickBot="1" x14ac:dyDescent="0.3">
      <c r="A15" s="339"/>
      <c r="B15" s="73" t="s">
        <v>78</v>
      </c>
      <c r="C15" s="55" t="s">
        <v>46</v>
      </c>
      <c r="D15" s="18"/>
      <c r="E15" s="22">
        <v>6</v>
      </c>
      <c r="F15" s="10">
        <v>6</v>
      </c>
      <c r="G15" s="2">
        <v>1</v>
      </c>
      <c r="H15" s="137">
        <f t="shared" si="4"/>
        <v>6</v>
      </c>
      <c r="I15" s="3">
        <f>240/60</f>
        <v>4</v>
      </c>
      <c r="J15" s="141">
        <f t="shared" si="0"/>
        <v>24</v>
      </c>
      <c r="K15" s="15">
        <f t="shared" si="1"/>
        <v>0</v>
      </c>
      <c r="L15" s="2">
        <v>0</v>
      </c>
      <c r="M15" s="1">
        <f t="shared" si="2"/>
        <v>0</v>
      </c>
      <c r="N15" s="4">
        <v>0</v>
      </c>
      <c r="O15" s="27">
        <f t="shared" si="5"/>
        <v>0</v>
      </c>
      <c r="P15" s="84">
        <f t="shared" si="3"/>
        <v>24</v>
      </c>
      <c r="Q15" s="33">
        <v>41.89</v>
      </c>
      <c r="R15" s="82">
        <f t="shared" si="6"/>
        <v>1005.36</v>
      </c>
    </row>
    <row r="16" spans="1:20" ht="45" customHeight="1" thickBot="1" x14ac:dyDescent="0.3">
      <c r="A16" s="339"/>
      <c r="B16" s="73" t="s">
        <v>78</v>
      </c>
      <c r="C16" s="56" t="s">
        <v>47</v>
      </c>
      <c r="D16" s="18"/>
      <c r="E16" s="22">
        <v>6</v>
      </c>
      <c r="F16" s="10">
        <v>6</v>
      </c>
      <c r="G16" s="2">
        <v>1</v>
      </c>
      <c r="H16" s="137">
        <f t="shared" si="4"/>
        <v>6</v>
      </c>
      <c r="I16" s="3">
        <f>60/60</f>
        <v>1</v>
      </c>
      <c r="J16" s="141">
        <f t="shared" si="0"/>
        <v>6</v>
      </c>
      <c r="K16" s="15">
        <f t="shared" si="1"/>
        <v>0</v>
      </c>
      <c r="L16" s="2">
        <v>0</v>
      </c>
      <c r="M16" s="1">
        <f t="shared" si="2"/>
        <v>0</v>
      </c>
      <c r="N16" s="4">
        <v>0</v>
      </c>
      <c r="O16" s="27">
        <f t="shared" si="5"/>
        <v>0</v>
      </c>
      <c r="P16" s="31">
        <f t="shared" si="3"/>
        <v>6</v>
      </c>
      <c r="Q16" s="33">
        <v>41.89</v>
      </c>
      <c r="R16" s="82">
        <f t="shared" si="6"/>
        <v>251.34</v>
      </c>
    </row>
    <row r="17" spans="1:18" ht="43.5" customHeight="1" thickBot="1" x14ac:dyDescent="0.3">
      <c r="A17" s="339"/>
      <c r="B17" s="73" t="s">
        <v>78</v>
      </c>
      <c r="C17" s="74" t="s">
        <v>48</v>
      </c>
      <c r="D17" s="18"/>
      <c r="E17" s="22">
        <v>6</v>
      </c>
      <c r="F17" s="10">
        <v>6</v>
      </c>
      <c r="G17" s="2">
        <v>1</v>
      </c>
      <c r="H17" s="137">
        <f t="shared" si="4"/>
        <v>6</v>
      </c>
      <c r="I17" s="3">
        <f>240/60</f>
        <v>4</v>
      </c>
      <c r="J17" s="141">
        <f t="shared" si="0"/>
        <v>24</v>
      </c>
      <c r="K17" s="15">
        <f t="shared" si="1"/>
        <v>0</v>
      </c>
      <c r="L17" s="2">
        <v>0</v>
      </c>
      <c r="M17" s="1">
        <f t="shared" si="2"/>
        <v>0</v>
      </c>
      <c r="N17" s="4">
        <v>0</v>
      </c>
      <c r="O17" s="27">
        <f t="shared" si="5"/>
        <v>0</v>
      </c>
      <c r="P17" s="31">
        <f t="shared" si="3"/>
        <v>24</v>
      </c>
      <c r="Q17" s="33">
        <v>41.89</v>
      </c>
      <c r="R17" s="82">
        <f t="shared" si="6"/>
        <v>1005.36</v>
      </c>
    </row>
    <row r="18" spans="1:18" ht="52.5" customHeight="1" thickBot="1" x14ac:dyDescent="0.3">
      <c r="A18" s="339"/>
      <c r="B18" s="73" t="s">
        <v>78</v>
      </c>
      <c r="C18" s="55" t="s">
        <v>49</v>
      </c>
      <c r="D18" s="18"/>
      <c r="E18" s="22">
        <v>4</v>
      </c>
      <c r="F18" s="10">
        <v>4</v>
      </c>
      <c r="G18" s="2">
        <v>1</v>
      </c>
      <c r="H18" s="137">
        <f t="shared" si="4"/>
        <v>4</v>
      </c>
      <c r="I18" s="3">
        <f>60/60</f>
        <v>1</v>
      </c>
      <c r="J18" s="141">
        <f t="shared" si="0"/>
        <v>4</v>
      </c>
      <c r="K18" s="15">
        <f t="shared" si="1"/>
        <v>0</v>
      </c>
      <c r="L18" s="2">
        <v>0</v>
      </c>
      <c r="M18" s="1">
        <f t="shared" si="2"/>
        <v>0</v>
      </c>
      <c r="N18" s="4">
        <v>0</v>
      </c>
      <c r="O18" s="27">
        <f t="shared" si="5"/>
        <v>0</v>
      </c>
      <c r="P18" s="31">
        <f t="shared" si="3"/>
        <v>4</v>
      </c>
      <c r="Q18" s="33">
        <v>41.89</v>
      </c>
      <c r="R18" s="82">
        <f t="shared" si="6"/>
        <v>167.56</v>
      </c>
    </row>
    <row r="19" spans="1:18" ht="69.75" customHeight="1" thickBot="1" x14ac:dyDescent="0.3">
      <c r="A19" s="339"/>
      <c r="B19" s="58" t="s">
        <v>54</v>
      </c>
      <c r="C19" s="55" t="s">
        <v>109</v>
      </c>
      <c r="D19" s="18"/>
      <c r="E19" s="22">
        <v>6</v>
      </c>
      <c r="F19" s="10">
        <v>6</v>
      </c>
      <c r="G19" s="2">
        <v>1</v>
      </c>
      <c r="H19" s="137">
        <f t="shared" si="4"/>
        <v>6</v>
      </c>
      <c r="I19" s="3">
        <f>3/60</f>
        <v>0.05</v>
      </c>
      <c r="J19" s="141">
        <f t="shared" si="0"/>
        <v>0.30000000000000004</v>
      </c>
      <c r="K19" s="15">
        <f t="shared" si="1"/>
        <v>0</v>
      </c>
      <c r="L19" s="2">
        <v>0</v>
      </c>
      <c r="M19" s="1">
        <f t="shared" si="2"/>
        <v>0</v>
      </c>
      <c r="N19" s="4">
        <v>0</v>
      </c>
      <c r="O19" s="27">
        <f t="shared" ref="O19:O30" si="7">M19*N19</f>
        <v>0</v>
      </c>
      <c r="P19" s="31">
        <f t="shared" ref="P19:P25" si="8">+O19+J19</f>
        <v>0.30000000000000004</v>
      </c>
      <c r="Q19" s="33">
        <v>34.07</v>
      </c>
      <c r="R19" s="82">
        <f t="shared" si="6"/>
        <v>10.221000000000002</v>
      </c>
    </row>
    <row r="20" spans="1:18" ht="52.5" customHeight="1" thickBot="1" x14ac:dyDescent="0.3">
      <c r="A20" s="339"/>
      <c r="B20" s="58" t="s">
        <v>54</v>
      </c>
      <c r="C20" s="55" t="s">
        <v>107</v>
      </c>
      <c r="D20" s="18"/>
      <c r="E20" s="22">
        <v>18</v>
      </c>
      <c r="F20" s="10">
        <v>18</v>
      </c>
      <c r="G20" s="2">
        <v>1</v>
      </c>
      <c r="H20" s="137">
        <f t="shared" si="4"/>
        <v>18</v>
      </c>
      <c r="I20" s="3">
        <f>60/60</f>
        <v>1</v>
      </c>
      <c r="J20" s="141">
        <f t="shared" si="0"/>
        <v>18</v>
      </c>
      <c r="K20" s="15">
        <f t="shared" si="1"/>
        <v>0</v>
      </c>
      <c r="L20" s="2">
        <v>0</v>
      </c>
      <c r="M20" s="1">
        <f t="shared" si="2"/>
        <v>0</v>
      </c>
      <c r="N20" s="4">
        <v>0</v>
      </c>
      <c r="O20" s="27">
        <f t="shared" si="7"/>
        <v>0</v>
      </c>
      <c r="P20" s="31">
        <f t="shared" si="8"/>
        <v>18</v>
      </c>
      <c r="Q20" s="33">
        <v>34.07</v>
      </c>
      <c r="R20" s="82">
        <f t="shared" si="6"/>
        <v>613.26</v>
      </c>
    </row>
    <row r="21" spans="1:18" ht="52.5" customHeight="1" thickBot="1" x14ac:dyDescent="0.3">
      <c r="A21" s="339"/>
      <c r="B21" s="144" t="s">
        <v>54</v>
      </c>
      <c r="C21" s="55" t="s">
        <v>108</v>
      </c>
      <c r="D21" s="18"/>
      <c r="E21" s="22">
        <v>18</v>
      </c>
      <c r="F21" s="10">
        <v>18</v>
      </c>
      <c r="G21" s="2">
        <v>1</v>
      </c>
      <c r="H21" s="137">
        <f t="shared" si="4"/>
        <v>18</v>
      </c>
      <c r="I21" s="4">
        <f>2/60</f>
        <v>3.3333333333333333E-2</v>
      </c>
      <c r="J21" s="141">
        <f t="shared" si="0"/>
        <v>0.6</v>
      </c>
      <c r="K21" s="15">
        <f t="shared" si="1"/>
        <v>0</v>
      </c>
      <c r="L21" s="2">
        <v>0</v>
      </c>
      <c r="M21" s="1">
        <f t="shared" si="2"/>
        <v>0</v>
      </c>
      <c r="N21" s="4">
        <v>0</v>
      </c>
      <c r="O21" s="27">
        <f t="shared" si="7"/>
        <v>0</v>
      </c>
      <c r="P21" s="31">
        <f t="shared" si="8"/>
        <v>0.6</v>
      </c>
      <c r="Q21" s="33">
        <v>34.07</v>
      </c>
      <c r="R21" s="82">
        <f t="shared" si="6"/>
        <v>20.442</v>
      </c>
    </row>
    <row r="22" spans="1:18" ht="52.5" customHeight="1" thickBot="1" x14ac:dyDescent="0.3">
      <c r="A22" s="339"/>
      <c r="B22" s="142" t="s">
        <v>55</v>
      </c>
      <c r="C22" s="74" t="s">
        <v>52</v>
      </c>
      <c r="D22" s="18"/>
      <c r="E22" s="22">
        <v>2</v>
      </c>
      <c r="F22" s="10">
        <v>2</v>
      </c>
      <c r="G22" s="2">
        <v>1</v>
      </c>
      <c r="H22" s="137">
        <f t="shared" si="4"/>
        <v>2</v>
      </c>
      <c r="I22" s="3">
        <f>60/60</f>
        <v>1</v>
      </c>
      <c r="J22" s="141">
        <f t="shared" si="0"/>
        <v>2</v>
      </c>
      <c r="K22" s="15">
        <f t="shared" si="1"/>
        <v>0</v>
      </c>
      <c r="L22" s="2">
        <v>0</v>
      </c>
      <c r="M22" s="1">
        <f t="shared" si="2"/>
        <v>0</v>
      </c>
      <c r="N22" s="4">
        <v>0</v>
      </c>
      <c r="O22" s="27">
        <f t="shared" si="7"/>
        <v>0</v>
      </c>
      <c r="P22" s="31">
        <f t="shared" si="8"/>
        <v>2</v>
      </c>
      <c r="Q22" s="33">
        <v>41.89</v>
      </c>
      <c r="R22" s="82">
        <f t="shared" si="6"/>
        <v>83.78</v>
      </c>
    </row>
    <row r="23" spans="1:18" ht="52.5" customHeight="1" thickBot="1" x14ac:dyDescent="0.3">
      <c r="A23" s="339"/>
      <c r="B23" s="142" t="s">
        <v>55</v>
      </c>
      <c r="C23" s="74" t="s">
        <v>45</v>
      </c>
      <c r="D23" s="18"/>
      <c r="E23" s="22">
        <v>2</v>
      </c>
      <c r="F23" s="10">
        <v>2</v>
      </c>
      <c r="G23" s="2">
        <v>1</v>
      </c>
      <c r="H23" s="137">
        <f t="shared" ref="H23:H25" si="9">+F23*G23</f>
        <v>2</v>
      </c>
      <c r="I23" s="3">
        <f>60/60</f>
        <v>1</v>
      </c>
      <c r="J23" s="141">
        <f t="shared" ref="J23:J25" si="10">+H23*I23</f>
        <v>2</v>
      </c>
      <c r="K23" s="15">
        <f t="shared" si="1"/>
        <v>0</v>
      </c>
      <c r="L23" s="2">
        <v>0</v>
      </c>
      <c r="M23" s="1">
        <f t="shared" si="2"/>
        <v>0</v>
      </c>
      <c r="N23" s="4">
        <v>0</v>
      </c>
      <c r="O23" s="27">
        <f t="shared" si="7"/>
        <v>0</v>
      </c>
      <c r="P23" s="31">
        <f t="shared" si="8"/>
        <v>2</v>
      </c>
      <c r="Q23" s="33">
        <v>41.89</v>
      </c>
      <c r="R23" s="82">
        <f t="shared" si="6"/>
        <v>83.78</v>
      </c>
    </row>
    <row r="24" spans="1:18" ht="52.5" customHeight="1" thickBot="1" x14ac:dyDescent="0.3">
      <c r="A24" s="339"/>
      <c r="B24" s="142" t="s">
        <v>55</v>
      </c>
      <c r="C24" s="74" t="s">
        <v>83</v>
      </c>
      <c r="D24" s="18"/>
      <c r="E24" s="22">
        <v>2</v>
      </c>
      <c r="F24" s="10">
        <v>2</v>
      </c>
      <c r="G24" s="2">
        <v>1</v>
      </c>
      <c r="H24" s="137">
        <f t="shared" si="9"/>
        <v>2</v>
      </c>
      <c r="I24" s="3">
        <f>240/60</f>
        <v>4</v>
      </c>
      <c r="J24" s="141">
        <f t="shared" si="10"/>
        <v>8</v>
      </c>
      <c r="K24" s="15">
        <f t="shared" si="1"/>
        <v>0</v>
      </c>
      <c r="L24" s="2">
        <v>0</v>
      </c>
      <c r="M24" s="1">
        <f t="shared" si="2"/>
        <v>0</v>
      </c>
      <c r="N24" s="4">
        <v>0</v>
      </c>
      <c r="O24" s="27">
        <f t="shared" si="7"/>
        <v>0</v>
      </c>
      <c r="P24" s="31">
        <f t="shared" si="8"/>
        <v>8</v>
      </c>
      <c r="Q24" s="33">
        <v>41.89</v>
      </c>
      <c r="R24" s="82">
        <f t="shared" si="6"/>
        <v>335.12</v>
      </c>
    </row>
    <row r="25" spans="1:18" ht="52.5" customHeight="1" thickBot="1" x14ac:dyDescent="0.3">
      <c r="A25" s="340"/>
      <c r="B25" s="142" t="s">
        <v>55</v>
      </c>
      <c r="C25" s="55" t="s">
        <v>49</v>
      </c>
      <c r="D25" s="18"/>
      <c r="E25" s="22">
        <v>2</v>
      </c>
      <c r="F25" s="10">
        <v>2</v>
      </c>
      <c r="G25" s="2">
        <v>1</v>
      </c>
      <c r="H25" s="137">
        <f t="shared" si="9"/>
        <v>2</v>
      </c>
      <c r="I25" s="3">
        <f>60/60</f>
        <v>1</v>
      </c>
      <c r="J25" s="141">
        <f t="shared" si="10"/>
        <v>2</v>
      </c>
      <c r="K25" s="15">
        <f t="shared" si="1"/>
        <v>0</v>
      </c>
      <c r="L25" s="2">
        <v>0</v>
      </c>
      <c r="M25" s="1">
        <f t="shared" si="2"/>
        <v>0</v>
      </c>
      <c r="N25" s="4">
        <v>0</v>
      </c>
      <c r="O25" s="27">
        <f t="shared" si="7"/>
        <v>0</v>
      </c>
      <c r="P25" s="31">
        <f t="shared" si="8"/>
        <v>2</v>
      </c>
      <c r="Q25" s="33">
        <v>41.89</v>
      </c>
      <c r="R25" s="82">
        <f t="shared" si="6"/>
        <v>83.78</v>
      </c>
    </row>
    <row r="26" spans="1:18" ht="32.25" customHeight="1" thickBot="1" x14ac:dyDescent="0.3">
      <c r="A26" s="345" t="s">
        <v>18</v>
      </c>
      <c r="B26" s="67" t="s">
        <v>68</v>
      </c>
      <c r="C26" s="74" t="s">
        <v>87</v>
      </c>
      <c r="D26" s="18"/>
      <c r="E26" s="21">
        <v>2</v>
      </c>
      <c r="F26" s="23">
        <v>2</v>
      </c>
      <c r="G26" s="2">
        <v>1</v>
      </c>
      <c r="H26" s="136">
        <f t="shared" ref="H26:H30" si="11">+F26*G26</f>
        <v>2</v>
      </c>
      <c r="I26" s="3">
        <f>60/60</f>
        <v>1</v>
      </c>
      <c r="J26" s="141">
        <f t="shared" si="0"/>
        <v>2</v>
      </c>
      <c r="K26" s="15">
        <f t="shared" si="1"/>
        <v>0</v>
      </c>
      <c r="L26" s="2">
        <v>0</v>
      </c>
      <c r="M26" s="1">
        <f t="shared" si="2"/>
        <v>0</v>
      </c>
      <c r="N26" s="4">
        <v>0</v>
      </c>
      <c r="O26" s="27">
        <f t="shared" si="7"/>
        <v>0</v>
      </c>
      <c r="P26" s="84">
        <f t="shared" si="3"/>
        <v>2</v>
      </c>
      <c r="Q26" s="33">
        <v>21.89</v>
      </c>
      <c r="R26" s="82">
        <f t="shared" ref="R26:R30" si="12">Q26*P26</f>
        <v>43.78</v>
      </c>
    </row>
    <row r="27" spans="1:18" ht="56.25" customHeight="1" thickBot="1" x14ac:dyDescent="0.3">
      <c r="A27" s="346"/>
      <c r="B27" s="70" t="s">
        <v>67</v>
      </c>
      <c r="C27" s="55" t="s">
        <v>111</v>
      </c>
      <c r="D27" s="18"/>
      <c r="E27" s="21">
        <v>12</v>
      </c>
      <c r="F27" s="23">
        <v>12</v>
      </c>
      <c r="G27" s="2">
        <v>1</v>
      </c>
      <c r="H27" s="136">
        <f t="shared" si="11"/>
        <v>12</v>
      </c>
      <c r="I27" s="4">
        <f>3/60</f>
        <v>0.05</v>
      </c>
      <c r="J27" s="141">
        <f t="shared" si="0"/>
        <v>0.60000000000000009</v>
      </c>
      <c r="K27" s="15">
        <f>+E27-F27</f>
        <v>0</v>
      </c>
      <c r="L27" s="2">
        <v>0</v>
      </c>
      <c r="M27" s="1">
        <f t="shared" si="2"/>
        <v>0</v>
      </c>
      <c r="N27" s="4">
        <v>0</v>
      </c>
      <c r="O27" s="27">
        <f t="shared" si="7"/>
        <v>0</v>
      </c>
      <c r="P27" s="83">
        <f t="shared" si="3"/>
        <v>0.60000000000000009</v>
      </c>
      <c r="Q27" s="33">
        <v>21.89</v>
      </c>
      <c r="R27" s="82">
        <f t="shared" si="12"/>
        <v>13.134000000000002</v>
      </c>
    </row>
    <row r="28" spans="1:18" ht="32.25" customHeight="1" thickBot="1" x14ac:dyDescent="0.3">
      <c r="A28" s="346"/>
      <c r="B28" s="73" t="s">
        <v>68</v>
      </c>
      <c r="C28" s="55" t="s">
        <v>110</v>
      </c>
      <c r="D28" s="18"/>
      <c r="E28" s="21">
        <v>36</v>
      </c>
      <c r="F28" s="23">
        <v>36</v>
      </c>
      <c r="G28" s="2">
        <v>1</v>
      </c>
      <c r="H28" s="136">
        <f t="shared" si="11"/>
        <v>36</v>
      </c>
      <c r="I28" s="4">
        <f>60/60</f>
        <v>1</v>
      </c>
      <c r="J28" s="141">
        <f t="shared" si="0"/>
        <v>36</v>
      </c>
      <c r="K28" s="15">
        <f>+E28-F28</f>
        <v>0</v>
      </c>
      <c r="L28" s="2">
        <v>0</v>
      </c>
      <c r="M28" s="1">
        <f t="shared" si="2"/>
        <v>0</v>
      </c>
      <c r="N28" s="4">
        <v>0</v>
      </c>
      <c r="O28" s="27">
        <f t="shared" si="7"/>
        <v>0</v>
      </c>
      <c r="P28" s="84">
        <f t="shared" si="3"/>
        <v>36</v>
      </c>
      <c r="Q28" s="33">
        <v>21.89</v>
      </c>
      <c r="R28" s="82">
        <f t="shared" si="12"/>
        <v>788.04</v>
      </c>
    </row>
    <row r="29" spans="1:18" ht="26.25" customHeight="1" thickBot="1" x14ac:dyDescent="0.3">
      <c r="A29" s="346"/>
      <c r="B29" s="73" t="s">
        <v>68</v>
      </c>
      <c r="C29" s="69" t="s">
        <v>57</v>
      </c>
      <c r="D29" s="18"/>
      <c r="E29" s="21">
        <v>36</v>
      </c>
      <c r="F29" s="23">
        <v>36</v>
      </c>
      <c r="G29" s="2">
        <v>1</v>
      </c>
      <c r="H29" s="136">
        <f t="shared" si="11"/>
        <v>36</v>
      </c>
      <c r="I29" s="4">
        <f>2/60</f>
        <v>3.3333333333333333E-2</v>
      </c>
      <c r="J29" s="141">
        <f t="shared" si="0"/>
        <v>1.2</v>
      </c>
      <c r="K29" s="15">
        <f>+E29-F29</f>
        <v>0</v>
      </c>
      <c r="L29" s="2">
        <v>0</v>
      </c>
      <c r="M29" s="1">
        <f t="shared" si="2"/>
        <v>0</v>
      </c>
      <c r="N29" s="4">
        <v>0</v>
      </c>
      <c r="O29" s="27">
        <f t="shared" si="7"/>
        <v>0</v>
      </c>
      <c r="P29" s="84">
        <f t="shared" si="3"/>
        <v>1.2</v>
      </c>
      <c r="Q29" s="33">
        <v>21.89</v>
      </c>
      <c r="R29" s="82">
        <f t="shared" si="12"/>
        <v>26.268000000000001</v>
      </c>
    </row>
    <row r="30" spans="1:18" ht="23.25" thickBot="1" x14ac:dyDescent="0.3">
      <c r="A30" s="347"/>
      <c r="B30" s="73" t="s">
        <v>68</v>
      </c>
      <c r="C30" s="72" t="s">
        <v>56</v>
      </c>
      <c r="D30" s="59"/>
      <c r="E30" s="60">
        <v>60</v>
      </c>
      <c r="F30" s="61">
        <v>60</v>
      </c>
      <c r="G30" s="62">
        <v>1</v>
      </c>
      <c r="H30" s="139">
        <f t="shared" si="11"/>
        <v>60</v>
      </c>
      <c r="I30" s="64">
        <v>1.5</v>
      </c>
      <c r="J30" s="141">
        <f t="shared" si="0"/>
        <v>90</v>
      </c>
      <c r="K30" s="65">
        <f>+E30-F30</f>
        <v>0</v>
      </c>
      <c r="L30" s="62">
        <v>0</v>
      </c>
      <c r="M30" s="63">
        <f t="shared" si="2"/>
        <v>0</v>
      </c>
      <c r="N30" s="64">
        <v>0</v>
      </c>
      <c r="O30" s="66">
        <f t="shared" si="7"/>
        <v>0</v>
      </c>
      <c r="P30" s="98">
        <f t="shared" si="3"/>
        <v>90</v>
      </c>
      <c r="Q30" s="33">
        <v>21.89</v>
      </c>
      <c r="R30" s="82">
        <f t="shared" si="12"/>
        <v>1970.1000000000001</v>
      </c>
    </row>
    <row r="31" spans="1:18" ht="16.5" thickTop="1" thickBot="1" x14ac:dyDescent="0.3">
      <c r="A31" s="327" t="s">
        <v>72</v>
      </c>
      <c r="B31" s="328"/>
      <c r="C31" s="329"/>
      <c r="D31" s="36"/>
      <c r="E31" s="37">
        <f>2+6+6+1+6+18+2+2+36+24</f>
        <v>103</v>
      </c>
      <c r="F31" s="37">
        <f>2+6+6+1+6+18+2+2+36+24</f>
        <v>103</v>
      </c>
      <c r="G31" s="38">
        <f>H31/F31</f>
        <v>2.7864077669902914</v>
      </c>
      <c r="H31" s="134">
        <f>SUM(H4:H30)</f>
        <v>287</v>
      </c>
      <c r="I31" s="40">
        <f>J31/H31</f>
        <v>0.8797909407665504</v>
      </c>
      <c r="J31" s="138">
        <f>SUM(J4:J30)</f>
        <v>252.49999999999997</v>
      </c>
      <c r="K31" s="42">
        <v>0</v>
      </c>
      <c r="L31" s="86">
        <v>0</v>
      </c>
      <c r="M31" s="39">
        <f>SUM(M4:M30)</f>
        <v>0</v>
      </c>
      <c r="N31" s="43">
        <v>0</v>
      </c>
      <c r="O31" s="99">
        <f>SUM(O4:O30)</f>
        <v>0</v>
      </c>
      <c r="P31" s="89">
        <f t="shared" si="3"/>
        <v>252.49999999999997</v>
      </c>
      <c r="Q31" s="44" t="s">
        <v>17</v>
      </c>
      <c r="R31" s="85">
        <f>SUM(R4:R30)</f>
        <v>8112.6069999999991</v>
      </c>
    </row>
    <row r="32" spans="1:18" ht="39.75" customHeight="1" thickBot="1" x14ac:dyDescent="0.35">
      <c r="A32" s="331" t="s">
        <v>59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32"/>
      <c r="L32" s="332"/>
      <c r="M32" s="332"/>
      <c r="N32" s="332"/>
      <c r="O32" s="332"/>
      <c r="P32" s="332"/>
      <c r="Q32" s="332"/>
      <c r="R32" s="333"/>
    </row>
    <row r="33" spans="1:18" ht="23.25" thickBot="1" x14ac:dyDescent="0.3">
      <c r="A33" s="341" t="s">
        <v>58</v>
      </c>
      <c r="B33" s="75" t="s">
        <v>50</v>
      </c>
      <c r="C33" s="55" t="s">
        <v>69</v>
      </c>
      <c r="D33" s="18"/>
      <c r="E33" s="21">
        <v>2</v>
      </c>
      <c r="F33" s="23">
        <v>2</v>
      </c>
      <c r="G33" s="2">
        <v>1</v>
      </c>
      <c r="H33" s="136">
        <f t="shared" ref="H33:H41" si="13">+F33*G33</f>
        <v>2</v>
      </c>
      <c r="I33" s="3">
        <f>60/60</f>
        <v>1</v>
      </c>
      <c r="J33" s="24">
        <f t="shared" ref="J33:J41" si="14">+H33*I33</f>
        <v>2</v>
      </c>
      <c r="K33" s="15">
        <v>0</v>
      </c>
      <c r="L33" s="2">
        <v>0</v>
      </c>
      <c r="M33" s="5">
        <f t="shared" ref="M33:M41" si="15">+K33*L33</f>
        <v>0</v>
      </c>
      <c r="N33" s="4">
        <v>0</v>
      </c>
      <c r="O33" s="27">
        <f t="shared" ref="O33:O41" si="16">M33*N33</f>
        <v>0</v>
      </c>
      <c r="P33" s="84">
        <f t="shared" ref="P33:P41" si="17">+O33+J33</f>
        <v>2</v>
      </c>
      <c r="Q33" s="33">
        <v>34.07</v>
      </c>
      <c r="R33" s="82">
        <f t="shared" ref="R33:R41" si="18">Q33*P33</f>
        <v>68.14</v>
      </c>
    </row>
    <row r="34" spans="1:18" ht="45.75" thickBot="1" x14ac:dyDescent="0.3">
      <c r="A34" s="326"/>
      <c r="B34" s="75" t="s">
        <v>50</v>
      </c>
      <c r="C34" s="55" t="s">
        <v>112</v>
      </c>
      <c r="D34" s="18"/>
      <c r="E34" s="22">
        <v>6</v>
      </c>
      <c r="F34" s="10">
        <v>6</v>
      </c>
      <c r="G34" s="2">
        <v>1</v>
      </c>
      <c r="H34" s="137">
        <f t="shared" si="13"/>
        <v>6</v>
      </c>
      <c r="I34" s="3">
        <f>3/60</f>
        <v>0.05</v>
      </c>
      <c r="J34" s="77">
        <f t="shared" si="14"/>
        <v>0.30000000000000004</v>
      </c>
      <c r="K34" s="15">
        <f>+E34-F34</f>
        <v>0</v>
      </c>
      <c r="L34" s="2">
        <v>0</v>
      </c>
      <c r="M34" s="5">
        <f t="shared" si="15"/>
        <v>0</v>
      </c>
      <c r="N34" s="4">
        <v>0</v>
      </c>
      <c r="O34" s="27">
        <f t="shared" si="16"/>
        <v>0</v>
      </c>
      <c r="P34" s="83">
        <f t="shared" si="17"/>
        <v>0.30000000000000004</v>
      </c>
      <c r="Q34" s="33">
        <v>34.07</v>
      </c>
      <c r="R34" s="82">
        <f t="shared" si="18"/>
        <v>10.221000000000002</v>
      </c>
    </row>
    <row r="35" spans="1:18" ht="34.5" thickBot="1" x14ac:dyDescent="0.3">
      <c r="A35" s="326"/>
      <c r="B35" s="144" t="s">
        <v>50</v>
      </c>
      <c r="C35" s="55" t="s">
        <v>107</v>
      </c>
      <c r="D35" s="18"/>
      <c r="E35" s="22">
        <v>18</v>
      </c>
      <c r="F35" s="10">
        <v>18</v>
      </c>
      <c r="G35" s="2">
        <v>1</v>
      </c>
      <c r="H35" s="137">
        <f t="shared" si="13"/>
        <v>18</v>
      </c>
      <c r="I35" s="3">
        <f>60/60</f>
        <v>1</v>
      </c>
      <c r="J35" s="77">
        <f t="shared" si="14"/>
        <v>18</v>
      </c>
      <c r="K35" s="15">
        <f>+E35-F35</f>
        <v>0</v>
      </c>
      <c r="L35" s="2">
        <v>0</v>
      </c>
      <c r="M35" s="5">
        <f t="shared" si="15"/>
        <v>0</v>
      </c>
      <c r="N35" s="4">
        <v>0</v>
      </c>
      <c r="O35" s="27">
        <f t="shared" si="16"/>
        <v>0</v>
      </c>
      <c r="P35" s="84">
        <f t="shared" si="17"/>
        <v>18</v>
      </c>
      <c r="Q35" s="33">
        <v>34.07</v>
      </c>
      <c r="R35" s="82">
        <f t="shared" si="18"/>
        <v>613.26</v>
      </c>
    </row>
    <row r="36" spans="1:18" ht="23.25" thickBot="1" x14ac:dyDescent="0.3">
      <c r="A36" s="326"/>
      <c r="B36" s="144" t="s">
        <v>50</v>
      </c>
      <c r="C36" s="55" t="s">
        <v>108</v>
      </c>
      <c r="D36" s="18"/>
      <c r="E36" s="22">
        <v>18</v>
      </c>
      <c r="F36" s="10">
        <v>18</v>
      </c>
      <c r="G36" s="2">
        <v>1</v>
      </c>
      <c r="H36" s="137">
        <f t="shared" si="13"/>
        <v>18</v>
      </c>
      <c r="I36" s="4">
        <f>2/60</f>
        <v>3.3333333333333333E-2</v>
      </c>
      <c r="J36" s="77">
        <f t="shared" si="14"/>
        <v>0.6</v>
      </c>
      <c r="K36" s="15">
        <f>+E36-F36</f>
        <v>0</v>
      </c>
      <c r="L36" s="2">
        <v>0</v>
      </c>
      <c r="M36" s="5">
        <f t="shared" si="15"/>
        <v>0</v>
      </c>
      <c r="N36" s="4">
        <v>0</v>
      </c>
      <c r="O36" s="27">
        <f t="shared" si="16"/>
        <v>0</v>
      </c>
      <c r="P36" s="83">
        <f t="shared" si="17"/>
        <v>0.6</v>
      </c>
      <c r="Q36" s="33">
        <v>34.07</v>
      </c>
      <c r="R36" s="82">
        <f t="shared" si="18"/>
        <v>20.442</v>
      </c>
    </row>
    <row r="37" spans="1:18" ht="31.5" customHeight="1" thickBot="1" x14ac:dyDescent="0.3">
      <c r="A37" s="326"/>
      <c r="B37" s="143" t="s">
        <v>84</v>
      </c>
      <c r="C37" s="55" t="s">
        <v>70</v>
      </c>
      <c r="D37" s="59"/>
      <c r="E37" s="60">
        <v>1</v>
      </c>
      <c r="F37" s="61">
        <v>1</v>
      </c>
      <c r="G37" s="62">
        <v>1</v>
      </c>
      <c r="H37" s="139">
        <f t="shared" si="13"/>
        <v>1</v>
      </c>
      <c r="I37" s="64">
        <f>60/60</f>
        <v>1</v>
      </c>
      <c r="J37" s="77">
        <f t="shared" si="14"/>
        <v>1</v>
      </c>
      <c r="K37" s="65">
        <v>0</v>
      </c>
      <c r="L37" s="62">
        <v>0</v>
      </c>
      <c r="M37" s="5">
        <f t="shared" si="15"/>
        <v>0</v>
      </c>
      <c r="N37" s="64">
        <v>0</v>
      </c>
      <c r="O37" s="27">
        <f t="shared" si="16"/>
        <v>0</v>
      </c>
      <c r="P37" s="84">
        <f t="shared" si="17"/>
        <v>1</v>
      </c>
      <c r="Q37" s="33">
        <v>41.89</v>
      </c>
      <c r="R37" s="82">
        <f t="shared" si="18"/>
        <v>41.89</v>
      </c>
    </row>
    <row r="38" spans="1:18" ht="39" customHeight="1" thickBot="1" x14ac:dyDescent="0.3">
      <c r="A38" s="326"/>
      <c r="B38" s="143" t="s">
        <v>84</v>
      </c>
      <c r="C38" s="74" t="s">
        <v>52</v>
      </c>
      <c r="D38" s="59"/>
      <c r="E38" s="22">
        <v>2</v>
      </c>
      <c r="F38" s="10">
        <v>2</v>
      </c>
      <c r="G38" s="2">
        <v>1</v>
      </c>
      <c r="H38" s="137">
        <f t="shared" si="13"/>
        <v>2</v>
      </c>
      <c r="I38" s="3">
        <f>60/60</f>
        <v>1</v>
      </c>
      <c r="J38" s="77">
        <f t="shared" si="14"/>
        <v>2</v>
      </c>
      <c r="K38" s="65">
        <v>0</v>
      </c>
      <c r="L38" s="62">
        <v>0</v>
      </c>
      <c r="M38" s="5">
        <f t="shared" si="15"/>
        <v>0</v>
      </c>
      <c r="N38" s="64">
        <v>0</v>
      </c>
      <c r="O38" s="27">
        <f t="shared" si="16"/>
        <v>0</v>
      </c>
      <c r="P38" s="84">
        <f t="shared" si="17"/>
        <v>2</v>
      </c>
      <c r="Q38" s="33">
        <v>41.89</v>
      </c>
      <c r="R38" s="82">
        <f t="shared" si="18"/>
        <v>83.78</v>
      </c>
    </row>
    <row r="39" spans="1:18" ht="34.5" thickBot="1" x14ac:dyDescent="0.3">
      <c r="A39" s="326"/>
      <c r="B39" s="143" t="s">
        <v>84</v>
      </c>
      <c r="C39" s="74" t="s">
        <v>45</v>
      </c>
      <c r="D39" s="59"/>
      <c r="E39" s="22">
        <v>2</v>
      </c>
      <c r="F39" s="10">
        <v>2</v>
      </c>
      <c r="G39" s="2">
        <v>1</v>
      </c>
      <c r="H39" s="137">
        <f t="shared" si="13"/>
        <v>2</v>
      </c>
      <c r="I39" s="3">
        <f>60/60</f>
        <v>1</v>
      </c>
      <c r="J39" s="77">
        <f t="shared" si="14"/>
        <v>2</v>
      </c>
      <c r="K39" s="65">
        <v>0</v>
      </c>
      <c r="L39" s="62">
        <v>0</v>
      </c>
      <c r="M39" s="5">
        <f t="shared" si="15"/>
        <v>0</v>
      </c>
      <c r="N39" s="64">
        <v>0</v>
      </c>
      <c r="O39" s="27">
        <f t="shared" si="16"/>
        <v>0</v>
      </c>
      <c r="P39" s="84">
        <f t="shared" si="17"/>
        <v>2</v>
      </c>
      <c r="Q39" s="33">
        <v>41.89</v>
      </c>
      <c r="R39" s="82">
        <f t="shared" si="18"/>
        <v>83.78</v>
      </c>
    </row>
    <row r="40" spans="1:18" ht="23.25" thickBot="1" x14ac:dyDescent="0.3">
      <c r="A40" s="326"/>
      <c r="B40" s="143" t="s">
        <v>84</v>
      </c>
      <c r="C40" s="74" t="s">
        <v>83</v>
      </c>
      <c r="D40" s="59"/>
      <c r="E40" s="22">
        <v>2</v>
      </c>
      <c r="F40" s="10">
        <v>2</v>
      </c>
      <c r="G40" s="2">
        <v>1</v>
      </c>
      <c r="H40" s="137">
        <f t="shared" si="13"/>
        <v>2</v>
      </c>
      <c r="I40" s="3">
        <f>240/60</f>
        <v>4</v>
      </c>
      <c r="J40" s="77">
        <f t="shared" si="14"/>
        <v>8</v>
      </c>
      <c r="K40" s="65">
        <v>0</v>
      </c>
      <c r="L40" s="62">
        <v>0</v>
      </c>
      <c r="M40" s="5">
        <f t="shared" si="15"/>
        <v>0</v>
      </c>
      <c r="N40" s="64">
        <v>0</v>
      </c>
      <c r="O40" s="27">
        <f t="shared" si="16"/>
        <v>0</v>
      </c>
      <c r="P40" s="84">
        <f t="shared" si="17"/>
        <v>8</v>
      </c>
      <c r="Q40" s="33">
        <v>41.89</v>
      </c>
      <c r="R40" s="82">
        <f t="shared" si="18"/>
        <v>335.12</v>
      </c>
    </row>
    <row r="41" spans="1:18" ht="23.25" thickBot="1" x14ac:dyDescent="0.3">
      <c r="A41" s="326"/>
      <c r="B41" s="143" t="s">
        <v>84</v>
      </c>
      <c r="C41" s="55" t="s">
        <v>49</v>
      </c>
      <c r="D41" s="59"/>
      <c r="E41" s="22">
        <v>1</v>
      </c>
      <c r="F41" s="10">
        <v>1</v>
      </c>
      <c r="G41" s="2">
        <v>1</v>
      </c>
      <c r="H41" s="137">
        <f t="shared" si="13"/>
        <v>1</v>
      </c>
      <c r="I41" s="3">
        <f>60/60</f>
        <v>1</v>
      </c>
      <c r="J41" s="77">
        <f t="shared" si="14"/>
        <v>1</v>
      </c>
      <c r="K41" s="5">
        <v>0</v>
      </c>
      <c r="L41" s="87">
        <v>0</v>
      </c>
      <c r="M41" s="5">
        <f t="shared" si="15"/>
        <v>0</v>
      </c>
      <c r="N41" s="5"/>
      <c r="O41" s="5">
        <f t="shared" si="16"/>
        <v>0</v>
      </c>
      <c r="P41" s="84">
        <f t="shared" si="17"/>
        <v>1</v>
      </c>
      <c r="Q41" s="33">
        <v>41.89</v>
      </c>
      <c r="R41" s="82">
        <f t="shared" si="18"/>
        <v>41.89</v>
      </c>
    </row>
    <row r="42" spans="1:18" ht="16.5" thickTop="1" thickBot="1" x14ac:dyDescent="0.3">
      <c r="A42" s="327" t="s">
        <v>61</v>
      </c>
      <c r="B42" s="328"/>
      <c r="C42" s="329"/>
      <c r="D42" s="36"/>
      <c r="E42" s="37">
        <f>2+18+1+2</f>
        <v>23</v>
      </c>
      <c r="F42" s="37">
        <f>2+18+1+2</f>
        <v>23</v>
      </c>
      <c r="G42" s="38">
        <f>H42/F42</f>
        <v>2.2608695652173911</v>
      </c>
      <c r="H42" s="134">
        <f>SUM(H33:H41)</f>
        <v>52</v>
      </c>
      <c r="I42" s="40">
        <f>J42/H42</f>
        <v>0.67115384615384621</v>
      </c>
      <c r="J42" s="132">
        <f>SUM(J33:J41)</f>
        <v>34.900000000000006</v>
      </c>
      <c r="K42" s="42">
        <f>K34</f>
        <v>0</v>
      </c>
      <c r="L42" s="86">
        <v>0</v>
      </c>
      <c r="M42" s="39">
        <f>SUM(M16:M41)</f>
        <v>0</v>
      </c>
      <c r="N42" s="43">
        <v>0</v>
      </c>
      <c r="O42" s="99">
        <v>0</v>
      </c>
      <c r="P42" s="89">
        <f t="shared" ref="P42:P50" si="19">+O42+J42</f>
        <v>34.900000000000006</v>
      </c>
      <c r="Q42" s="44" t="s">
        <v>17</v>
      </c>
      <c r="R42" s="85">
        <f>SUM(R33:R41)</f>
        <v>1298.5229999999999</v>
      </c>
    </row>
    <row r="43" spans="1:18" ht="31.5" customHeight="1" thickBot="1" x14ac:dyDescent="0.35">
      <c r="A43" s="331" t="s">
        <v>62</v>
      </c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32"/>
      <c r="M43" s="332"/>
      <c r="N43" s="332"/>
      <c r="O43" s="332"/>
      <c r="P43" s="332"/>
      <c r="Q43" s="332"/>
      <c r="R43" s="332"/>
    </row>
    <row r="44" spans="1:18" ht="45.75" thickBot="1" x14ac:dyDescent="0.3">
      <c r="A44" s="326" t="s">
        <v>88</v>
      </c>
      <c r="B44" s="75" t="s">
        <v>50</v>
      </c>
      <c r="C44" s="76" t="s">
        <v>113</v>
      </c>
      <c r="D44" s="18"/>
      <c r="E44" s="22">
        <v>6</v>
      </c>
      <c r="F44" s="10">
        <v>6</v>
      </c>
      <c r="G44" s="2">
        <v>1</v>
      </c>
      <c r="H44" s="135">
        <f t="shared" ref="H44:H46" si="20">+F44*G44</f>
        <v>6</v>
      </c>
      <c r="I44" s="3">
        <f>3/60</f>
        <v>0.05</v>
      </c>
      <c r="J44" s="77">
        <f t="shared" ref="J44:J50" si="21">+H44*I44</f>
        <v>0.30000000000000004</v>
      </c>
      <c r="K44" s="15">
        <f>+E44-F44</f>
        <v>0</v>
      </c>
      <c r="L44" s="2">
        <v>0</v>
      </c>
      <c r="M44" s="5">
        <f t="shared" ref="M44:M46" si="22">+K44*L44</f>
        <v>0</v>
      </c>
      <c r="N44" s="4">
        <v>0</v>
      </c>
      <c r="O44" s="27">
        <f t="shared" ref="O44:O46" si="23">M44*N44</f>
        <v>0</v>
      </c>
      <c r="P44" s="83">
        <f t="shared" si="19"/>
        <v>0.30000000000000004</v>
      </c>
      <c r="Q44" s="33">
        <v>34.07</v>
      </c>
      <c r="R44" s="82">
        <f t="shared" ref="R44:R50" si="24">Q44*P44</f>
        <v>10.221000000000002</v>
      </c>
    </row>
    <row r="45" spans="1:18" ht="34.5" thickBot="1" x14ac:dyDescent="0.3">
      <c r="A45" s="326"/>
      <c r="B45" s="75" t="s">
        <v>50</v>
      </c>
      <c r="C45" s="76" t="s">
        <v>107</v>
      </c>
      <c r="D45" s="18"/>
      <c r="E45" s="22">
        <v>18</v>
      </c>
      <c r="F45" s="10">
        <v>18</v>
      </c>
      <c r="G45" s="2">
        <v>1</v>
      </c>
      <c r="H45" s="135">
        <f t="shared" si="20"/>
        <v>18</v>
      </c>
      <c r="I45" s="3">
        <f>60/60</f>
        <v>1</v>
      </c>
      <c r="J45" s="77">
        <f t="shared" si="21"/>
        <v>18</v>
      </c>
      <c r="K45" s="15">
        <f>+E45-F45</f>
        <v>0</v>
      </c>
      <c r="L45" s="2">
        <v>0</v>
      </c>
      <c r="M45" s="5">
        <f t="shared" si="22"/>
        <v>0</v>
      </c>
      <c r="N45" s="4">
        <v>0</v>
      </c>
      <c r="O45" s="27">
        <f t="shared" si="23"/>
        <v>0</v>
      </c>
      <c r="P45" s="84">
        <f t="shared" si="19"/>
        <v>18</v>
      </c>
      <c r="Q45" s="33">
        <v>34.07</v>
      </c>
      <c r="R45" s="82">
        <f t="shared" si="24"/>
        <v>613.26</v>
      </c>
    </row>
    <row r="46" spans="1:18" ht="23.25" thickBot="1" x14ac:dyDescent="0.3">
      <c r="A46" s="326"/>
      <c r="B46" s="144" t="s">
        <v>50</v>
      </c>
      <c r="C46" s="76" t="s">
        <v>51</v>
      </c>
      <c r="D46" s="18"/>
      <c r="E46" s="22">
        <v>18</v>
      </c>
      <c r="F46" s="10">
        <v>18</v>
      </c>
      <c r="G46" s="2">
        <v>1</v>
      </c>
      <c r="H46" s="135">
        <f t="shared" si="20"/>
        <v>18</v>
      </c>
      <c r="I46" s="4">
        <f>2/60</f>
        <v>3.3333333333333333E-2</v>
      </c>
      <c r="J46" s="77">
        <f t="shared" si="21"/>
        <v>0.6</v>
      </c>
      <c r="K46" s="15">
        <f>+E46-F46</f>
        <v>0</v>
      </c>
      <c r="L46" s="2">
        <v>0</v>
      </c>
      <c r="M46" s="5">
        <f t="shared" si="22"/>
        <v>0</v>
      </c>
      <c r="N46" s="4">
        <v>0</v>
      </c>
      <c r="O46" s="27">
        <f t="shared" si="23"/>
        <v>0</v>
      </c>
      <c r="P46" s="83">
        <f t="shared" si="19"/>
        <v>0.6</v>
      </c>
      <c r="Q46" s="33">
        <v>34.07</v>
      </c>
      <c r="R46" s="82">
        <f t="shared" si="24"/>
        <v>20.442</v>
      </c>
    </row>
    <row r="47" spans="1:18" ht="34.5" thickBot="1" x14ac:dyDescent="0.3">
      <c r="A47" s="326"/>
      <c r="B47" s="143" t="s">
        <v>85</v>
      </c>
      <c r="C47" s="74" t="s">
        <v>52</v>
      </c>
      <c r="D47" s="59"/>
      <c r="E47" s="22">
        <v>2</v>
      </c>
      <c r="F47" s="10">
        <v>2</v>
      </c>
      <c r="G47" s="2">
        <v>1</v>
      </c>
      <c r="H47" s="135">
        <f t="shared" ref="H47:H50" si="25">+F47*G47</f>
        <v>2</v>
      </c>
      <c r="I47" s="3">
        <f>60/60</f>
        <v>1</v>
      </c>
      <c r="J47" s="77">
        <f t="shared" si="21"/>
        <v>2</v>
      </c>
      <c r="K47" s="65">
        <v>0</v>
      </c>
      <c r="L47" s="62">
        <v>0</v>
      </c>
      <c r="M47" s="63">
        <v>0</v>
      </c>
      <c r="N47" s="64">
        <v>0</v>
      </c>
      <c r="O47" s="66">
        <v>0</v>
      </c>
      <c r="P47" s="84">
        <f t="shared" si="19"/>
        <v>2</v>
      </c>
      <c r="Q47" s="33">
        <v>41.89</v>
      </c>
      <c r="R47" s="82">
        <f t="shared" si="24"/>
        <v>83.78</v>
      </c>
    </row>
    <row r="48" spans="1:18" ht="34.5" thickBot="1" x14ac:dyDescent="0.3">
      <c r="A48" s="326"/>
      <c r="B48" s="143" t="s">
        <v>85</v>
      </c>
      <c r="C48" s="74" t="s">
        <v>45</v>
      </c>
      <c r="D48" s="59"/>
      <c r="E48" s="22">
        <v>2</v>
      </c>
      <c r="F48" s="10">
        <v>2</v>
      </c>
      <c r="G48" s="2">
        <v>1</v>
      </c>
      <c r="H48" s="135">
        <f t="shared" si="25"/>
        <v>2</v>
      </c>
      <c r="I48" s="3">
        <f>60/60</f>
        <v>1</v>
      </c>
      <c r="J48" s="77">
        <f t="shared" si="21"/>
        <v>2</v>
      </c>
      <c r="K48" s="65">
        <v>0</v>
      </c>
      <c r="L48" s="62">
        <v>0</v>
      </c>
      <c r="M48" s="63">
        <v>0</v>
      </c>
      <c r="N48" s="64">
        <v>0</v>
      </c>
      <c r="O48" s="66">
        <v>0</v>
      </c>
      <c r="P48" s="84">
        <f t="shared" si="19"/>
        <v>2</v>
      </c>
      <c r="Q48" s="33">
        <v>41.89</v>
      </c>
      <c r="R48" s="82">
        <f t="shared" si="24"/>
        <v>83.78</v>
      </c>
    </row>
    <row r="49" spans="1:18" ht="34.5" thickBot="1" x14ac:dyDescent="0.3">
      <c r="A49" s="326"/>
      <c r="B49" s="143" t="s">
        <v>85</v>
      </c>
      <c r="C49" s="74" t="s">
        <v>48</v>
      </c>
      <c r="D49" s="59"/>
      <c r="E49" s="22">
        <v>2</v>
      </c>
      <c r="F49" s="10">
        <v>2</v>
      </c>
      <c r="G49" s="2">
        <v>1</v>
      </c>
      <c r="H49" s="135">
        <f t="shared" si="25"/>
        <v>2</v>
      </c>
      <c r="I49" s="3">
        <f>240/60</f>
        <v>4</v>
      </c>
      <c r="J49" s="77">
        <f t="shared" si="21"/>
        <v>8</v>
      </c>
      <c r="K49" s="65">
        <v>0</v>
      </c>
      <c r="L49" s="62">
        <v>0</v>
      </c>
      <c r="M49" s="63">
        <v>0</v>
      </c>
      <c r="N49" s="64">
        <v>0</v>
      </c>
      <c r="O49" s="66">
        <v>0</v>
      </c>
      <c r="P49" s="84">
        <f t="shared" si="19"/>
        <v>8</v>
      </c>
      <c r="Q49" s="33">
        <v>41.89</v>
      </c>
      <c r="R49" s="82">
        <f t="shared" si="24"/>
        <v>335.12</v>
      </c>
    </row>
    <row r="50" spans="1:18" ht="34.5" thickBot="1" x14ac:dyDescent="0.3">
      <c r="A50" s="326"/>
      <c r="B50" s="143" t="s">
        <v>85</v>
      </c>
      <c r="C50" s="55" t="s">
        <v>49</v>
      </c>
      <c r="D50" s="59"/>
      <c r="E50" s="22">
        <v>1</v>
      </c>
      <c r="F50" s="10">
        <v>1</v>
      </c>
      <c r="G50" s="2">
        <v>1</v>
      </c>
      <c r="H50" s="135">
        <f t="shared" si="25"/>
        <v>1</v>
      </c>
      <c r="I50" s="3">
        <f>60/60</f>
        <v>1</v>
      </c>
      <c r="J50" s="77">
        <f t="shared" si="21"/>
        <v>1</v>
      </c>
      <c r="K50" s="65">
        <v>0</v>
      </c>
      <c r="L50" s="62">
        <v>0</v>
      </c>
      <c r="M50" s="63">
        <v>0</v>
      </c>
      <c r="N50" s="64">
        <v>0</v>
      </c>
      <c r="O50" s="66">
        <v>0</v>
      </c>
      <c r="P50" s="84">
        <f t="shared" si="19"/>
        <v>1</v>
      </c>
      <c r="Q50" s="33">
        <v>41.89</v>
      </c>
      <c r="R50" s="82">
        <f t="shared" si="24"/>
        <v>41.89</v>
      </c>
    </row>
    <row r="51" spans="1:18" ht="15.6" thickTop="1" thickBot="1" x14ac:dyDescent="0.35">
      <c r="A51" s="327" t="s">
        <v>60</v>
      </c>
      <c r="B51" s="328"/>
      <c r="C51" s="329"/>
      <c r="D51" s="36"/>
      <c r="E51" s="37">
        <f>18+2</f>
        <v>20</v>
      </c>
      <c r="F51" s="37">
        <f>18+2</f>
        <v>20</v>
      </c>
      <c r="G51" s="38">
        <f>H51/F51</f>
        <v>2.4500000000000002</v>
      </c>
      <c r="H51" s="138">
        <f>SUM(H44:H50)</f>
        <v>49</v>
      </c>
      <c r="I51" s="43">
        <f>J51/H51</f>
        <v>0.65102040816326534</v>
      </c>
      <c r="J51" s="132">
        <f>SUM(J44:J50)</f>
        <v>31.900000000000002</v>
      </c>
      <c r="K51" s="42">
        <v>0</v>
      </c>
      <c r="L51" s="86">
        <v>0</v>
      </c>
      <c r="M51" s="39">
        <f>SUM(M44:M50)</f>
        <v>0</v>
      </c>
      <c r="N51" s="43">
        <v>0</v>
      </c>
      <c r="O51" s="41">
        <f>SUM(O44:O50)</f>
        <v>0</v>
      </c>
      <c r="P51" s="89">
        <f t="shared" ref="P51" si="26">+O51+J51</f>
        <v>31.900000000000002</v>
      </c>
      <c r="Q51" s="44" t="s">
        <v>17</v>
      </c>
      <c r="R51" s="85">
        <f>SUM(R44:R50)</f>
        <v>1188.4930000000002</v>
      </c>
    </row>
    <row r="52" spans="1:18" ht="15.75" thickBot="1" x14ac:dyDescent="0.3">
      <c r="A52" s="45"/>
      <c r="B52" s="46" t="s">
        <v>0</v>
      </c>
      <c r="C52" s="47"/>
      <c r="D52" s="51"/>
      <c r="E52" s="52">
        <f>E31+E42+E51</f>
        <v>146</v>
      </c>
      <c r="F52" s="52">
        <f>F31+F42+F51</f>
        <v>146</v>
      </c>
      <c r="G52" s="48">
        <f>+H52/F52</f>
        <v>2.6575342465753424</v>
      </c>
      <c r="H52" s="140">
        <f>H31+H42+H51</f>
        <v>388</v>
      </c>
      <c r="I52" s="48">
        <f>+J52/H52</f>
        <v>0.82293814432989676</v>
      </c>
      <c r="J52" s="133">
        <f>J31+J42+J51</f>
        <v>319.29999999999995</v>
      </c>
      <c r="K52" s="53">
        <v>0</v>
      </c>
      <c r="L52" s="49">
        <v>0</v>
      </c>
      <c r="M52" s="49">
        <f>SUM(M11:M51)</f>
        <v>0</v>
      </c>
      <c r="N52" s="49">
        <v>0</v>
      </c>
      <c r="O52" s="52">
        <f>O31+O42+O51</f>
        <v>0</v>
      </c>
      <c r="P52" s="52">
        <f>P31+P42+P51</f>
        <v>319.29999999999995</v>
      </c>
      <c r="Q52" s="50"/>
      <c r="R52" s="90">
        <f>R31+R42+R51</f>
        <v>10599.623</v>
      </c>
    </row>
    <row r="53" spans="1:18" x14ac:dyDescent="0.25">
      <c r="P53" s="88">
        <f>J52+O52</f>
        <v>319.29999999999995</v>
      </c>
    </row>
    <row r="54" spans="1:18" ht="17.25" customHeight="1" x14ac:dyDescent="0.25">
      <c r="A54" s="330" t="s">
        <v>77</v>
      </c>
      <c r="B54" s="330"/>
      <c r="C54" s="330"/>
      <c r="D54" s="330"/>
      <c r="E54" s="330"/>
      <c r="F54" s="330"/>
      <c r="G54" s="330"/>
      <c r="H54" s="330"/>
      <c r="I54" s="330"/>
      <c r="J54" s="330"/>
      <c r="K54" s="330"/>
      <c r="L54" s="330"/>
      <c r="M54" s="330"/>
      <c r="N54" s="330"/>
      <c r="O54" s="330"/>
      <c r="P54" s="330"/>
      <c r="Q54" s="330"/>
      <c r="R54" s="330"/>
    </row>
    <row r="55" spans="1:18" ht="14.25" customHeight="1" x14ac:dyDescent="0.25">
      <c r="A55" s="6" t="s">
        <v>76</v>
      </c>
    </row>
    <row r="56" spans="1:18" ht="15.75" customHeight="1" x14ac:dyDescent="0.25">
      <c r="A56" s="6" t="s">
        <v>75</v>
      </c>
    </row>
    <row r="57" spans="1:18" x14ac:dyDescent="0.25">
      <c r="A57" s="6" t="s">
        <v>74</v>
      </c>
    </row>
    <row r="58" spans="1:18" x14ac:dyDescent="0.25">
      <c r="A58" s="6" t="s">
        <v>73</v>
      </c>
    </row>
    <row r="61" spans="1:18" x14ac:dyDescent="0.25">
      <c r="A61"/>
    </row>
    <row r="62" spans="1:18" ht="15.75" customHeight="1" x14ac:dyDescent="0.25">
      <c r="A62"/>
      <c r="B62"/>
    </row>
    <row r="63" spans="1:18" x14ac:dyDescent="0.25">
      <c r="A63"/>
      <c r="B63"/>
    </row>
    <row r="64" spans="1:18" x14ac:dyDescent="0.25">
      <c r="A64"/>
      <c r="B64"/>
    </row>
    <row r="65" spans="1:2" x14ac:dyDescent="0.25">
      <c r="A65"/>
      <c r="B65"/>
    </row>
  </sheetData>
  <mergeCells count="13">
    <mergeCell ref="F1:J1"/>
    <mergeCell ref="K1:O1"/>
    <mergeCell ref="A4:A25"/>
    <mergeCell ref="A33:A41"/>
    <mergeCell ref="A42:C42"/>
    <mergeCell ref="A3:R3"/>
    <mergeCell ref="A26:A30"/>
    <mergeCell ref="A44:A50"/>
    <mergeCell ref="A51:C51"/>
    <mergeCell ref="A54:R54"/>
    <mergeCell ref="A31:C31"/>
    <mergeCell ref="A32:R32"/>
    <mergeCell ref="A43:R43"/>
  </mergeCells>
  <hyperlinks>
    <hyperlink ref="A54" r:id="rId1" display="http://www.bls.gov/oes/current/oes_nat.htm"/>
  </hyperlinks>
  <pageMargins left="0.7" right="0.7" top="0.75" bottom="0.75" header="0.3" footer="0.3"/>
  <pageSetup scale="52" fitToHeight="0" orientation="landscape" r:id="rId2"/>
  <headerFooter>
    <oddHeader>&amp;A</oddHead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zoomScale="90" zoomScaleNormal="90" workbookViewId="0">
      <pane ySplit="1" topLeftCell="A23" activePane="bottomLeft" state="frozen"/>
      <selection pane="bottomLeft" activeCell="C35" sqref="C35"/>
    </sheetView>
  </sheetViews>
  <sheetFormatPr defaultColWidth="9.140625" defaultRowHeight="15" x14ac:dyDescent="0.25"/>
  <cols>
    <col min="1" max="1" width="29.42578125" style="6" customWidth="1"/>
    <col min="2" max="2" width="12.85546875" style="6" hidden="1" customWidth="1"/>
    <col min="3" max="3" width="12.42578125" style="6" customWidth="1"/>
    <col min="4" max="4" width="14.42578125" style="6" customWidth="1"/>
    <col min="5" max="5" width="10.85546875" style="6" customWidth="1"/>
    <col min="6" max="6" width="14.140625" style="6" customWidth="1"/>
    <col min="7" max="7" width="9.140625" style="6"/>
    <col min="8" max="14" width="9.140625" style="6" hidden="1" customWidth="1"/>
    <col min="15" max="16384" width="9.140625" style="6"/>
  </cols>
  <sheetData>
    <row r="1" spans="1:14" ht="65.25" thickBot="1" x14ac:dyDescent="0.3">
      <c r="A1" s="12" t="s">
        <v>96</v>
      </c>
      <c r="B1" s="20" t="s">
        <v>5</v>
      </c>
      <c r="C1" s="100" t="s">
        <v>92</v>
      </c>
      <c r="D1" s="12" t="s">
        <v>93</v>
      </c>
      <c r="E1" s="12" t="s">
        <v>8</v>
      </c>
      <c r="F1" s="12" t="s">
        <v>94</v>
      </c>
      <c r="G1" s="101" t="s">
        <v>95</v>
      </c>
    </row>
    <row r="2" spans="1:14" ht="38.25" customHeight="1" thickBot="1" x14ac:dyDescent="0.35">
      <c r="A2" s="93"/>
      <c r="B2" s="93"/>
      <c r="C2" s="93"/>
      <c r="D2" s="93"/>
      <c r="E2" s="93"/>
      <c r="F2" s="93"/>
      <c r="G2" s="93"/>
    </row>
    <row r="3" spans="1:14" ht="50.25" customHeight="1" thickBot="1" x14ac:dyDescent="0.3">
      <c r="A3" s="71" t="s">
        <v>66</v>
      </c>
      <c r="B3" s="21">
        <v>2</v>
      </c>
      <c r="C3" s="23">
        <v>2</v>
      </c>
      <c r="D3" s="2">
        <v>1</v>
      </c>
      <c r="E3" s="5">
        <f>C3*D3</f>
        <v>2</v>
      </c>
      <c r="F3" s="3">
        <f>60/60</f>
        <v>1</v>
      </c>
      <c r="G3" s="77">
        <f>E3*F3</f>
        <v>2</v>
      </c>
    </row>
    <row r="4" spans="1:14" ht="43.5" customHeight="1" thickBot="1" x14ac:dyDescent="0.3">
      <c r="A4" s="71" t="s">
        <v>66</v>
      </c>
      <c r="B4" s="22">
        <v>6</v>
      </c>
      <c r="C4" s="10">
        <v>6</v>
      </c>
      <c r="D4" s="2">
        <v>1</v>
      </c>
      <c r="E4" s="1">
        <f t="shared" ref="E4:E10" si="0">+C4*D4</f>
        <v>6</v>
      </c>
      <c r="F4" s="3">
        <f>3/60</f>
        <v>0.05</v>
      </c>
      <c r="G4" s="25">
        <f t="shared" ref="G4:G33" si="1">+E4*F4</f>
        <v>0.30000000000000004</v>
      </c>
    </row>
    <row r="5" spans="1:14" ht="43.5" customHeight="1" thickBot="1" x14ac:dyDescent="0.3">
      <c r="A5" s="71" t="s">
        <v>66</v>
      </c>
      <c r="B5" s="22">
        <v>6</v>
      </c>
      <c r="C5" s="10">
        <v>6</v>
      </c>
      <c r="D5" s="2">
        <v>1</v>
      </c>
      <c r="E5" s="1">
        <f t="shared" si="0"/>
        <v>6</v>
      </c>
      <c r="F5" s="4">
        <f>5/60</f>
        <v>8.3333333333333329E-2</v>
      </c>
      <c r="G5" s="25">
        <f t="shared" si="1"/>
        <v>0.5</v>
      </c>
    </row>
    <row r="6" spans="1:14" ht="36.75" customHeight="1" thickBot="1" x14ac:dyDescent="0.3">
      <c r="A6" s="71" t="s">
        <v>66</v>
      </c>
      <c r="B6" s="22">
        <v>6</v>
      </c>
      <c r="C6" s="10">
        <v>6</v>
      </c>
      <c r="D6" s="2">
        <v>1</v>
      </c>
      <c r="E6" s="1">
        <f t="shared" si="0"/>
        <v>6</v>
      </c>
      <c r="F6" s="3">
        <f>3/60</f>
        <v>0.05</v>
      </c>
      <c r="G6" s="25">
        <f t="shared" si="1"/>
        <v>0.30000000000000004</v>
      </c>
    </row>
    <row r="7" spans="1:14" ht="46.5" customHeight="1" thickBot="1" x14ac:dyDescent="0.3">
      <c r="A7" s="71" t="s">
        <v>66</v>
      </c>
      <c r="B7" s="22">
        <v>6</v>
      </c>
      <c r="C7" s="10">
        <v>6</v>
      </c>
      <c r="D7" s="2">
        <v>1</v>
      </c>
      <c r="E7" s="1">
        <f t="shared" si="0"/>
        <v>6</v>
      </c>
      <c r="F7" s="3">
        <f>30/60</f>
        <v>0.5</v>
      </c>
      <c r="G7" s="25">
        <f t="shared" si="1"/>
        <v>3</v>
      </c>
    </row>
    <row r="8" spans="1:14" ht="56.25" customHeight="1" thickBot="1" x14ac:dyDescent="0.3">
      <c r="A8" s="71" t="s">
        <v>66</v>
      </c>
      <c r="B8" s="22">
        <v>12</v>
      </c>
      <c r="C8" s="10">
        <v>6</v>
      </c>
      <c r="D8" s="2">
        <v>1</v>
      </c>
      <c r="E8" s="1">
        <f t="shared" si="0"/>
        <v>6</v>
      </c>
      <c r="F8" s="3">
        <f>3/60</f>
        <v>0.05</v>
      </c>
      <c r="G8" s="25">
        <f t="shared" si="1"/>
        <v>0.30000000000000004</v>
      </c>
    </row>
    <row r="9" spans="1:14" ht="32.25" customHeight="1" thickBot="1" x14ac:dyDescent="0.3">
      <c r="A9" s="71" t="s">
        <v>66</v>
      </c>
      <c r="B9" s="22">
        <v>12</v>
      </c>
      <c r="C9" s="10">
        <v>12</v>
      </c>
      <c r="D9" s="2">
        <v>1</v>
      </c>
      <c r="E9" s="1">
        <f t="shared" si="0"/>
        <v>12</v>
      </c>
      <c r="F9" s="3">
        <f>60/60</f>
        <v>1</v>
      </c>
      <c r="G9" s="25">
        <f t="shared" si="1"/>
        <v>12</v>
      </c>
    </row>
    <row r="10" spans="1:14" ht="28.5" customHeight="1" thickBot="1" x14ac:dyDescent="0.3">
      <c r="A10" s="71" t="s">
        <v>66</v>
      </c>
      <c r="B10" s="22">
        <v>12</v>
      </c>
      <c r="C10" s="10">
        <v>12</v>
      </c>
      <c r="D10" s="2">
        <v>1</v>
      </c>
      <c r="E10" s="1">
        <f t="shared" si="0"/>
        <v>12</v>
      </c>
      <c r="F10" s="4">
        <f>2/60</f>
        <v>3.3333333333333333E-2</v>
      </c>
      <c r="G10" s="25">
        <f t="shared" si="1"/>
        <v>0.4</v>
      </c>
    </row>
    <row r="11" spans="1:14" ht="28.5" customHeight="1" thickBot="1" x14ac:dyDescent="0.3">
      <c r="A11" s="102" t="s">
        <v>97</v>
      </c>
      <c r="B11" s="22"/>
      <c r="C11" s="105">
        <v>14</v>
      </c>
      <c r="D11" s="106">
        <v>1</v>
      </c>
      <c r="E11" s="108">
        <f>SUM(E3:E10)</f>
        <v>56</v>
      </c>
      <c r="F11" s="110">
        <f>G11/E11</f>
        <v>0.33571428571428569</v>
      </c>
      <c r="G11" s="115">
        <f>SUM(G3:G10)</f>
        <v>18.799999999999997</v>
      </c>
    </row>
    <row r="12" spans="1:14" ht="28.5" customHeight="1" thickBot="1" x14ac:dyDescent="0.3">
      <c r="A12" s="73" t="s">
        <v>78</v>
      </c>
      <c r="B12" s="22">
        <v>1</v>
      </c>
      <c r="C12" s="10">
        <v>1</v>
      </c>
      <c r="D12" s="2">
        <v>1</v>
      </c>
      <c r="E12" s="1">
        <f t="shared" ref="E12:E18" si="2">+C12*D12</f>
        <v>1</v>
      </c>
      <c r="F12" s="3">
        <f>60/60</f>
        <v>1</v>
      </c>
      <c r="G12" s="25">
        <f t="shared" si="1"/>
        <v>1</v>
      </c>
      <c r="H12" s="2">
        <v>0</v>
      </c>
      <c r="I12" s="1" t="e">
        <f>+#REF!*H12</f>
        <v>#REF!</v>
      </c>
      <c r="J12" s="4">
        <v>0</v>
      </c>
      <c r="K12" s="27" t="e">
        <f t="shared" ref="K12:K18" si="3">I12*J12</f>
        <v>#REF!</v>
      </c>
      <c r="L12" s="31" t="e">
        <f>+K12+#REF!</f>
        <v>#REF!</v>
      </c>
      <c r="M12" s="33">
        <v>41.89</v>
      </c>
      <c r="N12" s="82" t="e">
        <f t="shared" ref="N12:N18" si="4">M12*L12</f>
        <v>#REF!</v>
      </c>
    </row>
    <row r="13" spans="1:14" ht="54" customHeight="1" thickBot="1" x14ac:dyDescent="0.3">
      <c r="A13" s="73" t="s">
        <v>79</v>
      </c>
      <c r="B13" s="22">
        <v>6</v>
      </c>
      <c r="C13" s="10">
        <v>6</v>
      </c>
      <c r="D13" s="2">
        <v>1</v>
      </c>
      <c r="E13" s="1">
        <f t="shared" si="2"/>
        <v>6</v>
      </c>
      <c r="F13" s="3">
        <f>60/60</f>
        <v>1</v>
      </c>
      <c r="G13" s="25">
        <f t="shared" si="1"/>
        <v>6</v>
      </c>
      <c r="H13" s="2">
        <v>0</v>
      </c>
      <c r="I13" s="1" t="e">
        <f>+#REF!*H13</f>
        <v>#REF!</v>
      </c>
      <c r="J13" s="4">
        <v>0</v>
      </c>
      <c r="K13" s="27" t="e">
        <f t="shared" si="3"/>
        <v>#REF!</v>
      </c>
      <c r="L13" s="31" t="e">
        <f>+K13+#REF!</f>
        <v>#REF!</v>
      </c>
      <c r="M13" s="33">
        <v>41.89</v>
      </c>
      <c r="N13" s="82" t="e">
        <f t="shared" si="4"/>
        <v>#REF!</v>
      </c>
    </row>
    <row r="14" spans="1:14" ht="45.75" customHeight="1" thickBot="1" x14ac:dyDescent="0.3">
      <c r="A14" s="73" t="s">
        <v>78</v>
      </c>
      <c r="B14" s="22">
        <v>6</v>
      </c>
      <c r="C14" s="10">
        <v>6</v>
      </c>
      <c r="D14" s="2">
        <v>1</v>
      </c>
      <c r="E14" s="1">
        <f t="shared" si="2"/>
        <v>6</v>
      </c>
      <c r="F14" s="3">
        <f>60/60</f>
        <v>1</v>
      </c>
      <c r="G14" s="25">
        <f t="shared" si="1"/>
        <v>6</v>
      </c>
      <c r="H14" s="2">
        <v>0</v>
      </c>
      <c r="I14" s="1" t="e">
        <f>+#REF!*H14</f>
        <v>#REF!</v>
      </c>
      <c r="J14" s="4">
        <v>0</v>
      </c>
      <c r="K14" s="27" t="e">
        <f t="shared" si="3"/>
        <v>#REF!</v>
      </c>
      <c r="L14" s="31" t="e">
        <f>+K14+#REF!</f>
        <v>#REF!</v>
      </c>
      <c r="M14" s="33">
        <v>41.89</v>
      </c>
      <c r="N14" s="82" t="e">
        <f t="shared" si="4"/>
        <v>#REF!</v>
      </c>
    </row>
    <row r="15" spans="1:14" ht="42.75" customHeight="1" thickBot="1" x14ac:dyDescent="0.3">
      <c r="A15" s="73" t="s">
        <v>78</v>
      </c>
      <c r="B15" s="22">
        <v>6</v>
      </c>
      <c r="C15" s="10">
        <v>6</v>
      </c>
      <c r="D15" s="2">
        <v>1</v>
      </c>
      <c r="E15" s="1">
        <f t="shared" si="2"/>
        <v>6</v>
      </c>
      <c r="F15" s="3">
        <f>240/60</f>
        <v>4</v>
      </c>
      <c r="G15" s="25">
        <f t="shared" si="1"/>
        <v>24</v>
      </c>
      <c r="H15" s="2">
        <v>0</v>
      </c>
      <c r="I15" s="1" t="e">
        <f>+#REF!*H15</f>
        <v>#REF!</v>
      </c>
      <c r="J15" s="4">
        <v>0</v>
      </c>
      <c r="K15" s="27" t="e">
        <f t="shared" si="3"/>
        <v>#REF!</v>
      </c>
      <c r="L15" s="84" t="e">
        <f>+K15+#REF!</f>
        <v>#REF!</v>
      </c>
      <c r="M15" s="33">
        <v>41.89</v>
      </c>
      <c r="N15" s="82" t="e">
        <f t="shared" si="4"/>
        <v>#REF!</v>
      </c>
    </row>
    <row r="16" spans="1:14" ht="45" customHeight="1" thickBot="1" x14ac:dyDescent="0.3">
      <c r="A16" s="73" t="s">
        <v>78</v>
      </c>
      <c r="B16" s="22">
        <v>6</v>
      </c>
      <c r="C16" s="10">
        <v>6</v>
      </c>
      <c r="D16" s="2">
        <v>1</v>
      </c>
      <c r="E16" s="1">
        <f t="shared" si="2"/>
        <v>6</v>
      </c>
      <c r="F16" s="3">
        <f>60/60</f>
        <v>1</v>
      </c>
      <c r="G16" s="25">
        <f t="shared" si="1"/>
        <v>6</v>
      </c>
      <c r="H16" s="2">
        <v>0</v>
      </c>
      <c r="I16" s="1" t="e">
        <f>+#REF!*H16</f>
        <v>#REF!</v>
      </c>
      <c r="J16" s="4">
        <v>0</v>
      </c>
      <c r="K16" s="27" t="e">
        <f t="shared" si="3"/>
        <v>#REF!</v>
      </c>
      <c r="L16" s="31" t="e">
        <f>+K16+#REF!</f>
        <v>#REF!</v>
      </c>
      <c r="M16" s="33">
        <v>41.89</v>
      </c>
      <c r="N16" s="82" t="e">
        <f t="shared" si="4"/>
        <v>#REF!</v>
      </c>
    </row>
    <row r="17" spans="1:14" ht="43.5" customHeight="1" thickBot="1" x14ac:dyDescent="0.3">
      <c r="A17" s="73" t="s">
        <v>78</v>
      </c>
      <c r="B17" s="22">
        <v>6</v>
      </c>
      <c r="C17" s="10">
        <v>6</v>
      </c>
      <c r="D17" s="2">
        <v>1</v>
      </c>
      <c r="E17" s="1">
        <f t="shared" si="2"/>
        <v>6</v>
      </c>
      <c r="F17" s="3">
        <f>240/60</f>
        <v>4</v>
      </c>
      <c r="G17" s="25">
        <f t="shared" si="1"/>
        <v>24</v>
      </c>
      <c r="H17" s="2">
        <v>0</v>
      </c>
      <c r="I17" s="1" t="e">
        <f>+#REF!*H17</f>
        <v>#REF!</v>
      </c>
      <c r="J17" s="4">
        <v>0</v>
      </c>
      <c r="K17" s="27" t="e">
        <f t="shared" si="3"/>
        <v>#REF!</v>
      </c>
      <c r="L17" s="31" t="e">
        <f>+K17+#REF!</f>
        <v>#REF!</v>
      </c>
      <c r="M17" s="33">
        <v>41.89</v>
      </c>
      <c r="N17" s="82" t="e">
        <f t="shared" si="4"/>
        <v>#REF!</v>
      </c>
    </row>
    <row r="18" spans="1:14" ht="52.5" customHeight="1" thickBot="1" x14ac:dyDescent="0.3">
      <c r="A18" s="73" t="s">
        <v>78</v>
      </c>
      <c r="B18" s="22">
        <v>4</v>
      </c>
      <c r="C18" s="10">
        <v>4</v>
      </c>
      <c r="D18" s="2">
        <v>1</v>
      </c>
      <c r="E18" s="1">
        <f t="shared" si="2"/>
        <v>4</v>
      </c>
      <c r="F18" s="3">
        <f>60/60</f>
        <v>1</v>
      </c>
      <c r="G18" s="25">
        <f t="shared" si="1"/>
        <v>4</v>
      </c>
      <c r="H18" s="2">
        <v>0</v>
      </c>
      <c r="I18" s="1" t="e">
        <f>+#REF!*H18</f>
        <v>#REF!</v>
      </c>
      <c r="J18" s="4">
        <v>0</v>
      </c>
      <c r="K18" s="27" t="e">
        <f t="shared" si="3"/>
        <v>#REF!</v>
      </c>
      <c r="L18" s="31" t="e">
        <f>+K18+#REF!</f>
        <v>#REF!</v>
      </c>
      <c r="M18" s="33">
        <v>41.89</v>
      </c>
      <c r="N18" s="82" t="e">
        <f t="shared" si="4"/>
        <v>#REF!</v>
      </c>
    </row>
    <row r="19" spans="1:14" ht="52.5" customHeight="1" thickBot="1" x14ac:dyDescent="0.3">
      <c r="A19" s="103" t="s">
        <v>98</v>
      </c>
      <c r="B19" s="104"/>
      <c r="C19" s="105">
        <v>7</v>
      </c>
      <c r="D19" s="106">
        <v>1</v>
      </c>
      <c r="E19" s="108">
        <f>SUM(E12:E18)</f>
        <v>35</v>
      </c>
      <c r="F19" s="110">
        <f>G19/E19</f>
        <v>2.0285714285714285</v>
      </c>
      <c r="G19" s="115">
        <f>SUM(G12:G18)</f>
        <v>71</v>
      </c>
    </row>
    <row r="20" spans="1:14" ht="69.75" customHeight="1" thickBot="1" x14ac:dyDescent="0.3">
      <c r="A20" s="75" t="s">
        <v>54</v>
      </c>
      <c r="B20" s="22">
        <v>18</v>
      </c>
      <c r="C20" s="10">
        <v>6</v>
      </c>
      <c r="D20" s="2">
        <v>1</v>
      </c>
      <c r="E20" s="1">
        <f t="shared" ref="E20:E26" si="5">+C20*D20</f>
        <v>6</v>
      </c>
      <c r="F20" s="3">
        <f>3/60</f>
        <v>0.05</v>
      </c>
      <c r="G20" s="25">
        <f t="shared" si="1"/>
        <v>0.30000000000000004</v>
      </c>
    </row>
    <row r="21" spans="1:14" ht="52.5" customHeight="1" thickBot="1" x14ac:dyDescent="0.3">
      <c r="A21" s="75" t="s">
        <v>54</v>
      </c>
      <c r="B21" s="22">
        <v>18</v>
      </c>
      <c r="C21" s="10">
        <v>18</v>
      </c>
      <c r="D21" s="2">
        <v>1</v>
      </c>
      <c r="E21" s="1">
        <f t="shared" si="5"/>
        <v>18</v>
      </c>
      <c r="F21" s="3">
        <f>60/60</f>
        <v>1</v>
      </c>
      <c r="G21" s="25">
        <f t="shared" si="1"/>
        <v>18</v>
      </c>
    </row>
    <row r="22" spans="1:14" ht="52.5" customHeight="1" thickBot="1" x14ac:dyDescent="0.3">
      <c r="A22" s="75" t="s">
        <v>54</v>
      </c>
      <c r="B22" s="22">
        <v>18</v>
      </c>
      <c r="C22" s="10">
        <v>18</v>
      </c>
      <c r="D22" s="2">
        <v>1</v>
      </c>
      <c r="E22" s="1">
        <f t="shared" si="5"/>
        <v>18</v>
      </c>
      <c r="F22" s="4">
        <f>2/60</f>
        <v>3.3333333333333333E-2</v>
      </c>
      <c r="G22" s="25">
        <f t="shared" si="1"/>
        <v>0.6</v>
      </c>
    </row>
    <row r="23" spans="1:14" ht="52.5" customHeight="1" thickBot="1" x14ac:dyDescent="0.3">
      <c r="A23" s="91" t="s">
        <v>55</v>
      </c>
      <c r="B23" s="22">
        <v>2</v>
      </c>
      <c r="C23" s="10">
        <v>2</v>
      </c>
      <c r="D23" s="2">
        <v>1</v>
      </c>
      <c r="E23" s="1">
        <f t="shared" si="5"/>
        <v>2</v>
      </c>
      <c r="F23" s="3">
        <f>60/60</f>
        <v>1</v>
      </c>
      <c r="G23" s="25">
        <f t="shared" si="1"/>
        <v>2</v>
      </c>
    </row>
    <row r="24" spans="1:14" ht="52.5" customHeight="1" thickBot="1" x14ac:dyDescent="0.3">
      <c r="A24" s="91" t="s">
        <v>55</v>
      </c>
      <c r="B24" s="22">
        <v>2</v>
      </c>
      <c r="C24" s="10">
        <v>2</v>
      </c>
      <c r="D24" s="2">
        <v>1</v>
      </c>
      <c r="E24" s="1">
        <f t="shared" si="5"/>
        <v>2</v>
      </c>
      <c r="F24" s="3">
        <f>60/60</f>
        <v>1</v>
      </c>
      <c r="G24" s="25">
        <f t="shared" si="1"/>
        <v>2</v>
      </c>
    </row>
    <row r="25" spans="1:14" ht="52.5" customHeight="1" thickBot="1" x14ac:dyDescent="0.3">
      <c r="A25" s="91" t="s">
        <v>55</v>
      </c>
      <c r="B25" s="22">
        <v>2</v>
      </c>
      <c r="C25" s="10">
        <v>2</v>
      </c>
      <c r="D25" s="2">
        <v>1</v>
      </c>
      <c r="E25" s="1">
        <f t="shared" si="5"/>
        <v>2</v>
      </c>
      <c r="F25" s="3">
        <f>240/60</f>
        <v>4</v>
      </c>
      <c r="G25" s="25">
        <f t="shared" si="1"/>
        <v>8</v>
      </c>
    </row>
    <row r="26" spans="1:14" ht="52.5" customHeight="1" thickBot="1" x14ac:dyDescent="0.3">
      <c r="A26" s="91" t="s">
        <v>55</v>
      </c>
      <c r="B26" s="22">
        <v>2</v>
      </c>
      <c r="C26" s="10">
        <v>2</v>
      </c>
      <c r="D26" s="2">
        <v>1</v>
      </c>
      <c r="E26" s="1">
        <f t="shared" si="5"/>
        <v>2</v>
      </c>
      <c r="F26" s="3">
        <f>60/60</f>
        <v>1</v>
      </c>
      <c r="G26" s="25">
        <f t="shared" si="1"/>
        <v>2</v>
      </c>
    </row>
    <row r="27" spans="1:14" ht="52.5" customHeight="1" thickBot="1" x14ac:dyDescent="0.3">
      <c r="A27" s="109" t="s">
        <v>99</v>
      </c>
      <c r="B27" s="104"/>
      <c r="C27" s="105">
        <v>20</v>
      </c>
      <c r="D27" s="106">
        <v>1</v>
      </c>
      <c r="E27" s="107">
        <f>SUM(E20:E26)</f>
        <v>50</v>
      </c>
      <c r="F27" s="110">
        <f>G27/E27</f>
        <v>0.65800000000000014</v>
      </c>
      <c r="G27" s="126">
        <f>SUM(G20:G26)</f>
        <v>32.900000000000006</v>
      </c>
    </row>
    <row r="28" spans="1:14" ht="32.25" customHeight="1" thickBot="1" x14ac:dyDescent="0.3">
      <c r="A28" s="73" t="s">
        <v>68</v>
      </c>
      <c r="B28" s="21">
        <v>2</v>
      </c>
      <c r="C28" s="23">
        <v>2</v>
      </c>
      <c r="D28" s="2">
        <v>1</v>
      </c>
      <c r="E28" s="5">
        <f t="shared" ref="E28:E33" si="6">+C28*D28</f>
        <v>2</v>
      </c>
      <c r="F28" s="3">
        <f>60/60</f>
        <v>1</v>
      </c>
      <c r="G28" s="81">
        <f t="shared" si="1"/>
        <v>2</v>
      </c>
    </row>
    <row r="29" spans="1:14" ht="56.25" customHeight="1" thickBot="1" x14ac:dyDescent="0.3">
      <c r="A29" s="73" t="s">
        <v>67</v>
      </c>
      <c r="B29" s="21">
        <v>36</v>
      </c>
      <c r="C29" s="23">
        <v>12</v>
      </c>
      <c r="D29" s="2">
        <v>1</v>
      </c>
      <c r="E29" s="5">
        <f t="shared" si="6"/>
        <v>12</v>
      </c>
      <c r="F29" s="4">
        <f>3/60</f>
        <v>0.05</v>
      </c>
      <c r="G29" s="25">
        <f t="shared" si="1"/>
        <v>0.60000000000000009</v>
      </c>
    </row>
    <row r="30" spans="1:14" ht="32.25" customHeight="1" thickBot="1" x14ac:dyDescent="0.35">
      <c r="A30" s="73" t="s">
        <v>68</v>
      </c>
      <c r="B30" s="21">
        <v>36</v>
      </c>
      <c r="C30" s="23">
        <v>36</v>
      </c>
      <c r="D30" s="2">
        <v>1</v>
      </c>
      <c r="E30" s="5">
        <f t="shared" si="6"/>
        <v>36</v>
      </c>
      <c r="F30" s="4">
        <f>60/60</f>
        <v>1</v>
      </c>
      <c r="G30" s="24">
        <f t="shared" si="1"/>
        <v>36</v>
      </c>
    </row>
    <row r="31" spans="1:14" ht="26.25" customHeight="1" thickBot="1" x14ac:dyDescent="0.35">
      <c r="A31" s="73" t="s">
        <v>68</v>
      </c>
      <c r="B31" s="21">
        <v>36</v>
      </c>
      <c r="C31" s="23">
        <v>36</v>
      </c>
      <c r="D31" s="2">
        <v>1</v>
      </c>
      <c r="E31" s="5">
        <f t="shared" si="6"/>
        <v>36</v>
      </c>
      <c r="F31" s="4">
        <f>2/60</f>
        <v>3.3333333333333333E-2</v>
      </c>
      <c r="G31" s="24">
        <f t="shared" si="1"/>
        <v>1.2</v>
      </c>
    </row>
    <row r="32" spans="1:14" ht="15.75" thickBot="1" x14ac:dyDescent="0.3">
      <c r="A32" s="73" t="s">
        <v>68</v>
      </c>
      <c r="B32" s="60">
        <v>60</v>
      </c>
      <c r="C32" s="61">
        <v>60</v>
      </c>
      <c r="D32" s="62">
        <v>1</v>
      </c>
      <c r="E32" s="63">
        <f t="shared" si="6"/>
        <v>60</v>
      </c>
      <c r="F32" s="64">
        <f>3/60</f>
        <v>0.05</v>
      </c>
      <c r="G32" s="24">
        <f t="shared" si="1"/>
        <v>3</v>
      </c>
    </row>
    <row r="33" spans="1:7" ht="15.75" thickBot="1" x14ac:dyDescent="0.3">
      <c r="A33" s="73" t="s">
        <v>68</v>
      </c>
      <c r="B33" s="60">
        <v>60</v>
      </c>
      <c r="C33" s="61">
        <v>60</v>
      </c>
      <c r="D33" s="62">
        <v>1</v>
      </c>
      <c r="E33" s="63">
        <f t="shared" si="6"/>
        <v>60</v>
      </c>
      <c r="F33" s="64">
        <v>1.5</v>
      </c>
      <c r="G33" s="24">
        <f t="shared" si="1"/>
        <v>90</v>
      </c>
    </row>
    <row r="34" spans="1:7" ht="15.75" thickBot="1" x14ac:dyDescent="0.3">
      <c r="A34" s="111" t="s">
        <v>100</v>
      </c>
      <c r="B34" s="112"/>
      <c r="C34" s="112">
        <f>62</f>
        <v>62</v>
      </c>
      <c r="D34" s="113">
        <v>1</v>
      </c>
      <c r="E34" s="114">
        <f>SUM(E28:E33)</f>
        <v>206</v>
      </c>
      <c r="F34" s="110">
        <f>G34/E34</f>
        <v>0.64466019417475728</v>
      </c>
      <c r="G34" s="127">
        <f>SUM(G28:G33)</f>
        <v>132.80000000000001</v>
      </c>
    </row>
    <row r="35" spans="1:7" ht="16.5" thickTop="1" thickBot="1" x14ac:dyDescent="0.3">
      <c r="A35" s="118" t="s">
        <v>103</v>
      </c>
      <c r="B35" s="112">
        <f>2+6+6+1+6+18+2+2+36+24</f>
        <v>103</v>
      </c>
      <c r="C35" s="112">
        <f>C11+C19+C27+C34</f>
        <v>103</v>
      </c>
      <c r="D35" s="125">
        <v>1</v>
      </c>
      <c r="E35" s="112">
        <f>E11+E19+E27+E34</f>
        <v>347</v>
      </c>
      <c r="F35" s="120">
        <f>G35/E35</f>
        <v>0.73631123919308361</v>
      </c>
      <c r="G35" s="112">
        <f>G11+G19+G27+G34</f>
        <v>255.5</v>
      </c>
    </row>
    <row r="36" spans="1:7" ht="39.75" customHeight="1" thickBot="1" x14ac:dyDescent="0.35">
      <c r="A36" s="94"/>
      <c r="B36" s="94"/>
      <c r="C36" s="94"/>
      <c r="D36" s="94"/>
      <c r="E36" s="94"/>
      <c r="F36" s="94"/>
      <c r="G36" s="94"/>
    </row>
    <row r="37" spans="1:7" ht="23.25" customHeight="1" thickBot="1" x14ac:dyDescent="0.3">
      <c r="A37" s="75" t="s">
        <v>50</v>
      </c>
      <c r="B37" s="21">
        <v>2</v>
      </c>
      <c r="C37" s="23">
        <v>2</v>
      </c>
      <c r="D37" s="2">
        <v>1</v>
      </c>
      <c r="E37" s="5">
        <f t="shared" ref="E37:E45" si="7">+C37*D37</f>
        <v>2</v>
      </c>
      <c r="F37" s="3">
        <f>60/60</f>
        <v>1</v>
      </c>
      <c r="G37" s="24">
        <f t="shared" ref="G37:G45" si="8">+E37*F37</f>
        <v>2</v>
      </c>
    </row>
    <row r="38" spans="1:7" ht="15.75" thickBot="1" x14ac:dyDescent="0.3">
      <c r="A38" s="75" t="s">
        <v>50</v>
      </c>
      <c r="B38" s="22">
        <v>18</v>
      </c>
      <c r="C38" s="10">
        <v>18</v>
      </c>
      <c r="D38" s="2">
        <v>1</v>
      </c>
      <c r="E38" s="1">
        <f t="shared" si="7"/>
        <v>18</v>
      </c>
      <c r="F38" s="3">
        <f>3/60</f>
        <v>0.05</v>
      </c>
      <c r="G38" s="25">
        <f t="shared" si="8"/>
        <v>0.9</v>
      </c>
    </row>
    <row r="39" spans="1:7" ht="15.75" thickBot="1" x14ac:dyDescent="0.3">
      <c r="A39" s="75" t="s">
        <v>50</v>
      </c>
      <c r="B39" s="22">
        <v>18</v>
      </c>
      <c r="C39" s="10">
        <v>18</v>
      </c>
      <c r="D39" s="2">
        <v>1</v>
      </c>
      <c r="E39" s="1">
        <f t="shared" si="7"/>
        <v>18</v>
      </c>
      <c r="F39" s="3">
        <f>60/60</f>
        <v>1</v>
      </c>
      <c r="G39" s="25">
        <f t="shared" si="8"/>
        <v>18</v>
      </c>
    </row>
    <row r="40" spans="1:7" ht="15.75" thickBot="1" x14ac:dyDescent="0.3">
      <c r="A40" s="75" t="s">
        <v>50</v>
      </c>
      <c r="B40" s="22">
        <v>18</v>
      </c>
      <c r="C40" s="10">
        <v>18</v>
      </c>
      <c r="D40" s="2">
        <v>1</v>
      </c>
      <c r="E40" s="1">
        <f t="shared" si="7"/>
        <v>18</v>
      </c>
      <c r="F40" s="4">
        <f>2/60</f>
        <v>3.3333333333333333E-2</v>
      </c>
      <c r="G40" s="25">
        <f t="shared" si="8"/>
        <v>0.6</v>
      </c>
    </row>
    <row r="41" spans="1:7" ht="31.5" customHeight="1" thickBot="1" x14ac:dyDescent="0.3">
      <c r="A41" s="92" t="s">
        <v>84</v>
      </c>
      <c r="B41" s="60">
        <v>1</v>
      </c>
      <c r="C41" s="61">
        <v>1</v>
      </c>
      <c r="D41" s="62">
        <v>1</v>
      </c>
      <c r="E41" s="63">
        <f t="shared" si="7"/>
        <v>1</v>
      </c>
      <c r="F41" s="64">
        <f>120/60</f>
        <v>2</v>
      </c>
      <c r="G41" s="24">
        <f t="shared" si="8"/>
        <v>2</v>
      </c>
    </row>
    <row r="42" spans="1:7" ht="39" customHeight="1" thickBot="1" x14ac:dyDescent="0.3">
      <c r="A42" s="92" t="s">
        <v>84</v>
      </c>
      <c r="B42" s="22">
        <v>2</v>
      </c>
      <c r="C42" s="10">
        <v>2</v>
      </c>
      <c r="D42" s="2">
        <v>1</v>
      </c>
      <c r="E42" s="1">
        <f t="shared" si="7"/>
        <v>2</v>
      </c>
      <c r="F42" s="3">
        <f>60/60</f>
        <v>1</v>
      </c>
      <c r="G42" s="25">
        <f t="shared" si="8"/>
        <v>2</v>
      </c>
    </row>
    <row r="43" spans="1:7" ht="23.25" thickBot="1" x14ac:dyDescent="0.3">
      <c r="A43" s="92" t="s">
        <v>84</v>
      </c>
      <c r="B43" s="22">
        <v>2</v>
      </c>
      <c r="C43" s="10">
        <v>2</v>
      </c>
      <c r="D43" s="2">
        <v>1</v>
      </c>
      <c r="E43" s="1">
        <f t="shared" si="7"/>
        <v>2</v>
      </c>
      <c r="F43" s="3">
        <f>30/60</f>
        <v>0.5</v>
      </c>
      <c r="G43" s="25">
        <f t="shared" si="8"/>
        <v>1</v>
      </c>
    </row>
    <row r="44" spans="1:7" ht="23.25" thickBot="1" x14ac:dyDescent="0.3">
      <c r="A44" s="92" t="s">
        <v>84</v>
      </c>
      <c r="B44" s="22">
        <v>2</v>
      </c>
      <c r="C44" s="10">
        <v>2</v>
      </c>
      <c r="D44" s="2">
        <v>1</v>
      </c>
      <c r="E44" s="1">
        <f t="shared" si="7"/>
        <v>2</v>
      </c>
      <c r="F44" s="3">
        <f>180/60</f>
        <v>3</v>
      </c>
      <c r="G44" s="25">
        <f t="shared" si="8"/>
        <v>6</v>
      </c>
    </row>
    <row r="45" spans="1:7" ht="23.25" thickBot="1" x14ac:dyDescent="0.3">
      <c r="A45" s="92" t="s">
        <v>84</v>
      </c>
      <c r="B45" s="22">
        <v>1</v>
      </c>
      <c r="C45" s="10">
        <v>1</v>
      </c>
      <c r="D45" s="2">
        <v>1</v>
      </c>
      <c r="E45" s="1">
        <f t="shared" si="7"/>
        <v>1</v>
      </c>
      <c r="F45" s="3">
        <f>60/60</f>
        <v>1</v>
      </c>
      <c r="G45" s="81">
        <f t="shared" si="8"/>
        <v>1</v>
      </c>
    </row>
    <row r="46" spans="1:7" ht="15.75" thickBot="1" x14ac:dyDescent="0.3">
      <c r="A46" s="111" t="s">
        <v>101</v>
      </c>
      <c r="B46" s="116"/>
      <c r="C46" s="116">
        <v>23</v>
      </c>
      <c r="D46" s="125">
        <v>1</v>
      </c>
      <c r="E46" s="117">
        <f>SUM(E37:E45)</f>
        <v>64</v>
      </c>
      <c r="F46" s="110">
        <f>G46/E46</f>
        <v>0.5234375</v>
      </c>
      <c r="G46" s="128">
        <f>SUM(G37:G45)</f>
        <v>33.5</v>
      </c>
    </row>
    <row r="47" spans="1:7" ht="31.5" customHeight="1" thickBot="1" x14ac:dyDescent="0.35">
      <c r="A47" s="94"/>
      <c r="B47" s="94"/>
      <c r="C47" s="94"/>
      <c r="D47" s="94"/>
      <c r="E47" s="94"/>
      <c r="F47" s="94"/>
      <c r="G47" s="94"/>
    </row>
    <row r="48" spans="1:7" ht="15.75" thickBot="1" x14ac:dyDescent="0.3">
      <c r="A48" s="75" t="s">
        <v>50</v>
      </c>
      <c r="B48" s="22">
        <v>18</v>
      </c>
      <c r="C48" s="10">
        <v>18</v>
      </c>
      <c r="D48" s="2">
        <v>1</v>
      </c>
      <c r="E48" s="1">
        <f t="shared" ref="E48:E54" si="9">+C48*D48</f>
        <v>18</v>
      </c>
      <c r="F48" s="3">
        <f>3/60</f>
        <v>0.05</v>
      </c>
      <c r="G48" s="77">
        <f t="shared" ref="G48:G54" si="10">+E48*F48</f>
        <v>0.9</v>
      </c>
    </row>
    <row r="49" spans="1:7" ht="15.75" thickBot="1" x14ac:dyDescent="0.3">
      <c r="A49" s="75" t="s">
        <v>50</v>
      </c>
      <c r="B49" s="22">
        <v>18</v>
      </c>
      <c r="C49" s="10">
        <v>18</v>
      </c>
      <c r="D49" s="2">
        <v>1</v>
      </c>
      <c r="E49" s="1">
        <f t="shared" si="9"/>
        <v>18</v>
      </c>
      <c r="F49" s="3">
        <f>60/60</f>
        <v>1</v>
      </c>
      <c r="G49" s="24">
        <f t="shared" si="10"/>
        <v>18</v>
      </c>
    </row>
    <row r="50" spans="1:7" ht="15.75" thickBot="1" x14ac:dyDescent="0.3">
      <c r="A50" s="75" t="s">
        <v>50</v>
      </c>
      <c r="B50" s="22">
        <v>18</v>
      </c>
      <c r="C50" s="10">
        <v>18</v>
      </c>
      <c r="D50" s="2">
        <v>1</v>
      </c>
      <c r="E50" s="1">
        <f t="shared" si="9"/>
        <v>18</v>
      </c>
      <c r="F50" s="4">
        <f>2/60</f>
        <v>3.3333333333333333E-2</v>
      </c>
      <c r="G50" s="77">
        <f t="shared" si="10"/>
        <v>0.6</v>
      </c>
    </row>
    <row r="51" spans="1:7" ht="23.25" thickBot="1" x14ac:dyDescent="0.3">
      <c r="A51" s="92" t="s">
        <v>85</v>
      </c>
      <c r="B51" s="22">
        <v>2</v>
      </c>
      <c r="C51" s="10">
        <v>2</v>
      </c>
      <c r="D51" s="2">
        <v>1</v>
      </c>
      <c r="E51" s="1">
        <f t="shared" si="9"/>
        <v>2</v>
      </c>
      <c r="F51" s="3">
        <f>60/60</f>
        <v>1</v>
      </c>
      <c r="G51" s="24">
        <f t="shared" si="10"/>
        <v>2</v>
      </c>
    </row>
    <row r="52" spans="1:7" ht="23.25" thickBot="1" x14ac:dyDescent="0.3">
      <c r="A52" s="92" t="s">
        <v>85</v>
      </c>
      <c r="B52" s="22">
        <v>2</v>
      </c>
      <c r="C52" s="10">
        <v>2</v>
      </c>
      <c r="D52" s="2">
        <v>1</v>
      </c>
      <c r="E52" s="1">
        <f t="shared" si="9"/>
        <v>2</v>
      </c>
      <c r="F52" s="3">
        <f>30/60</f>
        <v>0.5</v>
      </c>
      <c r="G52" s="24">
        <f t="shared" si="10"/>
        <v>1</v>
      </c>
    </row>
    <row r="53" spans="1:7" ht="23.25" thickBot="1" x14ac:dyDescent="0.3">
      <c r="A53" s="92" t="s">
        <v>85</v>
      </c>
      <c r="B53" s="22">
        <v>2</v>
      </c>
      <c r="C53" s="10">
        <v>2</v>
      </c>
      <c r="D53" s="2">
        <v>1</v>
      </c>
      <c r="E53" s="1">
        <f t="shared" si="9"/>
        <v>2</v>
      </c>
      <c r="F53" s="3">
        <f>180/60</f>
        <v>3</v>
      </c>
      <c r="G53" s="24">
        <f t="shared" si="10"/>
        <v>6</v>
      </c>
    </row>
    <row r="54" spans="1:7" ht="23.25" thickBot="1" x14ac:dyDescent="0.3">
      <c r="A54" s="92" t="s">
        <v>85</v>
      </c>
      <c r="B54" s="22">
        <v>1</v>
      </c>
      <c r="C54" s="10">
        <v>1</v>
      </c>
      <c r="D54" s="2">
        <v>1</v>
      </c>
      <c r="E54" s="1">
        <f t="shared" si="9"/>
        <v>1</v>
      </c>
      <c r="F54" s="3">
        <f>60/60</f>
        <v>1</v>
      </c>
      <c r="G54" s="24">
        <f t="shared" si="10"/>
        <v>1</v>
      </c>
    </row>
    <row r="55" spans="1:7" ht="16.5" thickTop="1" thickBot="1" x14ac:dyDescent="0.3">
      <c r="A55" s="118" t="s">
        <v>102</v>
      </c>
      <c r="B55" s="112">
        <f>18+2</f>
        <v>20</v>
      </c>
      <c r="C55" s="112">
        <f>18+2</f>
        <v>20</v>
      </c>
      <c r="D55" s="125">
        <v>1</v>
      </c>
      <c r="E55" s="114">
        <f>SUM(E48:E54)</f>
        <v>61</v>
      </c>
      <c r="F55" s="119">
        <f>G55/E55</f>
        <v>0.48360655737704916</v>
      </c>
      <c r="G55" s="129">
        <f>SUM(G48:G54)</f>
        <v>29.5</v>
      </c>
    </row>
    <row r="56" spans="1:7" ht="15.75" thickBot="1" x14ac:dyDescent="0.3">
      <c r="A56" s="121" t="s">
        <v>104</v>
      </c>
      <c r="B56" s="122" t="e">
        <f>B35+#REF!+B55</f>
        <v>#REF!</v>
      </c>
      <c r="C56" s="122">
        <f>C35+C46+C55</f>
        <v>146</v>
      </c>
      <c r="D56" s="123">
        <f>+E56/C56</f>
        <v>3.2328767123287672</v>
      </c>
      <c r="E56" s="122">
        <f>E35+E46+E55</f>
        <v>472</v>
      </c>
      <c r="F56" s="124">
        <f>+G56/E56</f>
        <v>0.67478813559322037</v>
      </c>
      <c r="G56" s="130">
        <f>G35+G46+G55</f>
        <v>318.5</v>
      </c>
    </row>
    <row r="58" spans="1:7" ht="17.25" customHeight="1" x14ac:dyDescent="0.25">
      <c r="A58" s="330"/>
      <c r="B58" s="330"/>
      <c r="C58" s="330"/>
      <c r="D58" s="330"/>
      <c r="E58" s="330"/>
      <c r="F58" s="330"/>
      <c r="G58" s="330"/>
    </row>
    <row r="59" spans="1:7" ht="14.25" customHeight="1" x14ac:dyDescent="0.25"/>
    <row r="60" spans="1:7" ht="15.75" customHeight="1" x14ac:dyDescent="0.25"/>
    <row r="66" spans="1:1" ht="15.75" customHeight="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</sheetData>
  <mergeCells count="1">
    <mergeCell ref="A58:G58"/>
  </mergeCells>
  <pageMargins left="0.7" right="0.7" top="0.75" bottom="0.75" header="0.3" footer="0.3"/>
  <pageSetup fitToHeight="0" orientation="landscape" r:id="rId1"/>
  <headerFooter>
    <oddHeader>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>
      <selection activeCell="H57" sqref="H57"/>
    </sheetView>
  </sheetViews>
  <sheetFormatPr defaultRowHeight="15" x14ac:dyDescent="0.25"/>
  <cols>
    <col min="10" max="10" width="18.28515625" customWidth="1"/>
    <col min="13" max="13" width="50" customWidth="1"/>
  </cols>
  <sheetData>
    <row r="1" spans="1:13" x14ac:dyDescent="0.25">
      <c r="A1" s="258" t="s">
        <v>19</v>
      </c>
      <c r="B1" s="258"/>
      <c r="C1" s="258"/>
      <c r="D1" s="255"/>
      <c r="E1" s="255"/>
      <c r="F1" s="255"/>
      <c r="G1" s="255"/>
      <c r="H1" s="255"/>
      <c r="I1" s="255"/>
      <c r="J1" s="255" t="s">
        <v>25</v>
      </c>
      <c r="K1" s="255" t="s">
        <v>26</v>
      </c>
      <c r="L1" s="255"/>
      <c r="M1" s="255" t="s">
        <v>32</v>
      </c>
    </row>
    <row r="3" spans="1:13" x14ac:dyDescent="0.25">
      <c r="A3" s="258" t="s">
        <v>135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</row>
    <row r="4" spans="1:13" x14ac:dyDescent="0.25">
      <c r="A4" s="255" t="s">
        <v>150</v>
      </c>
      <c r="B4" s="255"/>
      <c r="C4" s="255"/>
      <c r="D4" s="255"/>
      <c r="E4" s="255"/>
      <c r="F4" s="255"/>
      <c r="G4" s="255"/>
      <c r="H4" s="255"/>
      <c r="I4" s="255"/>
      <c r="J4" s="255">
        <v>2</v>
      </c>
      <c r="K4" s="255">
        <v>2.5</v>
      </c>
      <c r="L4" s="255"/>
      <c r="M4" s="255"/>
    </row>
    <row r="5" spans="1:13" x14ac:dyDescent="0.25">
      <c r="A5" s="255" t="s">
        <v>151</v>
      </c>
      <c r="B5" s="255"/>
      <c r="C5" s="255"/>
      <c r="D5" s="255"/>
      <c r="E5" s="255"/>
      <c r="F5" s="255"/>
      <c r="G5" s="255"/>
      <c r="H5" s="255"/>
      <c r="I5" s="255"/>
      <c r="J5" s="255">
        <v>1</v>
      </c>
      <c r="K5" s="255">
        <v>1</v>
      </c>
      <c r="L5" s="255"/>
      <c r="M5" s="255"/>
    </row>
    <row r="6" spans="1:13" x14ac:dyDescent="0.25">
      <c r="A6" s="255" t="s">
        <v>152</v>
      </c>
      <c r="B6" s="255"/>
      <c r="C6" s="255"/>
      <c r="D6" s="255"/>
      <c r="E6" s="255"/>
      <c r="F6" s="255"/>
      <c r="G6" s="255"/>
      <c r="H6" s="255"/>
      <c r="I6" s="255"/>
      <c r="J6" s="255">
        <v>1</v>
      </c>
      <c r="K6" s="255">
        <v>1</v>
      </c>
      <c r="L6" s="255"/>
      <c r="M6" s="255"/>
    </row>
    <row r="7" spans="1:13" x14ac:dyDescent="0.25">
      <c r="A7" s="255" t="s">
        <v>153</v>
      </c>
      <c r="B7" s="255"/>
      <c r="C7" s="255"/>
      <c r="D7" s="255"/>
      <c r="E7" s="255"/>
      <c r="F7" s="255"/>
      <c r="G7" s="255"/>
      <c r="H7" s="255"/>
      <c r="I7" s="255"/>
      <c r="J7" s="255">
        <v>2</v>
      </c>
      <c r="K7" s="255">
        <v>2</v>
      </c>
      <c r="L7" s="255"/>
      <c r="M7" s="255"/>
    </row>
    <row r="8" spans="1:13" x14ac:dyDescent="0.25">
      <c r="A8" s="255" t="s">
        <v>154</v>
      </c>
      <c r="B8" s="255"/>
      <c r="C8" s="255"/>
      <c r="D8" s="255"/>
      <c r="E8" s="255"/>
      <c r="F8" s="255"/>
      <c r="G8" s="255"/>
      <c r="H8" s="255"/>
      <c r="I8" s="255"/>
      <c r="J8" s="255">
        <v>1</v>
      </c>
      <c r="K8" s="255">
        <v>1</v>
      </c>
      <c r="L8" s="255"/>
      <c r="M8" s="255"/>
    </row>
    <row r="10" spans="1:13" x14ac:dyDescent="0.25">
      <c r="A10" s="258" t="s">
        <v>21</v>
      </c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</row>
    <row r="11" spans="1:13" x14ac:dyDescent="0.25">
      <c r="A11" s="255" t="s">
        <v>31</v>
      </c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</row>
    <row r="12" spans="1:13" x14ac:dyDescent="0.25">
      <c r="A12" s="256" t="s">
        <v>39</v>
      </c>
      <c r="B12" s="255"/>
      <c r="C12" s="255"/>
      <c r="D12" s="255"/>
      <c r="E12" s="255"/>
      <c r="F12" s="255"/>
      <c r="G12" s="255"/>
      <c r="H12" s="255"/>
      <c r="I12" s="255"/>
      <c r="J12" s="255">
        <v>6</v>
      </c>
      <c r="K12" s="255">
        <v>6</v>
      </c>
      <c r="L12" s="255"/>
      <c r="M12" s="255"/>
    </row>
    <row r="13" spans="1:13" x14ac:dyDescent="0.25">
      <c r="A13" s="256" t="s">
        <v>40</v>
      </c>
      <c r="B13" s="255"/>
      <c r="C13" s="255"/>
      <c r="D13" s="255"/>
      <c r="E13" s="255"/>
      <c r="F13" s="255"/>
      <c r="G13" s="255"/>
      <c r="H13" s="255"/>
      <c r="I13" s="255"/>
      <c r="J13" s="255">
        <v>6</v>
      </c>
      <c r="K13" s="255">
        <v>6</v>
      </c>
      <c r="L13" s="255"/>
      <c r="M13" s="255"/>
    </row>
    <row r="14" spans="1:13" x14ac:dyDescent="0.25">
      <c r="A14" s="261"/>
      <c r="B14" s="255"/>
      <c r="C14" s="255"/>
      <c r="D14" s="255"/>
      <c r="E14" s="255"/>
      <c r="F14" s="255"/>
      <c r="G14" s="255"/>
      <c r="H14" s="255"/>
      <c r="I14" s="255"/>
      <c r="J14" s="255">
        <v>12</v>
      </c>
      <c r="K14" s="255"/>
      <c r="L14" s="255"/>
      <c r="M14" s="255"/>
    </row>
    <row r="16" spans="1:13" x14ac:dyDescent="0.25">
      <c r="A16" s="255" t="s">
        <v>89</v>
      </c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</row>
    <row r="17" spans="1:13" x14ac:dyDescent="0.25">
      <c r="A17" s="256" t="s">
        <v>22</v>
      </c>
      <c r="B17" s="255"/>
      <c r="C17" s="255"/>
      <c r="D17" s="255"/>
      <c r="E17" s="255"/>
      <c r="F17" s="255"/>
      <c r="G17" s="255"/>
      <c r="H17" s="255"/>
      <c r="I17" s="255"/>
      <c r="J17" s="255">
        <v>12</v>
      </c>
      <c r="K17" s="255">
        <v>12</v>
      </c>
      <c r="L17" s="255"/>
      <c r="M17" s="255"/>
    </row>
    <row r="18" spans="1:13" x14ac:dyDescent="0.25">
      <c r="A18" s="256" t="s">
        <v>23</v>
      </c>
      <c r="B18" s="255"/>
      <c r="C18" s="255"/>
      <c r="D18" s="255"/>
      <c r="E18" s="255"/>
      <c r="F18" s="255"/>
      <c r="G18" s="255"/>
      <c r="H18" s="255"/>
      <c r="I18" s="255"/>
      <c r="J18" s="255">
        <v>12</v>
      </c>
      <c r="K18" s="255">
        <v>12</v>
      </c>
      <c r="L18" s="255"/>
      <c r="M18" s="348" t="s">
        <v>34</v>
      </c>
    </row>
    <row r="19" spans="1:13" x14ac:dyDescent="0.25">
      <c r="A19" s="256" t="s">
        <v>24</v>
      </c>
      <c r="B19" s="255"/>
      <c r="C19" s="255"/>
      <c r="D19" s="255"/>
      <c r="E19" s="255"/>
      <c r="F19" s="255"/>
      <c r="G19" s="255"/>
      <c r="H19" s="255"/>
      <c r="I19" s="255"/>
      <c r="J19" s="255">
        <v>12</v>
      </c>
      <c r="K19" s="255">
        <v>12</v>
      </c>
      <c r="L19" s="255"/>
      <c r="M19" s="348"/>
    </row>
    <row r="20" spans="1:13" x14ac:dyDescent="0.25">
      <c r="A20" s="256" t="s">
        <v>33</v>
      </c>
      <c r="B20" s="255"/>
      <c r="C20" s="255"/>
      <c r="D20" s="255"/>
      <c r="E20" s="255"/>
      <c r="F20" s="255"/>
      <c r="G20" s="255"/>
      <c r="H20" s="255"/>
      <c r="I20" s="255"/>
      <c r="J20" s="255">
        <v>60</v>
      </c>
      <c r="K20" s="255">
        <v>90</v>
      </c>
      <c r="L20" s="255"/>
      <c r="M20" s="255" t="s">
        <v>124</v>
      </c>
    </row>
    <row r="21" spans="1:13" x14ac:dyDescent="0.25">
      <c r="A21" s="256" t="s">
        <v>155</v>
      </c>
      <c r="B21" s="255"/>
      <c r="C21" s="255"/>
      <c r="D21" s="255"/>
      <c r="E21" s="255"/>
      <c r="F21" s="255"/>
      <c r="G21" s="255"/>
      <c r="H21" s="255"/>
      <c r="I21" s="255"/>
      <c r="J21" s="255">
        <v>12</v>
      </c>
      <c r="K21" s="255">
        <v>12</v>
      </c>
      <c r="L21" s="255"/>
      <c r="M21" s="255" t="s">
        <v>156</v>
      </c>
    </row>
    <row r="22" spans="1:13" x14ac:dyDescent="0.25">
      <c r="A22" s="256" t="s">
        <v>125</v>
      </c>
      <c r="B22" s="255"/>
      <c r="C22" s="255"/>
      <c r="D22" s="255"/>
      <c r="E22" s="255"/>
      <c r="F22" s="255"/>
      <c r="G22" s="255"/>
      <c r="H22" s="255"/>
      <c r="I22" s="255"/>
      <c r="J22" s="255">
        <v>108</v>
      </c>
      <c r="K22" s="255"/>
      <c r="L22" s="255"/>
      <c r="M22" s="255"/>
    </row>
    <row r="24" spans="1:13" x14ac:dyDescent="0.25">
      <c r="A24" s="257" t="s">
        <v>38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</row>
    <row r="25" spans="1:13" x14ac:dyDescent="0.25">
      <c r="A25" s="256" t="s">
        <v>35</v>
      </c>
      <c r="B25" s="255"/>
      <c r="C25" s="255"/>
      <c r="D25" s="255"/>
      <c r="E25" s="255"/>
      <c r="F25" s="255"/>
      <c r="G25" s="255"/>
      <c r="H25" s="255"/>
      <c r="I25" s="255"/>
      <c r="J25" s="255">
        <v>18</v>
      </c>
      <c r="K25" s="255">
        <v>18</v>
      </c>
      <c r="L25" s="255"/>
      <c r="M25" s="255"/>
    </row>
    <row r="26" spans="1:13" x14ac:dyDescent="0.25">
      <c r="A26" s="259" t="s">
        <v>28</v>
      </c>
      <c r="B26" s="255"/>
      <c r="C26" s="255"/>
      <c r="D26" s="255"/>
      <c r="E26" s="255"/>
      <c r="F26" s="255"/>
      <c r="G26" s="255"/>
      <c r="H26" s="255"/>
      <c r="I26" s="255"/>
      <c r="J26" s="255">
        <v>6</v>
      </c>
      <c r="K26" s="255">
        <v>6</v>
      </c>
      <c r="L26" s="255"/>
      <c r="M26" s="255"/>
    </row>
    <row r="27" spans="1:13" x14ac:dyDescent="0.25">
      <c r="A27" s="259" t="s">
        <v>29</v>
      </c>
      <c r="B27" s="255"/>
      <c r="C27" s="255"/>
      <c r="D27" s="255"/>
      <c r="E27" s="255"/>
      <c r="F27" s="255"/>
      <c r="G27" s="255"/>
      <c r="H27" s="255"/>
      <c r="I27" s="255"/>
      <c r="J27" s="255">
        <v>6</v>
      </c>
      <c r="K27" s="255">
        <v>6</v>
      </c>
      <c r="L27" s="255"/>
      <c r="M27" s="255"/>
    </row>
    <row r="28" spans="1:13" x14ac:dyDescent="0.25">
      <c r="A28" s="259" t="s">
        <v>30</v>
      </c>
      <c r="B28" s="255"/>
      <c r="C28" s="255"/>
      <c r="D28" s="255"/>
      <c r="E28" s="255"/>
      <c r="F28" s="255"/>
      <c r="G28" s="255"/>
      <c r="H28" s="255"/>
      <c r="I28" s="255"/>
      <c r="J28" s="255">
        <v>6</v>
      </c>
      <c r="K28" s="255">
        <v>6</v>
      </c>
      <c r="L28" s="255"/>
      <c r="M28" s="255"/>
    </row>
    <row r="29" spans="1:13" x14ac:dyDescent="0.25">
      <c r="A29" s="256" t="s">
        <v>36</v>
      </c>
      <c r="B29" s="255"/>
      <c r="C29" s="255"/>
      <c r="D29" s="255"/>
      <c r="E29" s="255"/>
      <c r="F29" s="255"/>
      <c r="G29" s="255"/>
      <c r="H29" s="255"/>
      <c r="I29" s="255"/>
      <c r="J29" s="255">
        <v>18</v>
      </c>
      <c r="K29" s="255">
        <v>18</v>
      </c>
      <c r="L29" s="255"/>
      <c r="M29" s="348" t="s">
        <v>34</v>
      </c>
    </row>
    <row r="30" spans="1:13" x14ac:dyDescent="0.25">
      <c r="A30" s="259" t="s">
        <v>28</v>
      </c>
      <c r="B30" s="255"/>
      <c r="C30" s="255"/>
      <c r="D30" s="255"/>
      <c r="E30" s="255"/>
      <c r="F30" s="255"/>
      <c r="G30" s="255"/>
      <c r="H30" s="255"/>
      <c r="I30" s="255"/>
      <c r="J30" s="255">
        <v>6</v>
      </c>
      <c r="K30" s="255">
        <v>6</v>
      </c>
      <c r="L30" s="255"/>
      <c r="M30" s="348"/>
    </row>
    <row r="31" spans="1:13" x14ac:dyDescent="0.25">
      <c r="A31" s="259" t="s">
        <v>29</v>
      </c>
      <c r="B31" s="255"/>
      <c r="C31" s="255"/>
      <c r="D31" s="255"/>
      <c r="E31" s="255"/>
      <c r="F31" s="255"/>
      <c r="G31" s="255"/>
      <c r="H31" s="255"/>
      <c r="I31" s="255"/>
      <c r="J31" s="255">
        <v>6</v>
      </c>
      <c r="K31" s="255">
        <v>6</v>
      </c>
      <c r="L31" s="255"/>
      <c r="M31" s="348"/>
    </row>
    <row r="32" spans="1:13" x14ac:dyDescent="0.25">
      <c r="A32" s="259" t="s">
        <v>30</v>
      </c>
      <c r="B32" s="255"/>
      <c r="C32" s="255"/>
      <c r="D32" s="255"/>
      <c r="E32" s="255"/>
      <c r="F32" s="255"/>
      <c r="G32" s="255"/>
      <c r="H32" s="255"/>
      <c r="I32" s="255"/>
      <c r="J32" s="255">
        <v>6</v>
      </c>
      <c r="K32" s="255">
        <v>6</v>
      </c>
      <c r="L32" s="255"/>
      <c r="M32" s="348"/>
    </row>
    <row r="33" spans="1:13" x14ac:dyDescent="0.25">
      <c r="A33" s="256" t="s">
        <v>37</v>
      </c>
      <c r="B33" s="255"/>
      <c r="C33" s="255"/>
      <c r="D33" s="255"/>
      <c r="E33" s="255"/>
      <c r="F33" s="255"/>
      <c r="G33" s="255"/>
      <c r="H33" s="255"/>
      <c r="I33" s="255"/>
      <c r="J33" s="255">
        <v>18</v>
      </c>
      <c r="K33" s="255">
        <v>18</v>
      </c>
      <c r="L33" s="255"/>
      <c r="M33" s="348"/>
    </row>
    <row r="34" spans="1:13" x14ac:dyDescent="0.25">
      <c r="A34" s="259" t="s">
        <v>28</v>
      </c>
      <c r="B34" s="255"/>
      <c r="C34" s="255"/>
      <c r="D34" s="255"/>
      <c r="E34" s="255"/>
      <c r="F34" s="255"/>
      <c r="G34" s="255"/>
      <c r="H34" s="255"/>
      <c r="I34" s="255"/>
      <c r="J34" s="255">
        <v>6</v>
      </c>
      <c r="K34" s="255">
        <v>6</v>
      </c>
      <c r="L34" s="255"/>
      <c r="M34" s="262"/>
    </row>
    <row r="35" spans="1:13" x14ac:dyDescent="0.25">
      <c r="A35" s="259" t="s">
        <v>29</v>
      </c>
      <c r="B35" s="255"/>
      <c r="C35" s="255"/>
      <c r="D35" s="255"/>
      <c r="E35" s="255"/>
      <c r="F35" s="255"/>
      <c r="G35" s="255"/>
      <c r="H35" s="255"/>
      <c r="I35" s="255"/>
      <c r="J35" s="255">
        <v>6</v>
      </c>
      <c r="K35" s="255">
        <v>6</v>
      </c>
      <c r="L35" s="255"/>
      <c r="M35" s="262"/>
    </row>
    <row r="36" spans="1:13" x14ac:dyDescent="0.25">
      <c r="A36" s="259" t="s">
        <v>30</v>
      </c>
      <c r="B36" s="255"/>
      <c r="C36" s="255"/>
      <c r="D36" s="255"/>
      <c r="E36" s="255"/>
      <c r="F36" s="255"/>
      <c r="G36" s="255"/>
      <c r="H36" s="255"/>
      <c r="I36" s="255"/>
      <c r="J36" s="255">
        <v>6</v>
      </c>
      <c r="K36" s="255">
        <v>6</v>
      </c>
      <c r="L36" s="255"/>
      <c r="M36" s="262"/>
    </row>
    <row r="37" spans="1:13" ht="67.5" customHeight="1" x14ac:dyDescent="0.25">
      <c r="A37" s="259" t="s">
        <v>157</v>
      </c>
      <c r="B37" s="255"/>
      <c r="C37" s="255"/>
      <c r="D37" s="255"/>
      <c r="E37" s="255"/>
      <c r="F37" s="255"/>
      <c r="G37" s="255"/>
      <c r="H37" s="255"/>
      <c r="I37" s="255" t="s">
        <v>173</v>
      </c>
      <c r="J37" s="266">
        <v>18</v>
      </c>
      <c r="K37" s="255">
        <v>18</v>
      </c>
      <c r="L37" s="255"/>
      <c r="M37" s="262" t="s">
        <v>158</v>
      </c>
    </row>
    <row r="38" spans="1:13" x14ac:dyDescent="0.25">
      <c r="A38" s="259" t="s">
        <v>28</v>
      </c>
      <c r="B38" s="255"/>
      <c r="C38" s="255"/>
      <c r="D38" s="255"/>
      <c r="E38" s="255"/>
      <c r="F38" s="255"/>
      <c r="G38" s="255"/>
      <c r="H38" s="255"/>
      <c r="I38" s="255"/>
      <c r="J38" s="266">
        <v>6</v>
      </c>
      <c r="K38" s="255">
        <v>6</v>
      </c>
      <c r="L38" s="255"/>
      <c r="M38" s="262"/>
    </row>
    <row r="39" spans="1:13" x14ac:dyDescent="0.25">
      <c r="A39" s="259" t="s">
        <v>29</v>
      </c>
      <c r="B39" s="255"/>
      <c r="C39" s="255"/>
      <c r="D39" s="255"/>
      <c r="E39" s="255"/>
      <c r="F39" s="255"/>
      <c r="G39" s="255"/>
      <c r="H39" s="255"/>
      <c r="I39" s="255"/>
      <c r="J39" s="266">
        <v>6</v>
      </c>
      <c r="K39" s="255">
        <v>6</v>
      </c>
      <c r="L39" s="255"/>
      <c r="M39" s="262"/>
    </row>
    <row r="40" spans="1:13" x14ac:dyDescent="0.25">
      <c r="A40" s="259" t="s">
        <v>30</v>
      </c>
      <c r="B40" s="255"/>
      <c r="C40" s="255"/>
      <c r="D40" s="255"/>
      <c r="E40" s="255"/>
      <c r="F40" s="255"/>
      <c r="G40" s="255"/>
      <c r="H40" s="255"/>
      <c r="I40" s="255"/>
      <c r="J40" s="266">
        <v>6</v>
      </c>
      <c r="K40" s="255">
        <v>6</v>
      </c>
      <c r="L40" s="255"/>
      <c r="M40" s="262"/>
    </row>
    <row r="41" spans="1:13" x14ac:dyDescent="0.25">
      <c r="A41" s="259"/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62"/>
    </row>
    <row r="42" spans="1:13" x14ac:dyDescent="0.25">
      <c r="A42" s="259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62"/>
    </row>
    <row r="44" spans="1:13" ht="15.75" thickBot="1" x14ac:dyDescent="0.3">
      <c r="A44" s="260" t="s">
        <v>20</v>
      </c>
      <c r="B44" s="255"/>
      <c r="C44" s="255"/>
      <c r="D44" s="255"/>
      <c r="E44" s="255"/>
      <c r="F44" s="255"/>
      <c r="G44" s="255"/>
      <c r="H44" s="255"/>
      <c r="I44" s="255"/>
      <c r="J44" s="255" t="s">
        <v>27</v>
      </c>
      <c r="K44" s="255" t="s">
        <v>26</v>
      </c>
      <c r="L44" s="255"/>
      <c r="M44" s="255"/>
    </row>
    <row r="45" spans="1:13" ht="15.75" thickBot="1" x14ac:dyDescent="0.3">
      <c r="A45" s="263" t="s">
        <v>117</v>
      </c>
      <c r="B45" s="264"/>
      <c r="C45" s="264"/>
      <c r="D45" s="264"/>
      <c r="E45" s="264"/>
      <c r="F45" s="264"/>
      <c r="G45" s="264"/>
      <c r="H45" s="264"/>
      <c r="I45" s="264"/>
      <c r="J45" s="264">
        <v>6</v>
      </c>
      <c r="K45" s="264">
        <v>24</v>
      </c>
      <c r="L45" s="264"/>
      <c r="M45" s="264" t="s">
        <v>159</v>
      </c>
    </row>
    <row r="46" spans="1:13" x14ac:dyDescent="0.25">
      <c r="A46" s="261" t="s">
        <v>118</v>
      </c>
      <c r="B46" s="255"/>
      <c r="C46" s="255"/>
      <c r="D46" s="255"/>
      <c r="E46" s="255"/>
      <c r="F46" s="255"/>
      <c r="G46" s="255"/>
      <c r="H46" s="255"/>
      <c r="I46" s="255"/>
      <c r="J46" s="255">
        <v>6</v>
      </c>
      <c r="K46" s="255">
        <v>24</v>
      </c>
      <c r="L46" s="255"/>
      <c r="M46" s="255">
        <v>4.666666666666667</v>
      </c>
    </row>
    <row r="47" spans="1:13" x14ac:dyDescent="0.25">
      <c r="A47" s="261" t="s">
        <v>90</v>
      </c>
      <c r="B47" s="255"/>
      <c r="C47" s="255"/>
      <c r="D47" s="255"/>
      <c r="E47" s="255"/>
      <c r="F47" s="255"/>
      <c r="G47" s="255"/>
      <c r="H47" s="255"/>
      <c r="I47" s="255"/>
      <c r="J47" s="255">
        <v>4</v>
      </c>
      <c r="K47" s="255">
        <v>4</v>
      </c>
      <c r="L47" s="255"/>
      <c r="M47" s="255"/>
    </row>
    <row r="48" spans="1:13" x14ac:dyDescent="0.25">
      <c r="A48" s="261" t="s">
        <v>119</v>
      </c>
      <c r="B48" s="255"/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</row>
    <row r="49" spans="1:13" x14ac:dyDescent="0.25">
      <c r="A49" s="259" t="s">
        <v>82</v>
      </c>
      <c r="B49" s="255"/>
      <c r="C49" s="255"/>
      <c r="D49" s="255"/>
      <c r="E49" s="255"/>
      <c r="F49" s="255"/>
      <c r="G49" s="255"/>
      <c r="H49" s="255"/>
      <c r="I49" s="255"/>
      <c r="J49" s="255">
        <v>2</v>
      </c>
      <c r="K49" s="255">
        <v>8</v>
      </c>
      <c r="L49" s="255"/>
      <c r="M49" s="255"/>
    </row>
    <row r="50" spans="1:13" x14ac:dyDescent="0.25">
      <c r="A50" s="259" t="s">
        <v>80</v>
      </c>
      <c r="B50" s="255"/>
      <c r="C50" s="255"/>
      <c r="D50" s="255"/>
      <c r="E50" s="255"/>
      <c r="F50" s="255"/>
      <c r="G50" s="255"/>
      <c r="H50" s="255"/>
      <c r="I50" s="255"/>
      <c r="J50" s="255">
        <v>2</v>
      </c>
      <c r="K50" s="255">
        <v>8</v>
      </c>
      <c r="L50" s="255"/>
      <c r="M50" s="255"/>
    </row>
    <row r="51" spans="1:13" x14ac:dyDescent="0.25">
      <c r="A51" s="259" t="s">
        <v>81</v>
      </c>
      <c r="B51" s="255"/>
      <c r="C51" s="255"/>
      <c r="D51" s="255"/>
      <c r="E51" s="255"/>
      <c r="F51" s="255"/>
      <c r="G51" s="255"/>
      <c r="H51" s="255"/>
      <c r="I51" s="255"/>
      <c r="J51" s="255">
        <v>2</v>
      </c>
      <c r="K51" s="255">
        <v>8</v>
      </c>
      <c r="L51" s="255"/>
      <c r="M51" s="255"/>
    </row>
    <row r="52" spans="1:13" x14ac:dyDescent="0.25">
      <c r="A52" s="349" t="s">
        <v>91</v>
      </c>
      <c r="B52" s="349"/>
      <c r="C52" s="349"/>
      <c r="D52" s="349"/>
      <c r="E52" s="349"/>
      <c r="F52" s="349"/>
      <c r="G52" s="349"/>
      <c r="H52" s="349"/>
      <c r="I52" s="349"/>
      <c r="J52" s="255">
        <v>3</v>
      </c>
      <c r="K52" s="255">
        <v>3</v>
      </c>
      <c r="L52" s="255"/>
      <c r="M52" s="255"/>
    </row>
    <row r="54" spans="1:13" x14ac:dyDescent="0.25">
      <c r="A54" s="265" t="s">
        <v>160</v>
      </c>
      <c r="B54" s="255"/>
      <c r="C54" s="255"/>
      <c r="D54" s="255"/>
      <c r="E54" s="255"/>
      <c r="F54" s="255"/>
      <c r="G54" s="255"/>
      <c r="H54" s="255"/>
      <c r="I54" s="255"/>
      <c r="J54" s="255" t="s">
        <v>161</v>
      </c>
      <c r="K54" s="255" t="s">
        <v>162</v>
      </c>
      <c r="L54" s="255"/>
      <c r="M54" s="255"/>
    </row>
    <row r="55" spans="1:13" x14ac:dyDescent="0.25">
      <c r="A55" s="259" t="s">
        <v>163</v>
      </c>
      <c r="B55" s="255"/>
      <c r="C55" s="255"/>
      <c r="D55" s="255"/>
      <c r="E55" s="255"/>
      <c r="F55" s="255"/>
      <c r="G55" s="255"/>
      <c r="H55" s="255"/>
      <c r="I55" s="255"/>
      <c r="J55" s="255">
        <v>12</v>
      </c>
      <c r="K55" s="255">
        <v>12</v>
      </c>
      <c r="L55" s="255"/>
      <c r="M55" s="255" t="s">
        <v>164</v>
      </c>
    </row>
    <row r="56" spans="1:13" x14ac:dyDescent="0.25">
      <c r="A56" s="259" t="s">
        <v>165</v>
      </c>
      <c r="B56" s="255"/>
      <c r="C56" s="255"/>
      <c r="D56" s="255"/>
      <c r="E56" s="255"/>
      <c r="F56" s="255"/>
      <c r="G56" s="255"/>
      <c r="H56" s="255"/>
      <c r="I56" s="255"/>
      <c r="J56" s="255">
        <v>6</v>
      </c>
      <c r="K56" s="255">
        <v>6</v>
      </c>
      <c r="L56" s="255"/>
      <c r="M56" s="255" t="s">
        <v>166</v>
      </c>
    </row>
    <row r="57" spans="1:13" x14ac:dyDescent="0.25">
      <c r="A57" s="255" t="s">
        <v>167</v>
      </c>
      <c r="B57" s="255"/>
      <c r="C57" s="255"/>
      <c r="D57" s="255"/>
      <c r="E57" s="255"/>
      <c r="F57" s="255"/>
      <c r="G57" s="255"/>
      <c r="H57" s="255"/>
      <c r="I57" s="255"/>
      <c r="J57" s="255">
        <v>6</v>
      </c>
      <c r="K57" s="255">
        <v>6</v>
      </c>
      <c r="L57" s="255"/>
      <c r="M57" s="255" t="s">
        <v>166</v>
      </c>
    </row>
    <row r="58" spans="1:13" x14ac:dyDescent="0.25">
      <c r="A58" s="255" t="s">
        <v>168</v>
      </c>
      <c r="B58" s="255"/>
      <c r="C58" s="255"/>
      <c r="D58" s="255"/>
      <c r="E58" s="255"/>
      <c r="F58" s="255"/>
      <c r="G58" s="255"/>
      <c r="H58" s="255"/>
      <c r="I58" s="255"/>
      <c r="J58" s="255">
        <v>6</v>
      </c>
      <c r="K58" s="255">
        <v>6</v>
      </c>
      <c r="L58" s="255"/>
      <c r="M58" s="255" t="s">
        <v>166</v>
      </c>
    </row>
    <row r="59" spans="1:13" x14ac:dyDescent="0.25">
      <c r="A59" s="255"/>
      <c r="B59" s="255"/>
      <c r="C59" s="255"/>
      <c r="D59" s="255"/>
      <c r="E59" s="255"/>
      <c r="F59" s="255"/>
      <c r="G59" s="255"/>
      <c r="H59" s="255"/>
      <c r="I59" s="255" t="s">
        <v>169</v>
      </c>
      <c r="J59" s="255">
        <v>30</v>
      </c>
      <c r="K59" s="255">
        <v>30</v>
      </c>
      <c r="L59" s="255"/>
      <c r="M59" s="255"/>
    </row>
  </sheetData>
  <mergeCells count="3">
    <mergeCell ref="M18:M19"/>
    <mergeCell ref="M29:M33"/>
    <mergeCell ref="A52:I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53BEC61D80344AC147B80D934BDFD" ma:contentTypeVersion="2" ma:contentTypeDescription="Create a new document." ma:contentTypeScope="" ma:versionID="14a5e6ad631fcf04b74043bfb0c12f9f">
  <xsd:schema xmlns:xsd="http://www.w3.org/2001/XMLSchema" xmlns:p="http://schemas.microsoft.com/office/2006/metadata/properties" xmlns:ns2="9dbcbb5a-2d39-43bd-b6c7-d27f844c7fb7" targetNamespace="http://schemas.microsoft.com/office/2006/metadata/properties" ma:root="true" ma:fieldsID="41d8cef941c44b07acba7b2f1d173e7b" ns2:_="">
    <xsd:import namespace="9dbcbb5a-2d39-43bd-b6c7-d27f844c7fb7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dbcbb5a-2d39-43bd-b6c7-d27f844c7fb7" elementFormDefault="qualified">
    <xsd:import namespace="http://schemas.microsoft.com/office/2006/documentManagement/type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Rank xmlns="9dbcbb5a-2d39-43bd-b6c7-d27f844c7fb7">6</Rank>
    <Description0 xmlns="9dbcbb5a-2d39-43bd-b6c7-d27f844c7fb7">Complex Burden Table Template - for Studies</Description0>
  </documentManagement>
</p:properties>
</file>

<file path=customXml/itemProps1.xml><?xml version="1.0" encoding="utf-8"?>
<ds:datastoreItem xmlns:ds="http://schemas.openxmlformats.org/officeDocument/2006/customXml" ds:itemID="{AB616761-173A-4729-ABE6-18C636788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DC8363-D6E4-4B61-85E9-7C246BF9B1F2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24E27527-1B61-4C6E-9B61-FAD668AE4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01EC02A8-0ED5-4103-B250-F4592D9E333E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9dbcbb5a-2d39-43bd-b6c7-d27f844c7fb7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Burden Table - Detailed OMB_sub</vt:lpstr>
      <vt:lpstr>Burden Table - Detailed OMB</vt:lpstr>
      <vt:lpstr>Burden Table - 60-day notice</vt:lpstr>
      <vt:lpstr>assumptions</vt:lpstr>
      <vt:lpstr>'Burden Table - 60-day notice'!Print_Area</vt:lpstr>
      <vt:lpstr>'Burden Table - Detailed OMB_sub'!Print_Area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Kathy Wroblewska</cp:lastModifiedBy>
  <cp:lastPrinted>2018-08-30T20:18:58Z</cp:lastPrinted>
  <dcterms:created xsi:type="dcterms:W3CDTF">2013-01-08T21:49:18Z</dcterms:created>
  <dcterms:modified xsi:type="dcterms:W3CDTF">2018-09-11T15:30:15Z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0x010100E9153BEC61D80344AC147B80D934BDFD</vt:lpwstr>
  </property>
  <property fmtid="{D5CDD505-2E9C-101B-9397-08002B2CF9AE}" pid="3" name="Order">
    <vt:r8>300</vt:r8>
  </property>
</Properties>
</file>