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9F1" lockStructure="1"/>
  <bookViews>
    <workbookView xWindow="480" yWindow="60" windowWidth="15480" windowHeight="8070" tabRatio="632" activeTab="1"/>
  </bookViews>
  <sheets>
    <sheet name="General Guidance" sheetId="15" r:id="rId1"/>
    <sheet name="BY17 IT Data Call" sheetId="12" r:id="rId2"/>
    <sheet name="Activities" sheetId="13" r:id="rId3"/>
    <sheet name="IT Portfolio-Non Web (HIDE)" sheetId="14" state="hidden" r:id="rId4"/>
    <sheet name="FTE Salary (HIDE)" sheetId="8" state="hidden" r:id="rId5"/>
    <sheet name="Variance" sheetId="10" r:id="rId6"/>
    <sheet name="Status" sheetId="11" state="hidden" r:id="rId7"/>
  </sheets>
  <definedNames>
    <definedName name="_xlnm._FilterDatabase" localSheetId="3" hidden="1">'IT Portfolio-Non Web (HIDE)'!$A$2:$AW$58</definedName>
    <definedName name="_xlnm.Print_Area" localSheetId="1">'BY17 IT Data Call'!$B$1:$L$87</definedName>
    <definedName name="_xlnm.Print_Area" localSheetId="5">Variance!$B$1:$D$13</definedName>
  </definedNames>
  <calcPr calcId="145621"/>
</workbook>
</file>

<file path=xl/calcChain.xml><?xml version="1.0" encoding="utf-8"?>
<calcChain xmlns="http://schemas.openxmlformats.org/spreadsheetml/2006/main">
  <c r="F50" i="12" l="1"/>
  <c r="F49" i="12"/>
  <c r="F47" i="12"/>
  <c r="F46" i="12"/>
  <c r="F45" i="12"/>
  <c r="E49" i="12"/>
  <c r="E48" i="12"/>
  <c r="E47" i="12"/>
  <c r="E46" i="12"/>
  <c r="E45" i="12"/>
  <c r="E34" i="12"/>
  <c r="E33" i="12"/>
  <c r="E32" i="12"/>
  <c r="C34" i="12"/>
  <c r="C33" i="12"/>
  <c r="C32" i="12"/>
  <c r="B34" i="12"/>
  <c r="B33" i="12"/>
  <c r="B32" i="12"/>
  <c r="J18" i="12"/>
  <c r="J17" i="12"/>
  <c r="J16" i="12"/>
  <c r="H18" i="12"/>
  <c r="H17" i="12"/>
  <c r="H16" i="12"/>
  <c r="F18" i="12"/>
  <c r="F17" i="12"/>
  <c r="F16" i="12"/>
  <c r="D18" i="12"/>
  <c r="D17" i="12"/>
  <c r="D16" i="12"/>
  <c r="J10" i="12"/>
  <c r="D10" i="12"/>
  <c r="L29" i="12" l="1"/>
  <c r="L30" i="12"/>
  <c r="L31" i="12"/>
  <c r="L32" i="12"/>
  <c r="L33" i="12"/>
  <c r="J29" i="12"/>
  <c r="J30" i="12"/>
  <c r="J31" i="12"/>
  <c r="J32" i="12"/>
  <c r="J34" i="12"/>
  <c r="L35" i="12" l="1"/>
  <c r="J35" i="12"/>
  <c r="AE40" i="14"/>
  <c r="AD40" i="14"/>
  <c r="AE7" i="14" l="1"/>
  <c r="AD7" i="14"/>
  <c r="AE6" i="14"/>
  <c r="AD6" i="14"/>
  <c r="AE46" i="14" l="1"/>
  <c r="AD46" i="14"/>
  <c r="F7" i="14" l="1"/>
  <c r="M18" i="8" l="1"/>
  <c r="L18" i="8"/>
  <c r="M5" i="8" l="1"/>
  <c r="M6" i="8"/>
  <c r="M7" i="8"/>
  <c r="M9" i="8"/>
  <c r="M10" i="8"/>
  <c r="M11" i="8"/>
  <c r="M13" i="8"/>
  <c r="M14" i="8"/>
  <c r="M15" i="8"/>
  <c r="M17" i="8"/>
  <c r="M3" i="8"/>
  <c r="L4" i="8"/>
  <c r="M4" i="8" s="1"/>
  <c r="L5" i="8"/>
  <c r="L6" i="8"/>
  <c r="L7" i="8"/>
  <c r="L8" i="8"/>
  <c r="M8" i="8" s="1"/>
  <c r="L9" i="8"/>
  <c r="L10" i="8"/>
  <c r="L11" i="8"/>
  <c r="L12" i="8"/>
  <c r="M12" i="8" s="1"/>
  <c r="L13" i="8"/>
  <c r="L14" i="8"/>
  <c r="L15" i="8"/>
  <c r="L16" i="8"/>
  <c r="M16" i="8" s="1"/>
  <c r="L17" i="8"/>
  <c r="L3" i="8"/>
  <c r="D2" i="10" l="1"/>
  <c r="B15" i="13" l="1"/>
  <c r="F42" i="14" l="1"/>
  <c r="F29" i="14"/>
  <c r="F6" i="14"/>
  <c r="F59" i="14" l="1"/>
  <c r="F40" i="14"/>
  <c r="F39" i="14"/>
  <c r="F38" i="14"/>
  <c r="F31" i="14"/>
  <c r="F30" i="14"/>
  <c r="F25" i="14"/>
  <c r="F23" i="14"/>
  <c r="F20" i="14"/>
  <c r="F18" i="14"/>
  <c r="F3" i="14"/>
  <c r="L34" i="12" l="1"/>
  <c r="D34" i="12" l="1"/>
  <c r="F34" i="12"/>
  <c r="F33" i="12" l="1"/>
  <c r="D32" i="12"/>
  <c r="F30" i="12"/>
  <c r="F29" i="12"/>
  <c r="D33" i="12"/>
  <c r="D29" i="12"/>
  <c r="L52" i="12"/>
  <c r="K52" i="12"/>
  <c r="F52" i="12"/>
  <c r="E52" i="12"/>
  <c r="K53" i="12" l="1"/>
  <c r="E53" i="12"/>
  <c r="J33" i="12"/>
  <c r="F32" i="12" l="1"/>
  <c r="F31" i="12"/>
  <c r="D31" i="12"/>
  <c r="D30" i="12"/>
  <c r="L54" i="12"/>
  <c r="F35" i="12" l="1"/>
  <c r="F54" i="12" s="1"/>
  <c r="D35" i="12"/>
  <c r="E54" i="12" s="1"/>
  <c r="D76" i="12"/>
  <c r="J36" i="12"/>
  <c r="K54" i="12"/>
  <c r="L55" i="12"/>
  <c r="K55" i="12" l="1"/>
  <c r="D75" i="12"/>
  <c r="D77" i="12" s="1"/>
  <c r="F55" i="12"/>
  <c r="C76" i="12"/>
  <c r="E55" i="12"/>
  <c r="C75" i="12"/>
  <c r="D36" i="12"/>
  <c r="K57" i="12" l="1"/>
  <c r="C8" i="10" s="1"/>
  <c r="E57" i="12"/>
  <c r="C77" i="12"/>
  <c r="C6" i="10" l="1"/>
  <c r="C10" i="10" s="1"/>
  <c r="C7" i="10"/>
  <c r="B59" i="12" l="1"/>
  <c r="B60" i="12" s="1"/>
  <c r="B11" i="10"/>
  <c r="B10" i="10"/>
  <c r="D8" i="10" l="1"/>
  <c r="D9" i="10"/>
  <c r="B58" i="12"/>
</calcChain>
</file>

<file path=xl/sharedStrings.xml><?xml version="1.0" encoding="utf-8"?>
<sst xmlns="http://schemas.openxmlformats.org/spreadsheetml/2006/main" count="1039" uniqueCount="569">
  <si>
    <t>Cyber Security Lead</t>
  </si>
  <si>
    <t>Name</t>
  </si>
  <si>
    <t>Phone</t>
  </si>
  <si>
    <t>Email</t>
  </si>
  <si>
    <t>DME</t>
  </si>
  <si>
    <t>TOTAL BUDGET REQUEST</t>
  </si>
  <si>
    <t>SES</t>
  </si>
  <si>
    <t>DME %</t>
  </si>
  <si>
    <t>O&amp;M %</t>
  </si>
  <si>
    <t>O&amp;M</t>
  </si>
  <si>
    <t>PROGRAM FUNDS</t>
  </si>
  <si>
    <t>Grade</t>
  </si>
  <si>
    <t>Select Grade</t>
  </si>
  <si>
    <t>DME GFTE Costs</t>
  </si>
  <si>
    <t>O&amp;M GFTE Costs</t>
  </si>
  <si>
    <t>Org.</t>
  </si>
  <si>
    <t>Total</t>
  </si>
  <si>
    <t>Total GFTE Costs</t>
  </si>
  <si>
    <t xml:space="preserve">GFTE Costs </t>
  </si>
  <si>
    <t>Funding Source</t>
  </si>
  <si>
    <t>Active</t>
  </si>
  <si>
    <t xml:space="preserve">Total GFTE Costs </t>
  </si>
  <si>
    <t>Position</t>
  </si>
  <si>
    <t>Executive Business Sponsor</t>
  </si>
  <si>
    <t>Select
Grade</t>
  </si>
  <si>
    <t>GRADE</t>
  </si>
  <si>
    <r>
      <t xml:space="preserve">TOTAL GFTE COSTS
</t>
    </r>
    <r>
      <rPr>
        <b/>
        <sz val="8"/>
        <color theme="1"/>
        <rFont val="Calibri"/>
        <family val="2"/>
        <scheme val="minor"/>
      </rPr>
      <t>(Populated from GFTE section)</t>
    </r>
  </si>
  <si>
    <t>NOTE:</t>
  </si>
  <si>
    <t>HRDI-30</t>
  </si>
  <si>
    <t>OITS PROGRAM OFFICE GOE</t>
  </si>
  <si>
    <t>PROGRAM FUNDS - IT Support (FLH only)</t>
  </si>
  <si>
    <t>OITS PROGRAM OFFICE GOE - Task Lead</t>
  </si>
  <si>
    <t>Enterprise Services - Tier II Field Support</t>
  </si>
  <si>
    <t>Enterprise Services - VTC</t>
  </si>
  <si>
    <t>Enterprise Services - Web Conference</t>
  </si>
  <si>
    <t>Enterprise Services App/Web Dev IT Systems</t>
  </si>
  <si>
    <t xml:space="preserve">RESEARCH FUNDS </t>
  </si>
  <si>
    <t>TOTAL (excludes GFTE)</t>
  </si>
  <si>
    <t>Total DME/O&amp;M Costs (HIDE)</t>
  </si>
  <si>
    <t>Bob Boston</t>
  </si>
  <si>
    <t>202-493-3120</t>
  </si>
  <si>
    <t>bob.boston@dot.gov</t>
  </si>
  <si>
    <t>PROGRAM OFFICE GOE</t>
  </si>
  <si>
    <r>
      <t xml:space="preserve">TOTAL GFTE COSTS
</t>
    </r>
    <r>
      <rPr>
        <b/>
        <sz val="8"/>
        <rFont val="Calibri"/>
        <family val="2"/>
        <scheme val="minor"/>
      </rPr>
      <t>(Populated from GFTE section)</t>
    </r>
  </si>
  <si>
    <t>Business Contact Information</t>
  </si>
  <si>
    <r>
      <t xml:space="preserve">Government Full Time Equivalent (GFTE) Estimates: </t>
    </r>
    <r>
      <rPr>
        <i/>
        <sz val="9"/>
        <color theme="0"/>
        <rFont val="Calibri"/>
        <family val="2"/>
        <scheme val="minor"/>
      </rPr>
      <t> </t>
    </r>
  </si>
  <si>
    <r>
      <rPr>
        <b/>
        <u/>
        <sz val="9"/>
        <color theme="0"/>
        <rFont val="Calibri"/>
        <family val="2"/>
        <scheme val="minor"/>
      </rPr>
      <t xml:space="preserve">Examples: </t>
    </r>
    <r>
      <rPr>
        <b/>
        <sz val="9"/>
        <color theme="0"/>
        <rFont val="Calibri"/>
        <family val="2"/>
        <scheme val="minor"/>
      </rPr>
      <t xml:space="preserve">
If  two GS-13s will spend 20% of their time on O&amp;M activities, enter 40% in the O&amp;M column. 
If one GS-14 will spend 5% of his or her time on new development, enter 5% in the DME column.</t>
    </r>
  </si>
  <si>
    <t>TOTAL BUDGET REQUEST plus GFTE COSTS</t>
  </si>
  <si>
    <t>Sarah Shores</t>
  </si>
  <si>
    <t>HAD-1</t>
  </si>
  <si>
    <t>202-366-0604</t>
  </si>
  <si>
    <t>sarah.shores@dot.gov</t>
  </si>
  <si>
    <t>Activity WBS</t>
  </si>
  <si>
    <t>Key Deliverable</t>
  </si>
  <si>
    <t>Requirements Definition</t>
  </si>
  <si>
    <t>Design</t>
  </si>
  <si>
    <t>Development &amp; Testing</t>
  </si>
  <si>
    <t>Determine functional requirements for all areas of the application</t>
  </si>
  <si>
    <t>DME Activities</t>
  </si>
  <si>
    <t>Activity Name</t>
  </si>
  <si>
    <t xml:space="preserve">Activity Description </t>
  </si>
  <si>
    <t>Software is accepted and put into the production environment</t>
  </si>
  <si>
    <t>Develop and test all software which supports the process of establishing and modifying the system</t>
  </si>
  <si>
    <t>Acceptance &amp; Implementation</t>
  </si>
  <si>
    <t>Note: Security patches, upgrades, and related activities are covered in FHWA IT Security Investment</t>
  </si>
  <si>
    <t>#</t>
  </si>
  <si>
    <t>Activity Deliverable</t>
  </si>
  <si>
    <t>N/A</t>
  </si>
  <si>
    <t>INSTRUCTIONS</t>
  </si>
  <si>
    <t>Activity Status</t>
  </si>
  <si>
    <t>Deactivated</t>
  </si>
  <si>
    <t>Activity
Status</t>
  </si>
  <si>
    <t>Suggested Activities are listed; however, fields can be modified to accurately reflect Development activities.</t>
  </si>
  <si>
    <t>SO email</t>
  </si>
  <si>
    <t>SO Phone</t>
  </si>
  <si>
    <t>Inv Mgr</t>
  </si>
  <si>
    <t>IM org</t>
  </si>
  <si>
    <t>IM phone</t>
  </si>
  <si>
    <t>IM email</t>
  </si>
  <si>
    <t>EBS</t>
  </si>
  <si>
    <t>EBS org</t>
  </si>
  <si>
    <t>EBS Phone</t>
  </si>
  <si>
    <t>EBS email</t>
  </si>
  <si>
    <t>SO Name</t>
  </si>
  <si>
    <t>SO org</t>
  </si>
  <si>
    <t>Start Year</t>
  </si>
  <si>
    <t>End Year</t>
  </si>
  <si>
    <t>Line 1</t>
  </si>
  <si>
    <t>Line 2</t>
  </si>
  <si>
    <t>Line 3</t>
  </si>
  <si>
    <t>Line 4</t>
  </si>
  <si>
    <t>Line 5</t>
  </si>
  <si>
    <t>Enter the Year the Investment or Web Site was Initiated</t>
  </si>
  <si>
    <t>Enter the Year of the Estimated End of Useful life for this Investment or Web Site</t>
  </si>
  <si>
    <t xml:space="preserve">Name </t>
  </si>
  <si>
    <t>Lifecycle Timeframe</t>
  </si>
  <si>
    <t>Description</t>
  </si>
  <si>
    <t>Enter the Grades and Percentages of time that Government staff will spend directly on the investment or web site.  
Enter a separate entry for each unique Grade.</t>
  </si>
  <si>
    <t>ACTIVITIES</t>
  </si>
  <si>
    <t>Status</t>
  </si>
  <si>
    <t>Investment or Web Owner</t>
  </si>
  <si>
    <t>Investment or Web Manager</t>
  </si>
  <si>
    <t>DOTXX089: Hiring Management (formerly Quickhire)</t>
  </si>
  <si>
    <t>Description: Hiring Management is the enterprise staffing system used by DOT (except FAA and OIG) to interface with Recruitment One Stop and to identify and hire qualified candidates to fill DOT vacancies. It enables people to apply for DOT vacancies on-line.</t>
  </si>
  <si>
    <t>HAHR-50</t>
  </si>
  <si>
    <t>202-366-8985</t>
  </si>
  <si>
    <t>kirstin.wolverton@dot.gov</t>
  </si>
  <si>
    <t>FHWAX010: Long-Term Pavement Performance Program (LTPP) Information Management System (IMS)</t>
  </si>
  <si>
    <t>Description: The LTPP IMS is the mechanism used to store, preserve, and disseminate the electronic data,
information, research findings, and electronic tools and products from the LTPP program.
Unique Capability: The IMS is a custom designed solution developed over a 25 year period to store and ultimately disseminate LTPP data and information. Due to the unique requirements of the program no other known DOT system can currently provide the requisite functionality required of the program.</t>
  </si>
  <si>
    <t>Michael Trentacoste</t>
  </si>
  <si>
    <t>HRT-1</t>
  </si>
  <si>
    <t>202-493-3999</t>
  </si>
  <si>
    <t>michael.trentacoste@dot.gov</t>
  </si>
  <si>
    <t>Yan Jane Jiang</t>
  </si>
  <si>
    <t>202-493-3190</t>
  </si>
  <si>
    <t>jane.jiang@dot.gov</t>
  </si>
  <si>
    <t>Barbara Ostrom</t>
  </si>
  <si>
    <t>202-493-3310</t>
  </si>
  <si>
    <t>barbara.ostrom@dot.gov</t>
  </si>
  <si>
    <t>FHWAX022: Highway Performance Monitoring System (HPMS)</t>
  </si>
  <si>
    <t xml:space="preserve"> </t>
  </si>
  <si>
    <t>David Kim</t>
  </si>
  <si>
    <t>HPL-1</t>
  </si>
  <si>
    <t>202-366-8169</t>
  </si>
  <si>
    <t>david.kim@dot.gov</t>
  </si>
  <si>
    <t>Thomas Roff</t>
  </si>
  <si>
    <t>HPPI-20</t>
  </si>
  <si>
    <t>202-366-5035</t>
  </si>
  <si>
    <t>thomas.roff@dot.gov</t>
  </si>
  <si>
    <t>HAIS-13</t>
  </si>
  <si>
    <t>FHWAX026: National Bridge Inventory (NBI)</t>
  </si>
  <si>
    <t>Description: The National Bridge Inventory (NBI) System is the collection of bridge inspection information, historic unit costs associated with bridge replacements and rehabilitation that was required by oldlegislation, and replacement and rehabilitation costs of structurally deficient bridges as required by MAP21. The NBI System collects this information, determines compliance with the NBIS, reports to Congress, determines if legislative penalties are to be applied, and tracks performance measure achievement.
AMNESTY ADDITION: National Tunnel Inventory is a subset of a National Bridge and Tunnel Inventories and will be developed meet the requirements outlined in MAP-21 section 1111. 
Note: CY15 budget request has been updated to reflect NTI'S additional DME cost (OITS Program Office GOE: $126,300 and Research Funds: $618,300) approved by the IRB on 3/6/14. It also inlcudes updated Task Lead information.</t>
  </si>
  <si>
    <t>Walter Waidelich, Jr.</t>
  </si>
  <si>
    <t>HIF-1</t>
  </si>
  <si>
    <t>202-36-0371</t>
  </si>
  <si>
    <t>walter.waidelich@dot.gov</t>
  </si>
  <si>
    <t>Larry Cagiwa</t>
  </si>
  <si>
    <t>202-366-4260</t>
  </si>
  <si>
    <t>larry.cagiwa@dot.gov</t>
  </si>
  <si>
    <t>2016 DME</t>
  </si>
  <si>
    <t>2016 O&amp;M</t>
  </si>
  <si>
    <t>FHWAX028: Knowledge Management</t>
  </si>
  <si>
    <t>Description: HPMS tracks road mileage and the safety, efficiency, and physical conditions of US highways. It provides financing information for states and is used to support FHWA apportionment of Federal funds.
Unique Capability: Without HPMS the FHWA is not able provide information to its many stakeholders, including the CFO, for the apportionment of Federal-aid funds to the States.</t>
  </si>
  <si>
    <t>Description: This is a FHWA initiative to promote knowledge sharing across the organization and with its external partners; it includes, Microsoft SharePoint 2010 services and Adobe Connect Professional Web conferencing services for knowledge sharing communities.
Unique Capability: The system provides the unique capability of allowing knowledge sharing virtually through business discussions, customer engagement and training.</t>
  </si>
  <si>
    <t>Debbie Gwaltney</t>
  </si>
  <si>
    <t>HAIS-14</t>
  </si>
  <si>
    <t>202-366-4224</t>
  </si>
  <si>
    <t>debbie.gwaltney@dot.gov</t>
  </si>
  <si>
    <t>Description: FMIS is the primary financial information system for tracking federally funded highway projects.  It tracks authorizations, obligations, apportionments, allocations, and limitation information.  It is used to plan and execute FHWA program activities, and to evaluate financial requirements for current and future funding.
Unique Capability: The FMIS application facilitates FHWA’s delivery and oversight of the $40 billion per-year Federal Aid to States highway program.  As such, FMIS is uniquely customized to collect highway statistics, and enforce business rules based on legislation, as well as FHWA policies and guidelines. In addition, FMIS is uniquely designed to meet the reporting requirements for the Federal Aid program.</t>
  </si>
  <si>
    <t>Elissa Konove</t>
  </si>
  <si>
    <t>HCF-1</t>
  </si>
  <si>
    <t>202-366-0622</t>
  </si>
  <si>
    <t>elissa.konove@dot.gov</t>
  </si>
  <si>
    <t>Jon Gatti</t>
  </si>
  <si>
    <t>HCFB-1</t>
  </si>
  <si>
    <t>202-366-6265</t>
  </si>
  <si>
    <t>jon.gatti@dot.gov</t>
  </si>
  <si>
    <t>Phil Troutman</t>
  </si>
  <si>
    <t>HAIS-20</t>
  </si>
  <si>
    <t>202-366-4669</t>
  </si>
  <si>
    <t>phil.troutman@dot.gov</t>
  </si>
  <si>
    <t>FHWAX034: User Profile and Access Control System (UPACS)</t>
  </si>
  <si>
    <t>Description: The User Profile and Access Control System (UPACS) is one of FHWA's mission critical applications and is a key component in the FHWA security program. UPACS is the security control system that manages user authentication and associated access rights for individuals needing entry into one of FHWA's applications.
Unique Capability: Authentication mechanism for FHWA mission critical applications as well as a majority of FHWA major applications which are sensitive. FHWA's e-Authentication effort adds external credential capabilities for UPACS external users.  UPACS is PIV-enabled; meaning PIV cards can be used for sign-in.</t>
  </si>
  <si>
    <t>FHWAX036:  FHWA Web Development and Support Services</t>
  </si>
  <si>
    <t>Description: This is an umbrella project covering FHWA internet-related expenditures from across the Agency, including development, support, and maintenance of web pages.</t>
  </si>
  <si>
    <t>HAIS-10</t>
  </si>
  <si>
    <t>Line 6</t>
  </si>
  <si>
    <t>Desc and URL</t>
  </si>
  <si>
    <t>Description:  This project covers various FHWA IT services, including field support, video-teleconferencing, and specialized FHWA hardware and software at Turner Fairbank, the FHWA research facility.
Note: CY15 budget request has been updated to reflect the additional O&amp;M funds for JOBMOD3 (Research Funds: $9,000) and the Security and Space Management Database (Research Funds: $68,500) approved by the IRB in September 2013.</t>
  </si>
  <si>
    <t>FHWAX045: Highway Needs and Investment Analysis Software (HERS and NBIAS)</t>
  </si>
  <si>
    <t>Description: This system is a software suite including two related tools, the Highway Economic Requirements System (HERS) and the National Bridge Investment Analysis System (NBIAS). HERS performs investment/ performance analysis for highways, incorporating economic and engineering criteria. NBIAS performs similar analysis for bridges. These tools are used in the development of the biennial “Status of the Nation’s Highways, Bridges, and Transit: Conditions and Performance” report to Congress (C&amp;P report), as well as in the annual FHWA Budget submission.
Unique Capability: These tools provide a capability for forecasting 20-year national capital investment needs for highways and bridges, and the impacts that alternative levels of future capital investment would have on the physical conditions and operational performance of highways and bridges.</t>
  </si>
  <si>
    <t>Web Data
Office</t>
  </si>
  <si>
    <t>Ross Crichton</t>
  </si>
  <si>
    <t>HPTS-30</t>
  </si>
  <si>
    <t>202-366-5027</t>
  </si>
  <si>
    <t>ross.crichton@dot.gov</t>
  </si>
  <si>
    <t>David Luskin</t>
  </si>
  <si>
    <t>202-366-6597</t>
  </si>
  <si>
    <t>david.luskin@dot.gov</t>
  </si>
  <si>
    <t>FHWAX046: Highway Economic Requirements System-State Version (HERS-ST)</t>
  </si>
  <si>
    <t>Description:  This is a transportation asset management and planning tool used by state and local transportation agencies to predict the investment required (needs), to help assist in selecting economically efficient highway construction projects and in developing long-range transportation planning.  FHWA does development/ modification work on the software.
Unique Capability:  HERS ST is a software package that estimates the investment that would be required to achieve certain highway system performance levels.
NOTE: CY15 funding was not request during last year's budget data call.</t>
  </si>
  <si>
    <t>202-366-0371</t>
  </si>
  <si>
    <t>FHWAX065: Travel Monitoring Analysis System (TMAS)</t>
  </si>
  <si>
    <t>Description: This system assists in collection and analysis of data on traffic volume, vehicle classification, and truck weight, supporting many highway and transportation functions, including development of policies and regulations.
Unique Capability: 24/7 volume data, 24/7 classification data, individual truck weight records, weight summaries, traffic volume trends, classification trends, in 2015 bike/ pedestrian data and 24/7 speed data.</t>
  </si>
  <si>
    <t>Steven Jessberger</t>
  </si>
  <si>
    <t>HPPI-30</t>
  </si>
  <si>
    <t>202-366-5052</t>
  </si>
  <si>
    <t>steven.jessberger@dot.gov</t>
  </si>
  <si>
    <t>FHWAX066: FHWA Organizational Information System (FOIS)</t>
  </si>
  <si>
    <t>Description:  FOIS is a collection of organization-wide data about FHWA offices. It contains data about major projects, budgets, briefings, location and contact information and bio's on DA's, ADA's, SES, and RC Managers.
Unique Capability:  Collects data about major projects, budgets, briefings, location, emergency contact information on employees and leadership including State Department of Transportation Leaders, and bio's on DA's, ADA's, SES, and RC Managers.</t>
  </si>
  <si>
    <t>Jane Nitchals</t>
  </si>
  <si>
    <t>785-271-2448 x222</t>
  </si>
  <si>
    <t>jane.nitchals@dot.gov</t>
  </si>
  <si>
    <t>FHWAX067: CPIC and IT Governance Program</t>
  </si>
  <si>
    <t>Description: This project covers the FHWA Capital Planning and Investment Control Program and all its activities.  It also now covers all IT governance functions, including portfolio management, enterprise architecture, e-Government, and strategic planning.</t>
  </si>
  <si>
    <t>James McGrath</t>
  </si>
  <si>
    <t>HAIS-30</t>
  </si>
  <si>
    <t>202-366-6403</t>
  </si>
  <si>
    <t>james.mcgrath@dot.gov</t>
  </si>
  <si>
    <t>Diana Dixon</t>
  </si>
  <si>
    <t>202-366-9019</t>
  </si>
  <si>
    <t>diana.dixon@dot.gov</t>
  </si>
  <si>
    <t>FHWAX068: IT Alternative Analysis</t>
  </si>
  <si>
    <t>Description:  FHWA has a need to perform alternative analyses for new IT investments. Currently, new investments are funded through Government Operating Expenses and Program Funds. In an effort to better allocate and track funds used for alternative analysis.</t>
  </si>
  <si>
    <t>FHWAX070: FHWA Document Management System</t>
  </si>
  <si>
    <t>Description: The Document Management System will provide FHWA the capability to integrate document creation, storage, and transfer with critical business process applications. FHWA began to implement SharePoint in some locations, but now is developing requirements for a full-scale system which includes records management.
Note: CY15 budget request has been updated to reflect the additional O&amp;M funds for the Operations Discipline SharePoint Site (Program Funds: $20,000) and the Open Text Document Management system (Program Office GOE: $1,500) approved by the IRB in September 2013</t>
  </si>
  <si>
    <t>FHWAX077: Congestion Mitigation and Air Quality System (CMAQ)</t>
  </si>
  <si>
    <t>Description: The Congestion Mitigation and Air Quality Database System (CMAQ) is a repository for data from States about their CMAQ projects, including emission benefits, and the use and benefits of CMAQ program funds. It is used to produce program reports for Congress.</t>
  </si>
  <si>
    <t>Gloria Shepherd</t>
  </si>
  <si>
    <t>HEP-1</t>
  </si>
  <si>
    <t>202-366-0116</t>
  </si>
  <si>
    <t>gloria.shepherd@dot.gov</t>
  </si>
  <si>
    <t>Mark Glaze</t>
  </si>
  <si>
    <t>HEPN-10</t>
  </si>
  <si>
    <t>mark.glaze@dot.gov</t>
  </si>
  <si>
    <t>FHWAX078: Correspondence Tracking System (CTS)</t>
  </si>
  <si>
    <t>Description: The Correspondence Tracking System (CTS) is a web enabled document-tracking tool, which keeps track of all Controlled Correspondence for the FHWA.
NOTE: CY15 funding was not requested during last year's budget data call.</t>
  </si>
  <si>
    <t>Mary Peterson</t>
  </si>
  <si>
    <t>HOA-3</t>
  </si>
  <si>
    <t>202-366-6426</t>
  </si>
  <si>
    <t>mary.peterson@dot.gov</t>
  </si>
  <si>
    <t>FHWAX080: Environmental Document Tracking System (EDTS) / Project And Program Action Information System (PAPAI)</t>
  </si>
  <si>
    <t>Description: PAPAI includes project tracking and action tracking functionalities that addresses the needs of the Division Offices by providing a standardized, automated means for tracking highway projects and their related actions and documents, as well as non-project (program) related actions. The system will facilitate the tracking of everything from State specific projects to Headquarters related correspondence. PAPAI is a monitoring system that tracks NEPA project progress between major milestones, and helps accurately determine the total processing time from initiation of an Environmental Impact Statement (EIS), Environmental Assessment (EA), or Categorical Exclusion (CE) to the approval of the final decision document.
Unique Capability: PAPAI the source of data that the Office of Project Development and Environmental Review uses to prepare reports to Congress as required in MAP-21 (Sections 1306 and 1323). The information in PAPAI is also used for regular reports to the Council on Environmental Quality (CEQ) as well as FHWA and US DOT leadership.</t>
  </si>
  <si>
    <t>William Ostrum</t>
  </si>
  <si>
    <t>HEPE-20</t>
  </si>
  <si>
    <t>202-366-4651</t>
  </si>
  <si>
    <t>william.ostrum@dot.gov</t>
  </si>
  <si>
    <t>FHWAX081: Shared Unit Performance Plan System (SUPPS)</t>
  </si>
  <si>
    <t>Description: SUPPS collects information from HQ and divisions offices concerning their unit performance plans. It is used to align unit planning with agency and departmental strategic plans and goals.
NOTE: CY15 funding was not requested during last year's budget data call.</t>
  </si>
  <si>
    <t>Woody Stanley</t>
  </si>
  <si>
    <t>HPLS</t>
  </si>
  <si>
    <t>202-366-9070</t>
  </si>
  <si>
    <t>woody.stanley@dot.gov</t>
  </si>
  <si>
    <t>FHWAX087: Freedom of Information Act (FOIA) Management System</t>
  </si>
  <si>
    <t>Description: This system manages FHWA FOIA requests and is used to better meet the extensive annual reporting requirements imposed by statute (5 USC § 552). The FOIA Management System has approximately 110 FHWA Headquarters and Field users, and is also used by FMCSA, PHMSA, OST, FTA, OIG, NHTSA and RITA, with separate reimbursable agreements in place for each Operating Administration.
Unique Capability: The system collects information regarding FOIA requests and, without this system, all of the required information would have to be done manually.</t>
  </si>
  <si>
    <t>HCC-40</t>
  </si>
  <si>
    <t>202-493-0618</t>
  </si>
  <si>
    <t>mindy.levenson@dot.gov</t>
  </si>
  <si>
    <t>MIndy Levenson</t>
  </si>
  <si>
    <t>David Gold</t>
  </si>
  <si>
    <t>202-366-5139</t>
  </si>
  <si>
    <t>david.gold@dot.gov</t>
  </si>
  <si>
    <t>FHWAX092: Benefit Cost Analysis Model</t>
  </si>
  <si>
    <t>Description: This project has developed and deployed a web-based Benefit-Cost Analysis (BCA) model that can be used by State and local DOTs to evaluate proposed highway improvement projects.
Unique Capability: US USDOT and FHWA only tool that Perform an investment analysis of highway projects at the project level.</t>
  </si>
  <si>
    <t>Walter Waidelich</t>
  </si>
  <si>
    <t>Nathaniel Coley</t>
  </si>
  <si>
    <t>HIF-HIAM-30</t>
  </si>
  <si>
    <t>202-366-2171</t>
  </si>
  <si>
    <t>nathaniel.coley@dot.gov</t>
  </si>
  <si>
    <t>HAIS-12</t>
  </si>
  <si>
    <t>202-366-0382</t>
  </si>
  <si>
    <t>FHWAX095: Dwight David Eisenhower Transportation Fellowship Program (DDETFP)</t>
  </si>
  <si>
    <t>Description: DDETFP is a web-based system that tracks the progress of students who have received money from various transportation education programs offered by the DOT.
Unique Capability: DDETFP can track all students who have received a fellowship through the Transportation Education Pipeline into the Transportation workforce. DDETFP can also track if students have participated in other student pipeline programs within the agency.</t>
  </si>
  <si>
    <t>Amy Lucero</t>
  </si>
  <si>
    <t>HAD-LAK</t>
  </si>
  <si>
    <t>720-963-3246</t>
  </si>
  <si>
    <t>amy.lucero@dot.gov</t>
  </si>
  <si>
    <t>Fawn Thompson</t>
  </si>
  <si>
    <t>DTS-TP-1</t>
  </si>
  <si>
    <t>404-562-3917</t>
  </si>
  <si>
    <t>fawn.thompson@dot.gov</t>
  </si>
  <si>
    <t>FHWAX102: Motor Fuels and Financial Analysis System -- Highways (Fuels and FASH)</t>
  </si>
  <si>
    <t>Description: This investment represents the integration of FHWAX044 Motor Fuel SMART Input Tool and FHWAX062 FASH; It will enable states to enter or import data from various FHWA forms for reporting motor fuel and highway financial data. It is also used to produce annual reports for Highway Statistics.</t>
  </si>
  <si>
    <t>Clarissa Smith</t>
  </si>
  <si>
    <t>HPPI-10</t>
  </si>
  <si>
    <t>202-366-4104</t>
  </si>
  <si>
    <t>clarissa.smith@dot.gov</t>
  </si>
  <si>
    <t>FHWAX103: Vehicle Size and Weight Automated Reporting System</t>
  </si>
  <si>
    <t>Description: This project automates States' required annual submittal of the State Enforcement Plan (SEP), describing procedures, resources, and facilities that it intends to devote to enforcement of its vehicle size and weight laws.
Unique Capability:  This system supports a unique regulatory function. CFR 23 Part 657</t>
  </si>
  <si>
    <t>Jeffrey Lindley</t>
  </si>
  <si>
    <t>HOP-1</t>
  </si>
  <si>
    <t>202-366-9210</t>
  </si>
  <si>
    <t>jeffrey.lindley@dot.gov</t>
  </si>
  <si>
    <t>John Berg</t>
  </si>
  <si>
    <t>FHWA-WI</t>
  </si>
  <si>
    <t>608-829-7508</t>
  </si>
  <si>
    <t>john.berg@dot.gov</t>
  </si>
  <si>
    <t>FHWAX107: ITS-JPO Financial Management System (ITS-FMS)</t>
  </si>
  <si>
    <t>Description: This project enables users to monitor spending plans; records and maintains spending plan line-items and associated data. It generates spending plan reports and provides historical spending plan information for the National Science Foundation data call. Several FHWA offices use the system.</t>
  </si>
  <si>
    <t>Ken Leonard</t>
  </si>
  <si>
    <t>HOIT-1</t>
  </si>
  <si>
    <t>202-366-9536</t>
  </si>
  <si>
    <t>ken.leonard@dot.gov</t>
  </si>
  <si>
    <t>Linda Dodge</t>
  </si>
  <si>
    <t>HOIT</t>
  </si>
  <si>
    <t>202-366-8034</t>
  </si>
  <si>
    <t>linda.dodge@dot.gov</t>
  </si>
  <si>
    <t>Stephen Glasscock</t>
  </si>
  <si>
    <t>202-366-9126</t>
  </si>
  <si>
    <t>stephen.glasscock@dot.gov</t>
  </si>
  <si>
    <t>FHWAX112: Purchase Request Information System &amp; Management (PRISM)</t>
  </si>
  <si>
    <t>Description: PRISM is a procurement management system, designed to track procurements from request to delivery; used by various FHWA organizations, and being expanded to cover all.
Unique Capability: PRISM is FHWA’s only acquisition management system which is designed to track procurement purchase requests and contracts from cradle to grave. PRISM is used by all FHWA offices and organizations and all DOT modes.</t>
  </si>
  <si>
    <t>HCFO</t>
  </si>
  <si>
    <t>202-336-0622</t>
  </si>
  <si>
    <t>larry.cagiwa.dot.gov</t>
  </si>
  <si>
    <t>FHWAX114: Rural &amp; Statewide GIS/Data Needs (HEPGIS)</t>
  </si>
  <si>
    <t>Description:  HEPGIS is a web-based interactive geographic map server that allows users to navigate and view geo-spatial data, print maps, and obtain data on specific features using only a web browser. It includes geo-spatial data used for transportation planning. HEPGIS is receiving ARRA funding for development of Economically distressed Area maps. It is also being used to demonstrate emerging tools and concepts to address climate change, sustainability, livability and non-motorized travel. Currently HEPGIS is used to help implement MAP-21 regulations.
Unique Capability: There may be other GIS maps website, but they do not have capabilities to retrieve, add/remove, sort, print, download, email Table functions and attributes associated with maps; There is no other systems known to FHWA throughout country that can produce on the fly displaying origin-destination information such as commodity flow matrices and desire lines based on user input.</t>
  </si>
  <si>
    <t>Supin Yoder</t>
  </si>
  <si>
    <t>HEPP-30</t>
  </si>
  <si>
    <t>202-283-3554</t>
  </si>
  <si>
    <t>supin.yoder@dot.gov</t>
  </si>
  <si>
    <t>FHWAX117: Federal Aid Highway Program Policy and Guidance Center (PGC)</t>
  </si>
  <si>
    <t>Description: The PGC is a web-based reference to provide a complete and official set of FHWA policy and guidance documents, including legislation and regulations for FHWA-related topic areas.  The application runs on the FHWA Internet.
Unique Capability: The PGC is the single, official source for FHWA policy and guidance.
Note: CY15 OMB submission was for GFTE costs only.</t>
  </si>
  <si>
    <t>HIF</t>
  </si>
  <si>
    <t>Peter Kleskovic</t>
  </si>
  <si>
    <t>HIF/HIPA-10</t>
  </si>
  <si>
    <t>202-366-4652</t>
  </si>
  <si>
    <t>peter.kleskovic@dot.gov</t>
  </si>
  <si>
    <t>Michelle Cribbs</t>
  </si>
  <si>
    <t>HIBT-20</t>
  </si>
  <si>
    <t>202-366-8792</t>
  </si>
  <si>
    <t>michelle.cribbs@dot.gov</t>
  </si>
  <si>
    <t>FHWAX118: Recovery Act Data System (RADS)</t>
  </si>
  <si>
    <t>Description: This application provides the vehicle for State DOTs to initiate, modify, certify, report, and document highway projects that qualify under the American Recovery and Reinvestment Act of 2009; and will be used for standard and special reports for the White House, Congress, OMB, and senior management. The final version of RADS will be integrated into Finance and/or Policy data systems.
Unique Capability: RADS is a critical system of for the agency to support the ARRA 2009 laws. RADS provides the vehicle for State DOTs to initiate, modify, certify, report, and document highway projects that qualify under the American Recovery and Reinvestment Act of 2009; and will be used for standard and special reports for the White House, Congress, OMB, and senior management.</t>
  </si>
  <si>
    <t>FHWAX119: Highway Safety Improvement Program (HSIP) Online Reporting Tool</t>
  </si>
  <si>
    <t>Description: The HSIP ORT establishes a standardized reporting process that promotes consistency among state reports while maintaining flexibility to meet states reporting needs. It allows States and Divisions to submit required annual HSIP reports through an easy to use web interface, and will be used for regular and special reports for the White House, Congress, FHWA management, OST, GAO, OIG and others.
Unique Capability: The HSIP ORT provides a mechanism for states to submit their annual HSIP report, as required by 23 U.S.C. 148 and 23 CFR 924.</t>
  </si>
  <si>
    <t>Tony Furst</t>
  </si>
  <si>
    <t>HSA-1</t>
  </si>
  <si>
    <t>202-366-2288</t>
  </si>
  <si>
    <t>tony.furst@dot.gov</t>
  </si>
  <si>
    <t>Karen Scurry</t>
  </si>
  <si>
    <t>HSSP</t>
  </si>
  <si>
    <t>609-637-4207</t>
  </si>
  <si>
    <t>karen.scurry@dot.gov</t>
  </si>
  <si>
    <t>James Lieu</t>
  </si>
  <si>
    <t>202-493-0104</t>
  </si>
  <si>
    <t>james.lieu@dot.gov</t>
  </si>
  <si>
    <t>FHWAX120: Review Recommendation &amp; Risk Mitigation Tracking System</t>
  </si>
  <si>
    <t>Description: This is a program management application with two modules that will be used to track Program Review Recommendations, Risk Mitigation Strategies, and "suspense" tracking of other action items.</t>
  </si>
  <si>
    <t>John Rohlf</t>
  </si>
  <si>
    <t>FHWA DFS MA</t>
  </si>
  <si>
    <t>605-776-1000</t>
  </si>
  <si>
    <t>john.rohlf@dot.gov</t>
  </si>
  <si>
    <t>Michael J. Graf</t>
  </si>
  <si>
    <t>404-562-3578</t>
  </si>
  <si>
    <t>michael.graf@dot.gov</t>
  </si>
  <si>
    <t>FHWAX121: RD&amp;T Project Management Support System</t>
  </si>
  <si>
    <t>Description:  This system will produce reports to enable FHWA to effectively manage R&amp;D projects on cost, schedule and performance criteria. It will also allow R&amp;D center managers to more efficiently respond to data calls from internal and external sources..
Unique Capability: Exports are used to satisfy project information listed at: http://www.fhwa.dot.gov/research/tfhrc/projects/projectsdb/index.cfm;TFHRC Unit Plan, USDOT Research Hub, TRB/FEDRIP, and other reports at the leadership level.</t>
  </si>
  <si>
    <t>Beth Yumlu</t>
  </si>
  <si>
    <t>HRRM-10</t>
  </si>
  <si>
    <t>202-493-3316</t>
  </si>
  <si>
    <t>beth.yumlu@dot.gov</t>
  </si>
  <si>
    <t>Stephanie Jackson</t>
  </si>
  <si>
    <t>202-366-1746</t>
  </si>
  <si>
    <t>stephanie.jackson@dot.gov</t>
  </si>
  <si>
    <t>FHWAX123: FHWA IT Security</t>
  </si>
  <si>
    <t>Description:  The IT Security Program Investment is an integrated set of certification and assessment, vulnerability, operations and maintenance, vulnerability remediation, and programmatic initiatives with a security emphasis to protect sensitive FHWA information.
Unique Capability: The Federal Highway Administration (FHWA) Information Technology (IT) Security Program Investment (FITSPI) is a combination of security programmatic, operational activities, and descriptions of current IT security services and control practices. It encompasses all initiatives relevant to operate and maintain an effective and efficient IT Security Program at FHWA. When integrated, the overall program describes administrative, operational, and technical security safeguards that must be implemented for/in information systems involved in the processing and storage of sensitive FHWA information.</t>
  </si>
  <si>
    <t>William Brooks</t>
  </si>
  <si>
    <t>william.brooks@dot.gov</t>
  </si>
  <si>
    <t>FHWAX124: NHI Web Portal and Course Management System</t>
  </si>
  <si>
    <t>Description: This system covers the development and maintenance of the National Highway Institute (NHI) Web site and supporting information management system containing web content, accounting, contracting, course, session, customer, and instructor data.
Unique Capability: The NHI Web Portal and Course Management system connects customers to NHI training products and services. NHI utilizes this system to manage course-related data including course materials, web site content, registration information, instructor data, course evaluation records, and customer information. A high-level of customization and integration with supportive applications enables NHI to use this application to conduct day-to-day business.</t>
  </si>
  <si>
    <t>Carol Keenan</t>
  </si>
  <si>
    <t>NHI</t>
  </si>
  <si>
    <t>703-235-0526</t>
  </si>
  <si>
    <t>carol.keenan@dot.gov</t>
  </si>
  <si>
    <t>FHWAX125: e-NEPA Collaboration Tool</t>
  </si>
  <si>
    <t>Description:  An electronic tool to strengthen and streamline interagency collaboration associated with all NEPA Classes of Action, including Categorical Exclusions, Environmental Assessments, and Environmental Impact Statements. The tool would facilitate concurrent agency reviews by supporting document sharing, commenting, and task scheduling.</t>
  </si>
  <si>
    <t>Description: The Federal Highway Administration’s (FHWA’s) Nondestructive Evaluation (NDE) Laboratory is the keystone of FHWA’s research and testing efforts related to the application of nondestructive testing technologies for assessment of highway infrastructure. The application is designed to act as a resource for State transportation agencies, industry, and academia concerned with the development and testing of innovative NDE technologies. This application provides an publically accessible repository of information pertaining to  Non Destructive Evaluation Method, procedures, and testing. 
Amnesty Addition: The CY15 DME costs were updated to reflect the IRB's decision to consolidate PRDS with NDE.</t>
  </si>
  <si>
    <t>HRDI-60</t>
  </si>
  <si>
    <t>FHWAX127: Transportation for Communities Advancing Projects through Partnerships (TCAPP)</t>
  </si>
  <si>
    <t>Description: The transportation planning and environmental review process is a complex effort that involves many stakeholders. Experience has shown that when project stakeholders work together early and often throughout the process, project delivery can be accelerated and both transportation and natural environmental outcomes can be enhanced. Transportation for Communities: Advancing Projects through Partnerships (TCAPP) addresses the need for improved professional interactions between practitioners and stakeholders by providing a guide to key decisions, assessment tools, and a resource library containing best practice case studies and reports.</t>
  </si>
  <si>
    <t>Gary Jensen</t>
  </si>
  <si>
    <t>HEPH-30</t>
  </si>
  <si>
    <t>202-366-2048</t>
  </si>
  <si>
    <t>gary.jensen@dot.gov</t>
  </si>
  <si>
    <t>FHWAX128: U.S. DOT Connected Vehicles</t>
  </si>
  <si>
    <t>Description:  The ITS Joint Program Office is charged with conducting research into the development and deployment of connected vehicle technology.  Part of that research involves running a Test Bed for use by our stakeholders. 
NOTE:  On 3/6/14, the FHWA Investment Review Board agreed to add the Ann Arbor Test Sites Extension ($1.5M) and the US DOT Connected Vehicle Test Beds ($3M) amnesty investments to the 2015 IT Portfolio. ($4.5M - Research Funds)</t>
  </si>
  <si>
    <t>Kenneth Leonard</t>
  </si>
  <si>
    <t>202-366-9538</t>
  </si>
  <si>
    <t>kenneth.leonard@dot.gov</t>
  </si>
  <si>
    <t>Walton Fehr</t>
  </si>
  <si>
    <t>202-366-0278</t>
  </si>
  <si>
    <t>walton.fehr@dot.gov</t>
  </si>
  <si>
    <t>FHWAX129: Freight Analysis Framework (FAF)</t>
  </si>
  <si>
    <t>Description:  FAF is a tool that is utilized to meet business needs and the legislative requirements of Moving Ahead for Progress in the 21st Century (MAP-21) to report on performance-based transportation metrics.  
The FAF provides a comprehensive national picture of freight flows, trends, and a baseline forecast to support policy studies. The FAF informs States and localities about their major trading partners and the volumes and sources of traffic passing through their jurisdictions at the corridor level. The Freight Analysis Framework (FAF) is a compilation of data and products that provides estimates of freight shipped to (imports), from (exports), and within (domestic) the United States. It consists of: (1) downloadable data sets; and (2) a web-based tabulation tool which allows you to extract, view, and download the specific information users are interested in.</t>
  </si>
  <si>
    <t>202-366-8753</t>
  </si>
  <si>
    <t>Ed Strocko</t>
  </si>
  <si>
    <t>HOFM-1</t>
  </si>
  <si>
    <t>202-366-2997</t>
  </si>
  <si>
    <t>ed.strocko@dot.gov</t>
  </si>
  <si>
    <t>FHWAX130: Freight Performance Measures (FPM)</t>
  </si>
  <si>
    <t>Description:  FPM is a database that is utilized to meet business needs and the legislative requirements of Moving Ahead for Progress in the 21st Century (MAP-21) to report on performance-based transportation metrics.  
This investment includes data on FHWA studies of truck probe data, including travel times in freight-significant corridors to measure the performance of the freight transportation system. Freight-specific performance measures help to identify needed transportation improvements and monitor their effectiveness. They also serve as indicators of economic health and traffic congestion. The Federal Highway Administration's Office of Freight Management and Operations, through a research partnership with the American Transportation Research Institute (ATRI), has developed numerous performance measures for the nation's highway system through the Freight Performance Measures (FPM) initiative.</t>
  </si>
  <si>
    <t>FHWAX131: Research Information Management Information Database (RIMS)</t>
  </si>
  <si>
    <t xml:space="preserve">Description:  RIMS database project is centered on unifying and protecting the information and data produced as part of the research efforts of the Pavement Materials Team (PMT).  The objective of the RIMS database system is to improve research information management practices in order to accurately capture, backup and store research data and information so that present and future generations of researchers will have complete access to entire historical database for all the test procedures despite loss of personnel or individual computers. </t>
  </si>
  <si>
    <t>Jack Youtcheff</t>
  </si>
  <si>
    <t>HRDI-10</t>
  </si>
  <si>
    <t>202-493-3090</t>
  </si>
  <si>
    <t>jack.Youtcheff@dot.gov</t>
  </si>
  <si>
    <t>FHWAX300: FLH CAD Software and IT CAD Support</t>
  </si>
  <si>
    <t>Description:  This is the main computer-aided design (CAD) software system used for roadway and bridge design by FLH. This project includes software maintenance of the MicroStation and GEOPAK programs. It now incorporates mapping and stereoplotter systems.
Unique Capability: Federal Lands Highway’s responsibilities under the highway bill for the design and management of roadway construction projects on Federal Lands requires this system. FLH would not be able to carry out its responsibilities without this system.</t>
  </si>
  <si>
    <t>Thomas Johnson</t>
  </si>
  <si>
    <t>EFLH</t>
  </si>
  <si>
    <t>703-404-9112</t>
  </si>
  <si>
    <t>thomas.johnson@dot.gov</t>
  </si>
  <si>
    <t>PROGRAM FUNDS - IT SUPPORT (FLH ONLY)</t>
  </si>
  <si>
    <t>FHWAX302: FLH Structual Data Management System (SDMS)</t>
  </si>
  <si>
    <t>Description:  This project consists of detailed Bridge Inventory and Report Generating Systems. It includes a data input system with ties to the GIS, AASHTO PONTIS, and FHWA National Bridge Inventory (NBI) system, to support Bridge Inspection.
NOTE: CY15 funding was updated to include FLH IT Support Costs - no other CY15 funding was requested.</t>
  </si>
  <si>
    <t>Jorgomai Ceesay</t>
  </si>
  <si>
    <t>703-404-6244</t>
  </si>
  <si>
    <t>jorgomai.ceesay@dot.gov</t>
  </si>
  <si>
    <t>FHWAX305: FLH Roadway Inventory System</t>
  </si>
  <si>
    <t>Description:  The FLH Roadway Inventory System tracks the condition of roadways, including pavement condition, signs and other roadway feature information maintained for the National Park Service. FHWA’s HPMA (Pavement Management System) relies on RIP data and is used to provide technical assistance to the Asset Management and Planning Sections as well as the National Park Service for the development of future projects and establishing budgetary needs related to pavements. FHWA’s GIS system also relies heavily on RIP data, and is used in analysis for programming, planning, and project development purposes.</t>
  </si>
  <si>
    <t>Tammy Ratliff</t>
  </si>
  <si>
    <t>EFLHD</t>
  </si>
  <si>
    <t>703-404-6371</t>
  </si>
  <si>
    <t>tammy.ratliff@dot.gov</t>
  </si>
  <si>
    <t>FHWAX306: FLH Engineer's Estimate Bidding Award Construction System (EEBACS)</t>
  </si>
  <si>
    <t>Description: EEBACS is used to develop engineer's estimates, track projects in the field, prepare contract modifications, evaluate contractor's bids, and track construction progress and cost.
Unique Capability: Federal Lands (FLH) has unique responsibilities within FHWA and the DOT. No other FHWA or DOT investment could satisfy our requirements.  EEBACS is an integrated system that provides for the estimation, solicitation/award and contract administration of FLH’s highway/bridge construction projects. It consists of a series of components that track the costs of highway construction from the project’s inception through construction and final acceptance of the project by our partner agencies.  EEBACS also improves project workflow and eliminates the need for several processes that are now done manually. The system improves business efficiency and reporting capabilities.  Having all this data tracked and readily available in single web-based system allows FLH to make timely and effective business decisions regarding the management of the federal lands programs, projects, and costs.  EEBACS is a FLH mission critical system. Without EEBACS, FLH will not be able to carry out its responsibilities.</t>
  </si>
  <si>
    <t>CFLH</t>
  </si>
  <si>
    <t>FHWAX307: FLH Project Management Systems</t>
  </si>
  <si>
    <t>Description: Project tracking, planning, baseline management, performance tracking, budgeting system. This project combines 3 regions' PM systems and 3 other administrative systems into one.
Unique Capability: The project management system is used to track existing and estimate future project costs and resource requirements for over 400 projects per year. The system helps to better plan and administer projects, make better operational and strategic decisions, and help our partners maximize the number of bridges and lane miles of roadway that are improved or built.</t>
  </si>
  <si>
    <t>FHWAX318: FLH Spatial Engineering Management System</t>
  </si>
  <si>
    <t>Description: This project involves implementation of the findings of the FLH GIS Team in support of the development of methods to leverage spatial data in the FLH design process. The spatial management system investment includes most GIS activities undertaken by the FLH Divisions.
Unique Capability: The Spatial engineering management system is an integrated suite of GIS and other applications that are designed to improve business efficiency and reporting. It easily and seamlessly integrates geo-located information from any number of sources (state, partner, local) to provide a sound, defendable decision making process. The system replaces many antiquated decision making systems with real time, sound data that doesn’t have to be collected by local resources, saving time and money, with a flexible applications and a platform that can provide a reliable architecture for years to come. The system improves business efficiency and reporting capabilities.  Having all this data tracked and readily available in single system allows FLH to make timely and effective business decisions regarding the management of the federal lands programs, projects, and costs.</t>
  </si>
  <si>
    <t>Laurin Lineman</t>
  </si>
  <si>
    <t>703-404-6201</t>
  </si>
  <si>
    <t>laurin.lineman@dot.gov</t>
  </si>
  <si>
    <t>FHWAX322: FLH Pavement Management System</t>
  </si>
  <si>
    <t>Description: COTS program used to analyze and rate existing roadway pavement conditions, and to predict future pavement performance on roadways operated by FLH client agencies such as the National Park Service and Forest Service and to help develop client agencies' annual work programs.</t>
  </si>
  <si>
    <t>FHWAX324: FLH AASHTO Bridge -- PONTIS</t>
  </si>
  <si>
    <t>Description: PONTIS is a client/server software tool for bridge management, developed by AASHTO. It includes technical and cost modeling modules, performance measures, project tracking capabilities, and can store element-level information for the multiple components of each bridge.
Unique Capability: PONTIS stores element level inventory and inspection information about the structures that the FLH BIP inspects. Pontis also includes a propriety set of modeling and analysis tools to support project development, budgeting, and program development.</t>
  </si>
  <si>
    <t>FHWAX325: FLH Maximo</t>
  </si>
  <si>
    <t>Description: This warehouse inventory system supports all aspects of asset management, including property and stocked consumables. Functions include the monitoring of stocked consumables and generating orders as they are depleted, receiving orders, assigning and tracking property, returning items to storage or for disposition, lifecycle management, reporting, generating invoices, shipping.
Unique Capability: The system has capability to assign costs for property and stocked consumables to project accounts, which are unique to the Federal Lands Highway Office.</t>
  </si>
  <si>
    <t>Andy Byra</t>
  </si>
  <si>
    <t>720-963-3550</t>
  </si>
  <si>
    <t>andy.byra@dot.gov</t>
  </si>
  <si>
    <t>Description: The system will be used for developing several USDOT DMA program application bundles. A description of all the high-priority applications and the process through which they were selected and grouped can be found at: http://www.its.dot.gov/press/2011/mobility_app.htm. However, the system architecture also allows for new projects to commence from within the user community.</t>
  </si>
  <si>
    <t>Robert Zobel</t>
  </si>
  <si>
    <t>202-493-3024</t>
  </si>
  <si>
    <t>robert.zobel@dot.gov</t>
  </si>
  <si>
    <t>Description: Provide internal (FHWA) and external public access to large bridge performance research datasets and data driven decision making tools to support knowledge creation and better understanding of the factors that influence bridge performance for the US DOT, FHWA, State Highway Agencies, local agencies, academic and industrial entities.</t>
  </si>
  <si>
    <t>Web Data Call - URL</t>
  </si>
  <si>
    <r>
      <rPr>
        <b/>
        <sz val="11"/>
        <rFont val="Tahoma"/>
        <family val="2"/>
      </rPr>
      <t>Adding additional rows:</t>
    </r>
    <r>
      <rPr>
        <sz val="11"/>
        <rFont val="Tahoma"/>
        <family val="2"/>
      </rPr>
      <t xml:space="preserve"> If additional rows need to be added:
In the O&amp;M Activities section – (1) click on the number “22” for row 22 and ‘right click’ on your mouse.  (2) Click “Insert.”  (3) Repeat this as many times as necessary to add the desired number of rows.  In the DMS Activities section – follow the procedures for O&amp;M above, only modifying the guidance for the associated row number.
</t>
    </r>
  </si>
  <si>
    <t xml:space="preserve">Determine features and operations in detail, including screen layouts, business rules, process diagrams, pseudo code and other documentation.
</t>
  </si>
  <si>
    <t>Kirstin Wolverton</t>
  </si>
  <si>
    <t>Current Submission (BY17)</t>
  </si>
  <si>
    <t>BY2016 - 2017 Summary</t>
  </si>
  <si>
    <t>Current Submission (BY17)
GFTE Salary based upon OPM Salary Table (Effective January 2015)</t>
  </si>
  <si>
    <t>2016 o&amp;m</t>
  </si>
  <si>
    <t>2017 DME</t>
  </si>
  <si>
    <t>2017 O&amp;M</t>
  </si>
  <si>
    <t>CY16 Salary</t>
  </si>
  <si>
    <t>BY17 Salary</t>
  </si>
  <si>
    <t>BY17 includes 1% increase which became effective 1/1/15.</t>
  </si>
  <si>
    <t>HAIM-41</t>
  </si>
  <si>
    <t>Doug Blades</t>
  </si>
  <si>
    <t>202-366-4622</t>
  </si>
  <si>
    <t>douglas.blades@dot.gov</t>
  </si>
  <si>
    <t>HIBS-30</t>
  </si>
  <si>
    <r>
      <t xml:space="preserve">*** BUDGET REQUEST - Enter 2017 Budget Estimates. </t>
    </r>
    <r>
      <rPr>
        <b/>
        <sz val="10"/>
        <color rgb="FFFF0000"/>
        <rFont val="Calibri"/>
        <family val="2"/>
        <scheme val="minor"/>
      </rPr>
      <t>Please do NOT include GFTE cost in Estimates</t>
    </r>
    <r>
      <rPr>
        <b/>
        <sz val="10"/>
        <color theme="0"/>
        <rFont val="Calibri"/>
        <family val="2"/>
        <scheme val="minor"/>
      </rPr>
      <t>****</t>
    </r>
  </si>
  <si>
    <t>CY16 Budget Request</t>
  </si>
  <si>
    <t>10% of Total CY16 Budget Request</t>
  </si>
  <si>
    <t>BY17 Budget 
Request</t>
  </si>
  <si>
    <t>BY 2017 - Variance Justification</t>
  </si>
  <si>
    <r>
      <t xml:space="preserve">Variance Justification Requirement
</t>
    </r>
    <r>
      <rPr>
        <sz val="10"/>
        <color theme="1"/>
        <rFont val="Calibri"/>
        <family val="2"/>
        <scheme val="minor"/>
      </rPr>
      <t xml:space="preserve">The 10% is calculated using the CY16 Total Budget Request. </t>
    </r>
  </si>
  <si>
    <t>Investment</t>
  </si>
  <si>
    <t>Variance %</t>
  </si>
  <si>
    <t>Mark Swanlund</t>
  </si>
  <si>
    <t>FHWA-HIPM-1</t>
  </si>
  <si>
    <t>202-366-1323</t>
  </si>
  <si>
    <t>mark.swanlund@dot.gov</t>
  </si>
  <si>
    <t>HAIM-43</t>
  </si>
  <si>
    <t>Victoria Scott</t>
  </si>
  <si>
    <t>FHAW-HAIM-42</t>
  </si>
  <si>
    <t>202-366-9013</t>
  </si>
  <si>
    <t>victoria.scott@dot.gov</t>
  </si>
  <si>
    <t>Shawn Sewell</t>
  </si>
  <si>
    <t>FHWA-HAIS-10</t>
  </si>
  <si>
    <t>202-366-7676</t>
  </si>
  <si>
    <t>shawn.sewell@dot.gov</t>
  </si>
  <si>
    <t>FHWA-HAIM-43</t>
  </si>
  <si>
    <t>202-366-4053</t>
  </si>
  <si>
    <t>Thomas Holian</t>
  </si>
  <si>
    <t>HCC-2</t>
  </si>
  <si>
    <t>202-366-1383</t>
  </si>
  <si>
    <t>thomas.holian@dot.gov</t>
  </si>
  <si>
    <t>HAD-KS</t>
  </si>
  <si>
    <t>Aimee Drewry</t>
  </si>
  <si>
    <t>FHWA-HCFA-10</t>
  </si>
  <si>
    <t>202-366-4211</t>
  </si>
  <si>
    <t>aimee drewry@dot.gov</t>
  </si>
  <si>
    <t>Ron Erickson</t>
  </si>
  <si>
    <t>FHWA HPPI</t>
  </si>
  <si>
    <t>202-366-5033</t>
  </si>
  <si>
    <t>ron.erickson@dot.gov</t>
  </si>
  <si>
    <t>Chris Allen</t>
  </si>
  <si>
    <t>FHWA-HPM-1</t>
  </si>
  <si>
    <t>chris.allen@dot.gov</t>
  </si>
  <si>
    <t>HRD F-60/HRDI-20</t>
  </si>
  <si>
    <t>OPM.GOV</t>
  </si>
  <si>
    <t>2015-STEP 5</t>
  </si>
  <si>
    <t>FHWAX047: Open Source Application Development Portal (OSADP)</t>
  </si>
  <si>
    <t>FHWAX048: Long-Term Bridge Performance Program’s Bridge Portal (LTBP)</t>
  </si>
  <si>
    <t>FHWAX031: Fiscal Management Information System (FMIS 5.0)</t>
  </si>
  <si>
    <t>FHWAX126: Non-Destructive Evaluation (NDE) Laboratory</t>
  </si>
  <si>
    <t>FHWAX126: Pavement Research Database System (PRDS)</t>
  </si>
  <si>
    <t>FHWAX026: National Tunnel Inventory (NTI)</t>
  </si>
  <si>
    <t>FHWAX122: Data Linking (ITIP)</t>
  </si>
  <si>
    <t xml:space="preserve">The Integrated Transportation Information Platform (ITIP) provides an automated solution for integrating data from various FHWA data systems and tools for performing data analysis, reporting, and visualization. 
Unique Capability: ITIP is a comprehensive trusted source of information which incorporates a variety of reporting and analytical functions pertaining to the data gathered from FMIS, HPMS, NBI, and RADS. In addition, ITIP will benefit business users in terms of helping them to better understand the data and derive more comprehensive information. Finally, ITIP will improve agency-wide planning and decision making resulting in effective investments in and monitoring of the nation’s transportation infrastructure.
</t>
  </si>
  <si>
    <t>Retired</t>
  </si>
  <si>
    <t>Last Year's Data Call (CY16): GFTE Costs
(pre-populated)</t>
  </si>
  <si>
    <t>Last Year's Data Call (CY16): Budget Request
(pre-populated)</t>
  </si>
  <si>
    <r>
      <t xml:space="preserve">Investments with </t>
    </r>
    <r>
      <rPr>
        <b/>
        <sz val="11"/>
        <color rgb="FF0000FF"/>
        <rFont val="Calibri"/>
        <family val="2"/>
        <scheme val="minor"/>
      </rPr>
      <t>DME</t>
    </r>
    <r>
      <rPr>
        <sz val="11"/>
        <color rgb="FF0000FF"/>
        <rFont val="Calibri"/>
        <family val="2"/>
        <scheme val="minor"/>
      </rPr>
      <t xml:space="preserve"> costs must have breakout of DME related activities on the </t>
    </r>
    <r>
      <rPr>
        <b/>
        <sz val="11"/>
        <color rgb="FF0000FF"/>
        <rFont val="Calibri"/>
        <family val="2"/>
        <scheme val="minor"/>
      </rPr>
      <t>Activities</t>
    </r>
    <r>
      <rPr>
        <sz val="11"/>
        <color rgb="FF0000FF"/>
        <rFont val="Calibri"/>
        <family val="2"/>
        <scheme val="minor"/>
      </rPr>
      <t xml:space="preserve"> tab.</t>
    </r>
  </si>
  <si>
    <r>
      <rPr>
        <b/>
        <sz val="11"/>
        <rFont val="Tahoma"/>
        <family val="2"/>
      </rPr>
      <t xml:space="preserve">General Guidance: </t>
    </r>
    <r>
      <rPr>
        <sz val="11"/>
        <rFont val="Tahoma"/>
        <family val="2"/>
      </rPr>
      <t>The activity data required is a new requirement for all investments in the BY 2017 data call.</t>
    </r>
    <r>
      <rPr>
        <b/>
        <sz val="11"/>
        <rFont val="Tahoma"/>
        <family val="2"/>
      </rPr>
      <t xml:space="preserve"> </t>
    </r>
    <r>
      <rPr>
        <b/>
        <sz val="11"/>
        <color rgb="FF00B050"/>
        <rFont val="Tahoma"/>
        <family val="2"/>
      </rPr>
      <t>Only DME activities require details to be reported on this tab</t>
    </r>
    <r>
      <rPr>
        <sz val="11"/>
        <color rgb="FF00B050"/>
        <rFont val="Tahoma"/>
        <family val="2"/>
      </rPr>
      <t>.</t>
    </r>
    <r>
      <rPr>
        <sz val="11"/>
        <rFont val="Tahoma"/>
        <family val="2"/>
      </rPr>
      <t xml:space="preserve"> O&amp;M data will be pulled from the IT Data Call tab. The following guidance is specific to the data field within the form. Please do not hesitate to contact the FHWA CPIC Team at FHWA_CPIC@dot.gov should you require additional guidance.</t>
    </r>
    <r>
      <rPr>
        <b/>
        <sz val="11"/>
        <color rgb="FF00B050"/>
        <rFont val="Tahoma"/>
        <family val="2"/>
      </rPr>
      <t xml:space="preserve"> A project schedule is typically used to populate this tab</t>
    </r>
    <r>
      <rPr>
        <sz val="11"/>
        <rFont val="Tahoma"/>
        <family val="2"/>
      </rPr>
      <t>.</t>
    </r>
  </si>
  <si>
    <r>
      <rPr>
        <b/>
        <sz val="11"/>
        <rFont val="Tahoma"/>
        <family val="2"/>
      </rPr>
      <t xml:space="preserve">Activity Name/Description: </t>
    </r>
    <r>
      <rPr>
        <b/>
        <sz val="11"/>
        <color rgb="FF0000FF"/>
        <rFont val="Tahoma"/>
        <family val="2"/>
      </rPr>
      <t>Describe each activity for the investment or web site that started in 2015 or earlier and are not yet completed. Also add any activities that are scheduled to start in 2016 and 2017</t>
    </r>
    <r>
      <rPr>
        <sz val="11"/>
        <rFont val="Tahoma"/>
        <family val="2"/>
      </rPr>
      <t>.</t>
    </r>
  </si>
  <si>
    <r>
      <rPr>
        <b/>
        <sz val="11"/>
        <rFont val="Tahoma"/>
        <family val="2"/>
      </rPr>
      <t xml:space="preserve">Activity Work Breakdown Structure (WBS): </t>
    </r>
    <r>
      <rPr>
        <sz val="11"/>
        <rFont val="Tahoma"/>
        <family val="2"/>
      </rPr>
      <t xml:space="preserve">A WBS is a key project deliverable that organizes the team's work into manageable sections. </t>
    </r>
    <r>
      <rPr>
        <b/>
        <sz val="11"/>
        <color rgb="FF0000FF"/>
        <rFont val="Tahoma"/>
        <family val="2"/>
      </rPr>
      <t>Provide the high levels of the WBS to align with project activities</t>
    </r>
    <r>
      <rPr>
        <sz val="11"/>
        <color rgb="FF0000FF"/>
        <rFont val="Tahoma"/>
        <family val="2"/>
      </rPr>
      <t>.</t>
    </r>
    <r>
      <rPr>
        <sz val="11"/>
        <rFont val="Tahoma"/>
        <family val="2"/>
      </rPr>
      <t xml:space="preserve"> An example of WBS numbering is 1.0 (investment) and 1.1 or 1.1.2 (activities). You can enter as many levels as needed.</t>
    </r>
  </si>
  <si>
    <r>
      <rPr>
        <b/>
        <sz val="11"/>
        <rFont val="Tahoma"/>
        <family val="2"/>
      </rPr>
      <t xml:space="preserve">Key Deliverable: </t>
    </r>
    <r>
      <rPr>
        <b/>
        <sz val="11"/>
        <color rgb="FF0000FF"/>
        <rFont val="Tahoma"/>
        <family val="2"/>
      </rPr>
      <t>Select the applicable deliverable for each activity</t>
    </r>
    <r>
      <rPr>
        <sz val="11"/>
        <rFont val="Tahoma"/>
        <family val="2"/>
      </rPr>
      <t xml:space="preserve">. Each deliverable must be at intervals of </t>
    </r>
    <r>
      <rPr>
        <b/>
        <sz val="11"/>
        <rFont val="Tahoma"/>
        <family val="2"/>
      </rPr>
      <t xml:space="preserve">no more than six months in duration. </t>
    </r>
  </si>
  <si>
    <r>
      <rPr>
        <b/>
        <sz val="11"/>
        <rFont val="Tahoma"/>
        <family val="2"/>
      </rPr>
      <t xml:space="preserve">Baselined Dates and Costs: </t>
    </r>
    <r>
      <rPr>
        <b/>
        <sz val="11"/>
        <color rgb="FF0000FF"/>
        <rFont val="Tahoma"/>
        <family val="2"/>
      </rPr>
      <t>Enter the dates and costs for each activity</t>
    </r>
    <r>
      <rPr>
        <b/>
        <sz val="11"/>
        <rFont val="Tahoma"/>
        <family val="2"/>
      </rPr>
      <t xml:space="preserve">. These dates and costs set your schedule and cost baseline. </t>
    </r>
  </si>
  <si>
    <r>
      <rPr>
        <b/>
        <sz val="11"/>
        <rFont val="Tahoma"/>
        <family val="2"/>
      </rPr>
      <t xml:space="preserve">Actual Dates and Costs: </t>
    </r>
    <r>
      <rPr>
        <b/>
        <sz val="11"/>
        <color rgb="FF0000FF"/>
        <rFont val="Tahoma"/>
        <family val="2"/>
      </rPr>
      <t>When an activity has started and/ or completed, provide the associated actual dates and costs</t>
    </r>
    <r>
      <rPr>
        <sz val="11"/>
        <rFont val="Tahoma"/>
        <family val="2"/>
      </rPr>
      <t>.</t>
    </r>
  </si>
  <si>
    <r>
      <rPr>
        <b/>
        <sz val="11"/>
        <rFont val="Tahoma"/>
        <family val="2"/>
      </rPr>
      <t>Estimated Dates and Costs:</t>
    </r>
    <r>
      <rPr>
        <sz val="11"/>
        <rFont val="Tahoma"/>
        <family val="2"/>
      </rPr>
      <t xml:space="preserve"> </t>
    </r>
    <r>
      <rPr>
        <b/>
        <sz val="11"/>
        <color rgb="FF0000FF"/>
        <rFont val="Tahoma"/>
        <family val="2"/>
      </rPr>
      <t>Provide the estimated dates and costs for all ongoing and future activities</t>
    </r>
    <r>
      <rPr>
        <sz val="11"/>
        <rFont val="Tahoma"/>
        <family val="2"/>
      </rPr>
      <t xml:space="preserve"> (Note: On-going activities should have actual start dates provided; however the completion dates and costs may still only have projections).</t>
    </r>
  </si>
  <si>
    <r>
      <t xml:space="preserve">Activity Status: </t>
    </r>
    <r>
      <rPr>
        <b/>
        <sz val="11"/>
        <color rgb="FF0000FF"/>
        <rFont val="Tahoma"/>
        <family val="2"/>
      </rPr>
      <t>Select "Active" for all completed/ongoing/future activities. Select "Deactivated" if rebaseline or other events require the removal of activities that are no longer in scope.</t>
    </r>
  </si>
  <si>
    <t>Start Date
(Baseline)</t>
  </si>
  <si>
    <t>Start Date
(Estimate)</t>
  </si>
  <si>
    <t>Start Date
(Actual)</t>
  </si>
  <si>
    <t>Completion Date
(Baseline)</t>
  </si>
  <si>
    <t>Completion Date        
(Estimate)</t>
  </si>
  <si>
    <t>Completion Date
(Actual)</t>
  </si>
  <si>
    <t>Total Costs
(Baseline)</t>
  </si>
  <si>
    <t>Total Costs
(Estimate)</t>
  </si>
  <si>
    <t>Total Costs
(Actual)</t>
  </si>
  <si>
    <t>Usable Functionality</t>
  </si>
  <si>
    <r>
      <t xml:space="preserve">
</t>
    </r>
    <r>
      <rPr>
        <b/>
        <sz val="8"/>
        <color theme="1"/>
        <rFont val="Calibri"/>
        <family val="2"/>
        <scheme val="minor"/>
      </rPr>
      <t xml:space="preserve">(Note: Shaded areas are pre-populated. Information displayed in </t>
    </r>
    <r>
      <rPr>
        <b/>
        <sz val="8"/>
        <color rgb="FF0000FF"/>
        <rFont val="Calibri"/>
        <family val="2"/>
        <scheme val="minor"/>
      </rPr>
      <t>blue font</t>
    </r>
    <r>
      <rPr>
        <b/>
        <sz val="8"/>
        <color theme="1"/>
        <rFont val="Calibri"/>
        <family val="2"/>
        <scheme val="minor"/>
      </rPr>
      <t xml:space="preserve"> can be modified if needed.)</t>
    </r>
  </si>
  <si>
    <t>Prototype</t>
  </si>
  <si>
    <t>Development</t>
  </si>
  <si>
    <t>Security Testing</t>
  </si>
  <si>
    <t>Iterative Testing</t>
  </si>
  <si>
    <t>Iterative Release</t>
  </si>
  <si>
    <t>Quality Assurance</t>
  </si>
  <si>
    <t>Production Release</t>
  </si>
  <si>
    <t>Retirement</t>
  </si>
  <si>
    <t>Other</t>
  </si>
  <si>
    <t>Conceptualization/Planning</t>
  </si>
  <si>
    <t>Requirements Gathering</t>
  </si>
  <si>
    <t>Design / User Experience (UX)</t>
  </si>
  <si>
    <t xml:space="preserve">Regression Testing </t>
  </si>
  <si>
    <t>User Acceptance Testing</t>
  </si>
  <si>
    <t>Development Operations (Dev Ops) / Configuration Management</t>
  </si>
  <si>
    <t>This is not a software development related activity</t>
  </si>
  <si>
    <t xml:space="preserve">Description: FMIS is the primary financial information system for tracking federally funded highway projects.  It tracks authorizations, obligations, apportionments, allocations, and limitation information.  It is used to plan and execute FHWA program FHWA program activities, and to evaluate financial requirements for current and future funding.     Unique Capability: The FMIS application  facilitates FHWA's delivery and oversight of $40 billion per-year Federal Aid to States highway program.  As such, FMIS is uniquely customized to collect highway statistics, and enforce business rules based on legislation, as well as FHWA policies and guidelines. In addition, FMIS is uniquely designed to meet the reporting requirements for the Federal Aid program. </t>
  </si>
  <si>
    <t>202-366-6235</t>
  </si>
  <si>
    <t>Walter.Waidelich@dot.gov</t>
  </si>
  <si>
    <t>202-493-3064</t>
  </si>
  <si>
    <t>brian.kozy@dot.gov</t>
  </si>
  <si>
    <t>Brian Kozy</t>
  </si>
  <si>
    <t>HIBS-10</t>
  </si>
  <si>
    <t>Eric Weaver</t>
  </si>
  <si>
    <t>202-493-3153</t>
  </si>
  <si>
    <t>eric.weaver@dot.gov</t>
  </si>
  <si>
    <t>Robert Arnold</t>
  </si>
  <si>
    <t>HOTM-1</t>
  </si>
  <si>
    <t>202-366-1285</t>
  </si>
  <si>
    <t>robert.arnold@dot.gov</t>
  </si>
  <si>
    <t>Mike Davies</t>
  </si>
  <si>
    <t>720-963-3386</t>
  </si>
  <si>
    <t>michael.davies@dot.gov</t>
  </si>
  <si>
    <t>Cheryl Ledbetter</t>
  </si>
  <si>
    <t>HAIM-42</t>
  </si>
  <si>
    <t>cheryl.ledbetter@dot.gov</t>
  </si>
  <si>
    <t>Joung Lee</t>
  </si>
  <si>
    <t>202-366-9035</t>
  </si>
  <si>
    <t>joung.lee3@dot.gov</t>
  </si>
  <si>
    <t>Jim Lieu</t>
  </si>
  <si>
    <t>FHWAX040: FHWA IT Enterprise Services</t>
  </si>
  <si>
    <t>Larry.Cagiwa@dot.gov</t>
  </si>
  <si>
    <t>785-273-2659</t>
  </si>
  <si>
    <t>Jane.Nitchals@dot.gov</t>
  </si>
  <si>
    <t>202-366-9030</t>
  </si>
  <si>
    <t>HDA-KS</t>
  </si>
  <si>
    <t>FHWAX030: Fiscal Management Information System (FMIS 4.0)</t>
  </si>
  <si>
    <t>Description: The Congestion Mitigation and Air Quality (CMAQ) Improvement Program Project Tracking System is a repository for data submitted by states regarding the expenditure of program funds on air quality beneficial transportation projects.  End uses include reports to Congress and internal program management.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</si>
</sst>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quot;$&quot;* #,##0_);_(&quot;$&quot;* \(#,##0\);_(&quot;$&quot;* &quot;-&quot;??_);_(@_)"/>
    <numFmt numFmtId="165" formatCode="mm/dd/yy;@"/>
  </numFmts>
  <fonts count="82" x14ac:knownFonts="1">
    <font>
      <sz val="11"/>
      <color theme="1"/>
      <name val="Calibri"/>
      <family val="2"/>
      <scheme val="minor"/>
    </font>
    <font>
      <b/>
      <sz val="11"/>
      <color theme="1"/>
      <name val="Calibri"/>
      <family val="2"/>
      <scheme val="minor"/>
    </font>
    <font>
      <b/>
      <sz val="11"/>
      <color rgb="FF0000FF"/>
      <name val="Calibri"/>
      <family val="2"/>
      <scheme val="minor"/>
    </font>
    <font>
      <b/>
      <sz val="8"/>
      <color theme="1"/>
      <name val="Calibri"/>
      <family val="2"/>
      <scheme val="minor"/>
    </font>
    <font>
      <sz val="11"/>
      <color theme="1"/>
      <name val="Calibri"/>
      <family val="2"/>
      <scheme val="minor"/>
    </font>
    <font>
      <sz val="10"/>
      <color theme="1"/>
      <name val="Calibri"/>
      <family val="2"/>
      <scheme val="minor"/>
    </font>
    <font>
      <b/>
      <sz val="10"/>
      <color rgb="FF0000FF"/>
      <name val="Calibri"/>
      <family val="2"/>
      <scheme val="minor"/>
    </font>
    <font>
      <sz val="9"/>
      <name val="Calibri"/>
      <family val="2"/>
      <scheme val="minor"/>
    </font>
    <font>
      <b/>
      <sz val="9"/>
      <color theme="1"/>
      <name val="Calibri"/>
      <family val="2"/>
      <scheme val="minor"/>
    </font>
    <font>
      <b/>
      <sz val="12"/>
      <color theme="1"/>
      <name val="Calibri"/>
      <family val="2"/>
      <scheme val="minor"/>
    </font>
    <font>
      <sz val="8"/>
      <color theme="1"/>
      <name val="Calibri"/>
      <family val="2"/>
      <scheme val="minor"/>
    </font>
    <font>
      <sz val="9"/>
      <color theme="1"/>
      <name val="Calibri"/>
      <family val="2"/>
      <scheme val="minor"/>
    </font>
    <font>
      <b/>
      <sz val="9"/>
      <name val="Calibri"/>
      <family val="2"/>
      <scheme val="minor"/>
    </font>
    <font>
      <b/>
      <sz val="10"/>
      <color theme="1"/>
      <name val="Calibri"/>
      <family val="2"/>
      <scheme val="minor"/>
    </font>
    <font>
      <sz val="9"/>
      <color rgb="FF0000FF"/>
      <name val="Calibri"/>
      <family val="2"/>
      <scheme val="minor"/>
    </font>
    <font>
      <b/>
      <sz val="9"/>
      <color rgb="FF0000FF"/>
      <name val="Calibri"/>
      <family val="2"/>
      <scheme val="minor"/>
    </font>
    <font>
      <sz val="11"/>
      <color rgb="FF0000FF"/>
      <name val="Calibri"/>
      <family val="2"/>
      <scheme val="minor"/>
    </font>
    <font>
      <b/>
      <sz val="10"/>
      <color theme="0"/>
      <name val="Calibri"/>
      <family val="2"/>
      <scheme val="minor"/>
    </font>
    <font>
      <b/>
      <sz val="9"/>
      <color theme="1" tint="0.499984740745262"/>
      <name val="Calibri"/>
      <family val="2"/>
      <scheme val="minor"/>
    </font>
    <font>
      <sz val="9"/>
      <color theme="1" tint="0.499984740745262"/>
      <name val="Calibri"/>
      <family val="2"/>
      <scheme val="minor"/>
    </font>
    <font>
      <u/>
      <sz val="11"/>
      <color theme="10"/>
      <name val="Calibri"/>
      <family val="2"/>
      <scheme val="minor"/>
    </font>
    <font>
      <b/>
      <sz val="9"/>
      <color theme="0" tint="-0.499984740745262"/>
      <name val="Calibri"/>
      <family val="2"/>
      <scheme val="minor"/>
    </font>
    <font>
      <sz val="9"/>
      <color theme="0" tint="-0.499984740745262"/>
      <name val="Calibri"/>
      <family val="2"/>
      <scheme val="minor"/>
    </font>
    <font>
      <sz val="8"/>
      <color theme="0" tint="-0.499984740745262"/>
      <name val="Calibri"/>
      <family val="2"/>
      <scheme val="minor"/>
    </font>
    <font>
      <sz val="11"/>
      <name val="Calibri"/>
      <family val="2"/>
      <scheme val="minor"/>
    </font>
    <font>
      <b/>
      <sz val="11"/>
      <name val="Calibri"/>
      <family val="2"/>
      <scheme val="minor"/>
    </font>
    <font>
      <b/>
      <sz val="9"/>
      <color rgb="FFFF0000"/>
      <name val="Calibri"/>
      <family val="2"/>
      <scheme val="minor"/>
    </font>
    <font>
      <b/>
      <sz val="10"/>
      <color rgb="FFFF0000"/>
      <name val="Calibri"/>
      <family val="2"/>
      <scheme val="minor"/>
    </font>
    <font>
      <b/>
      <sz val="14"/>
      <color theme="1"/>
      <name val="Calibri"/>
      <family val="2"/>
      <scheme val="minor"/>
    </font>
    <font>
      <sz val="10"/>
      <name val="Calibri"/>
      <family val="2"/>
      <scheme val="minor"/>
    </font>
    <font>
      <b/>
      <sz val="10"/>
      <name val="Calibri"/>
      <family val="2"/>
      <scheme val="minor"/>
    </font>
    <font>
      <b/>
      <sz val="11"/>
      <color theme="0"/>
      <name val="Calibri"/>
      <family val="2"/>
      <scheme val="minor"/>
    </font>
    <font>
      <b/>
      <sz val="14"/>
      <color rgb="FF0000FF"/>
      <name val="Calibri"/>
      <family val="2"/>
      <scheme val="minor"/>
    </font>
    <font>
      <b/>
      <sz val="14"/>
      <color theme="0"/>
      <name val="Calibri"/>
      <family val="2"/>
      <scheme val="minor"/>
    </font>
    <font>
      <sz val="14"/>
      <color theme="1"/>
      <name val="Calibri"/>
      <family val="2"/>
      <scheme val="minor"/>
    </font>
    <font>
      <b/>
      <sz val="9"/>
      <color theme="1" tint="0.34998626667073579"/>
      <name val="Calibri"/>
      <family val="2"/>
      <scheme val="minor"/>
    </font>
    <font>
      <sz val="9"/>
      <color theme="1" tint="0.34998626667073579"/>
      <name val="Calibri"/>
      <family val="2"/>
      <scheme val="minor"/>
    </font>
    <font>
      <b/>
      <sz val="11"/>
      <color rgb="FFFF0000"/>
      <name val="Calibri"/>
      <family val="2"/>
      <scheme val="minor"/>
    </font>
    <font>
      <b/>
      <i/>
      <sz val="8"/>
      <color theme="1"/>
      <name val="Calibri"/>
      <family val="2"/>
      <scheme val="minor"/>
    </font>
    <font>
      <b/>
      <sz val="8"/>
      <color rgb="FF0000FF"/>
      <name val="Calibri"/>
      <family val="2"/>
      <scheme val="minor"/>
    </font>
    <font>
      <sz val="10"/>
      <color rgb="FF0000FF"/>
      <name val="Calibri"/>
      <family val="2"/>
      <scheme val="minor"/>
    </font>
    <font>
      <b/>
      <sz val="8"/>
      <name val="Calibri"/>
      <family val="2"/>
      <scheme val="minor"/>
    </font>
    <font>
      <b/>
      <sz val="9"/>
      <color theme="0"/>
      <name val="Calibri"/>
      <family val="2"/>
      <scheme val="minor"/>
    </font>
    <font>
      <i/>
      <sz val="9"/>
      <color theme="0"/>
      <name val="Calibri"/>
      <family val="2"/>
      <scheme val="minor"/>
    </font>
    <font>
      <b/>
      <u/>
      <sz val="9"/>
      <color theme="0"/>
      <name val="Calibri"/>
      <family val="2"/>
      <scheme val="minor"/>
    </font>
    <font>
      <b/>
      <sz val="8"/>
      <color theme="1"/>
      <name val="Tahoma"/>
      <family val="2"/>
    </font>
    <font>
      <sz val="10"/>
      <color theme="1"/>
      <name val="Tahoma"/>
      <family val="2"/>
    </font>
    <font>
      <sz val="9"/>
      <color theme="1"/>
      <name val="Tahoma"/>
      <family val="2"/>
    </font>
    <font>
      <b/>
      <sz val="18"/>
      <color theme="1"/>
      <name val="Tahoma"/>
      <family val="2"/>
    </font>
    <font>
      <sz val="11"/>
      <color theme="1"/>
      <name val="Tahoma"/>
      <family val="2"/>
    </font>
    <font>
      <i/>
      <sz val="11"/>
      <color theme="1"/>
      <name val="Tahoma"/>
      <family val="2"/>
    </font>
    <font>
      <b/>
      <sz val="14"/>
      <color theme="1"/>
      <name val="Tahoma"/>
      <family val="2"/>
    </font>
    <font>
      <u/>
      <sz val="10"/>
      <name val="Calibri"/>
      <family val="2"/>
      <scheme val="minor"/>
    </font>
    <font>
      <sz val="11"/>
      <name val="Calibri"/>
      <family val="2"/>
    </font>
    <font>
      <sz val="11"/>
      <name val="Tahoma"/>
      <family val="2"/>
    </font>
    <font>
      <b/>
      <sz val="11"/>
      <name val="Tahoma"/>
      <family val="2"/>
    </font>
    <font>
      <u/>
      <sz val="10"/>
      <color rgb="FF0000F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theme="1"/>
      <name val="Arial"/>
      <family val="2"/>
    </font>
    <font>
      <sz val="10"/>
      <name val="Arial"/>
      <family val="2"/>
    </font>
    <font>
      <sz val="10"/>
      <color indexed="0"/>
      <name val="MS Sans Serif"/>
      <family val="2"/>
    </font>
    <font>
      <sz val="10"/>
      <name val="Times New Roman"/>
      <family val="1"/>
    </font>
    <font>
      <sz val="11"/>
      <color theme="1"/>
      <name val="Arial"/>
      <family val="2"/>
    </font>
    <font>
      <sz val="11"/>
      <color rgb="FF0000FF"/>
      <name val="Tahoma"/>
      <family val="2"/>
    </font>
    <font>
      <sz val="11"/>
      <color rgb="FF00B050"/>
      <name val="Tahoma"/>
      <family val="2"/>
    </font>
    <font>
      <u/>
      <sz val="11"/>
      <name val="Calibri"/>
      <family val="2"/>
      <scheme val="minor"/>
    </font>
    <font>
      <b/>
      <sz val="11"/>
      <color rgb="FF00B050"/>
      <name val="Tahoma"/>
      <family val="2"/>
    </font>
    <font>
      <b/>
      <sz val="11"/>
      <color rgb="FF0000FF"/>
      <name val="Tahoma"/>
      <family val="2"/>
    </font>
    <font>
      <b/>
      <sz val="16"/>
      <color theme="1"/>
      <name val="Tahoma"/>
      <family val="2"/>
    </font>
  </fonts>
  <fills count="4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00FF"/>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49998474074526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s>
  <cellStyleXfs count="67">
    <xf numFmtId="0" fontId="0" fillId="0" borderId="0"/>
    <xf numFmtId="44"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43" fontId="4" fillId="0" borderId="0" applyFont="0" applyFill="0" applyBorder="0" applyAlignment="0" applyProtection="0"/>
    <xf numFmtId="0" fontId="57" fillId="0" borderId="0" applyNumberFormat="0" applyFill="0" applyBorder="0" applyAlignment="0" applyProtection="0"/>
    <xf numFmtId="0" fontId="58" fillId="0" borderId="57" applyNumberFormat="0" applyFill="0" applyAlignment="0" applyProtection="0"/>
    <xf numFmtId="0" fontId="59" fillId="0" borderId="58" applyNumberFormat="0" applyFill="0" applyAlignment="0" applyProtection="0"/>
    <xf numFmtId="0" fontId="60" fillId="0" borderId="59" applyNumberFormat="0" applyFill="0" applyAlignment="0" applyProtection="0"/>
    <xf numFmtId="0" fontId="60" fillId="0" borderId="0" applyNumberFormat="0" applyFill="0" applyBorder="0" applyAlignment="0" applyProtection="0"/>
    <xf numFmtId="0" fontId="61" fillId="14" borderId="0" applyNumberFormat="0" applyBorder="0" applyAlignment="0" applyProtection="0"/>
    <xf numFmtId="0" fontId="62" fillId="15" borderId="0" applyNumberFormat="0" applyBorder="0" applyAlignment="0" applyProtection="0"/>
    <xf numFmtId="0" fontId="63" fillId="16" borderId="0" applyNumberFormat="0" applyBorder="0" applyAlignment="0" applyProtection="0"/>
    <xf numFmtId="0" fontId="64" fillId="17" borderId="60" applyNumberFormat="0" applyAlignment="0" applyProtection="0"/>
    <xf numFmtId="0" fontId="65" fillId="18" borderId="61" applyNumberFormat="0" applyAlignment="0" applyProtection="0"/>
    <xf numFmtId="0" fontId="66" fillId="18" borderId="60" applyNumberFormat="0" applyAlignment="0" applyProtection="0"/>
    <xf numFmtId="0" fontId="67" fillId="0" borderId="62" applyNumberFormat="0" applyFill="0" applyAlignment="0" applyProtection="0"/>
    <xf numFmtId="0" fontId="31" fillId="19" borderId="63" applyNumberFormat="0" applyAlignment="0" applyProtection="0"/>
    <xf numFmtId="0" fontId="68" fillId="0" borderId="0" applyNumberFormat="0" applyFill="0" applyBorder="0" applyAlignment="0" applyProtection="0"/>
    <xf numFmtId="0" fontId="4" fillId="20" borderId="64" applyNumberFormat="0" applyFont="0" applyAlignment="0" applyProtection="0"/>
    <xf numFmtId="0" fontId="69" fillId="0" borderId="0" applyNumberFormat="0" applyFill="0" applyBorder="0" applyAlignment="0" applyProtection="0"/>
    <xf numFmtId="0" fontId="1" fillId="0" borderId="65" applyNumberFormat="0" applyFill="0" applyAlignment="0" applyProtection="0"/>
    <xf numFmtId="0" fontId="7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70" fillId="28" borderId="0" applyNumberFormat="0" applyBorder="0" applyAlignment="0" applyProtection="0"/>
    <xf numFmtId="0" fontId="7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70" fillId="32" borderId="0" applyNumberFormat="0" applyBorder="0" applyAlignment="0" applyProtection="0"/>
    <xf numFmtId="0" fontId="70"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0" fillId="36" borderId="0" applyNumberFormat="0" applyBorder="0" applyAlignment="0" applyProtection="0"/>
    <xf numFmtId="0" fontId="70"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70" fillId="40" borderId="0" applyNumberFormat="0" applyBorder="0" applyAlignment="0" applyProtection="0"/>
    <xf numFmtId="0" fontId="70"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70" fillId="44" borderId="0" applyNumberFormat="0" applyBorder="0" applyAlignment="0" applyProtection="0"/>
    <xf numFmtId="0" fontId="71" fillId="0" borderId="0"/>
    <xf numFmtId="9" fontId="72" fillId="0" borderId="0" applyFont="0" applyFill="0" applyBorder="0" applyAlignment="0" applyProtection="0"/>
    <xf numFmtId="0" fontId="74" fillId="0" borderId="0"/>
    <xf numFmtId="0" fontId="73" fillId="0" borderId="0"/>
    <xf numFmtId="0" fontId="75" fillId="0" borderId="0"/>
    <xf numFmtId="44" fontId="72" fillId="0" borderId="0" applyFont="0" applyFill="0" applyBorder="0" applyAlignment="0" applyProtection="0"/>
    <xf numFmtId="0" fontId="20" fillId="0" borderId="0" applyNumberFormat="0" applyFill="0" applyBorder="0" applyAlignment="0" applyProtection="0"/>
    <xf numFmtId="43" fontId="72" fillId="0" borderId="0" applyFont="0" applyFill="0" applyBorder="0" applyAlignment="0" applyProtection="0"/>
    <xf numFmtId="0" fontId="72" fillId="0" borderId="0">
      <alignment vertical="top"/>
    </xf>
    <xf numFmtId="0" fontId="4" fillId="0" borderId="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583">
    <xf numFmtId="0" fontId="0" fillId="0" borderId="0" xfId="0"/>
    <xf numFmtId="0" fontId="1" fillId="0" borderId="0" xfId="0" applyFont="1"/>
    <xf numFmtId="0" fontId="2" fillId="0" borderId="0" xfId="0" applyFont="1" applyAlignment="1">
      <alignment horizontal="center"/>
    </xf>
    <xf numFmtId="0" fontId="0" fillId="0" borderId="0" xfId="0" applyAlignment="1">
      <alignment horizontal="center"/>
    </xf>
    <xf numFmtId="0" fontId="12" fillId="2" borderId="21" xfId="0" applyFont="1" applyFill="1" applyBorder="1" applyAlignment="1" applyProtection="1">
      <alignment horizontal="center" vertical="top" wrapText="1"/>
      <protection locked="0"/>
    </xf>
    <xf numFmtId="0" fontId="12" fillId="2" borderId="17" xfId="0" applyFont="1" applyFill="1" applyBorder="1" applyAlignment="1" applyProtection="1">
      <alignment horizontal="center" vertical="top" wrapText="1"/>
      <protection locked="0"/>
    </xf>
    <xf numFmtId="0" fontId="12" fillId="2" borderId="18" xfId="0" applyFont="1" applyFill="1" applyBorder="1" applyAlignment="1" applyProtection="1">
      <alignment horizontal="center" vertical="top" wrapText="1"/>
      <protection locked="0"/>
    </xf>
    <xf numFmtId="0" fontId="2" fillId="0" borderId="0" xfId="0" applyFont="1" applyFill="1" applyBorder="1" applyAlignment="1">
      <alignment horizontal="center"/>
    </xf>
    <xf numFmtId="0" fontId="8" fillId="0" borderId="0" xfId="0" applyFont="1" applyFill="1" applyBorder="1" applyAlignment="1">
      <alignment horizontal="center" vertical="center" wrapText="1"/>
    </xf>
    <xf numFmtId="164" fontId="18" fillId="0" borderId="0" xfId="1" applyNumberFormat="1" applyFont="1" applyFill="1" applyBorder="1" applyAlignment="1">
      <alignment vertical="top"/>
    </xf>
    <xf numFmtId="0" fontId="7" fillId="0" borderId="0" xfId="0" applyFont="1" applyFill="1" applyBorder="1" applyAlignment="1">
      <alignment horizontal="center" vertical="center" wrapText="1"/>
    </xf>
    <xf numFmtId="0" fontId="1" fillId="0" borderId="0" xfId="0" applyFont="1" applyFill="1" applyBorder="1" applyAlignment="1">
      <alignment horizontal="center"/>
    </xf>
    <xf numFmtId="0" fontId="11" fillId="0" borderId="0" xfId="0" applyFont="1" applyFill="1" applyBorder="1" applyAlignment="1">
      <alignment horizontal="center" vertical="center" wrapText="1"/>
    </xf>
    <xf numFmtId="164" fontId="19" fillId="0" borderId="0" xfId="1" applyNumberFormat="1" applyFont="1" applyFill="1" applyBorder="1" applyAlignment="1">
      <alignment vertical="top"/>
    </xf>
    <xf numFmtId="0" fontId="12" fillId="2" borderId="26" xfId="0" applyFont="1" applyFill="1" applyBorder="1" applyAlignment="1" applyProtection="1">
      <alignment horizontal="center" vertical="top" wrapText="1"/>
      <protection locked="0"/>
    </xf>
    <xf numFmtId="0" fontId="8" fillId="0" borderId="0" xfId="0" applyFont="1"/>
    <xf numFmtId="0" fontId="0" fillId="0" borderId="0" xfId="0" applyFill="1"/>
    <xf numFmtId="164" fontId="12" fillId="0" borderId="0" xfId="1" applyNumberFormat="1" applyFont="1" applyFill="1" applyBorder="1" applyAlignment="1">
      <alignment vertical="center" wrapText="1"/>
    </xf>
    <xf numFmtId="0" fontId="13" fillId="3" borderId="27" xfId="0" applyFont="1" applyFill="1" applyBorder="1" applyAlignment="1">
      <alignment horizontal="center" vertical="center" wrapText="1"/>
    </xf>
    <xf numFmtId="0" fontId="27" fillId="3" borderId="27" xfId="0" applyFont="1" applyFill="1" applyBorder="1" applyAlignment="1">
      <alignment horizontal="center" vertical="center"/>
    </xf>
    <xf numFmtId="0" fontId="25" fillId="0" borderId="0" xfId="0" applyFont="1" applyFill="1" applyBorder="1" applyAlignment="1">
      <alignment horizontal="center"/>
    </xf>
    <xf numFmtId="0" fontId="24" fillId="0" borderId="0" xfId="0" applyFont="1" applyFill="1"/>
    <xf numFmtId="0" fontId="17" fillId="0" borderId="0" xfId="0" applyFont="1" applyFill="1" applyBorder="1" applyAlignment="1" applyProtection="1"/>
    <xf numFmtId="0" fontId="10" fillId="0" borderId="0" xfId="0" applyFont="1" applyFill="1" applyBorder="1" applyAlignment="1"/>
    <xf numFmtId="0" fontId="10" fillId="0" borderId="0" xfId="0" applyFont="1" applyBorder="1" applyAlignment="1"/>
    <xf numFmtId="0" fontId="10" fillId="0" borderId="0" xfId="0" applyFont="1" applyAlignment="1"/>
    <xf numFmtId="0" fontId="3" fillId="0" borderId="0" xfId="0" applyFont="1" applyBorder="1" applyAlignment="1"/>
    <xf numFmtId="0" fontId="26" fillId="0" borderId="0" xfId="0" applyFont="1" applyFill="1" applyBorder="1" applyAlignment="1"/>
    <xf numFmtId="9" fontId="13" fillId="3" borderId="27" xfId="0" applyNumberFormat="1" applyFont="1" applyFill="1" applyBorder="1" applyAlignment="1">
      <alignment horizontal="center" vertical="center" wrapText="1"/>
    </xf>
    <xf numFmtId="0" fontId="13" fillId="4" borderId="27" xfId="0" applyFont="1" applyFill="1" applyBorder="1"/>
    <xf numFmtId="0" fontId="0" fillId="0" borderId="0" xfId="0" applyBorder="1"/>
    <xf numFmtId="0" fontId="10" fillId="0" borderId="0" xfId="0" applyFont="1" applyBorder="1"/>
    <xf numFmtId="0" fontId="24" fillId="0" borderId="0" xfId="0" applyFont="1" applyFill="1" applyBorder="1"/>
    <xf numFmtId="0" fontId="8" fillId="0" borderId="0" xfId="0" applyFont="1" applyFill="1" applyBorder="1" applyAlignment="1"/>
    <xf numFmtId="0" fontId="10" fillId="0" borderId="0" xfId="0" applyFont="1" applyBorder="1" applyAlignment="1">
      <alignment vertical="top" wrapText="1"/>
    </xf>
    <xf numFmtId="0" fontId="38" fillId="0" borderId="0" xfId="0" applyFont="1" applyBorder="1" applyAlignment="1">
      <alignment vertical="center" wrapText="1"/>
    </xf>
    <xf numFmtId="0" fontId="10" fillId="0" borderId="0" xfId="0" applyFont="1" applyFill="1" applyBorder="1" applyAlignment="1">
      <alignment vertical="center"/>
    </xf>
    <xf numFmtId="1" fontId="0" fillId="0" borderId="0" xfId="0" applyNumberFormat="1"/>
    <xf numFmtId="0" fontId="37" fillId="0" borderId="0" xfId="0" applyFont="1"/>
    <xf numFmtId="0" fontId="8" fillId="0" borderId="0" xfId="0" applyFont="1" applyFill="1" applyBorder="1" applyAlignment="1">
      <alignment horizontal="left"/>
    </xf>
    <xf numFmtId="164" fontId="14" fillId="0" borderId="0" xfId="1" applyNumberFormat="1" applyFont="1" applyFill="1" applyBorder="1" applyAlignment="1">
      <alignment vertical="center" wrapText="1"/>
    </xf>
    <xf numFmtId="0" fontId="0" fillId="0" borderId="0" xfId="0" applyFill="1" applyBorder="1"/>
    <xf numFmtId="0" fontId="12" fillId="0" borderId="0" xfId="0" applyFont="1" applyFill="1" applyBorder="1" applyAlignment="1" applyProtection="1">
      <alignment horizontal="center" vertical="top" wrapText="1"/>
      <protection locked="0"/>
    </xf>
    <xf numFmtId="0" fontId="22" fillId="0" borderId="0" xfId="0" applyFont="1" applyFill="1" applyBorder="1" applyAlignment="1">
      <alignment horizontal="center" vertical="top"/>
    </xf>
    <xf numFmtId="9" fontId="22" fillId="0" borderId="0" xfId="2" applyFont="1" applyFill="1" applyBorder="1" applyAlignment="1">
      <alignment horizontal="center" vertical="top"/>
    </xf>
    <xf numFmtId="164" fontId="22" fillId="0" borderId="0" xfId="1" applyNumberFormat="1" applyFont="1" applyFill="1" applyBorder="1" applyAlignment="1">
      <alignment vertical="top"/>
    </xf>
    <xf numFmtId="0" fontId="15" fillId="0" borderId="0" xfId="0" applyFont="1" applyFill="1" applyBorder="1" applyAlignment="1">
      <alignment horizontal="center" vertical="top"/>
    </xf>
    <xf numFmtId="9" fontId="14" fillId="0" borderId="0" xfId="2" applyFont="1" applyFill="1" applyBorder="1" applyAlignment="1">
      <alignment horizontal="center" vertical="top"/>
    </xf>
    <xf numFmtId="164" fontId="11" fillId="0" borderId="0" xfId="1" applyNumberFormat="1" applyFont="1" applyFill="1" applyBorder="1" applyAlignment="1">
      <alignment vertical="top"/>
    </xf>
    <xf numFmtId="0" fontId="22" fillId="0" borderId="0" xfId="0" applyFont="1" applyFill="1" applyBorder="1" applyAlignment="1">
      <alignment horizontal="center" vertical="top" wrapText="1"/>
    </xf>
    <xf numFmtId="9" fontId="23" fillId="0" borderId="0" xfId="0" applyNumberFormat="1" applyFont="1" applyFill="1" applyBorder="1" applyAlignment="1">
      <alignment horizontal="center" vertical="top" wrapText="1"/>
    </xf>
    <xf numFmtId="0" fontId="8" fillId="0" borderId="0" xfId="0" applyFont="1" applyFill="1" applyBorder="1" applyAlignment="1">
      <alignment horizontal="center" vertical="top" wrapText="1"/>
    </xf>
    <xf numFmtId="9" fontId="3" fillId="0" borderId="0" xfId="1" applyNumberFormat="1" applyFont="1" applyFill="1" applyBorder="1" applyAlignment="1">
      <alignment horizontal="center" vertical="top" wrapText="1"/>
    </xf>
    <xf numFmtId="164" fontId="15" fillId="0" borderId="0" xfId="0" applyNumberFormat="1" applyFont="1" applyFill="1" applyBorder="1" applyAlignment="1">
      <alignment vertical="top" wrapText="1"/>
    </xf>
    <xf numFmtId="9" fontId="39" fillId="0" borderId="0" xfId="1" applyNumberFormat="1" applyFont="1" applyFill="1" applyBorder="1" applyAlignment="1">
      <alignment horizontal="center" vertical="top" wrapText="1"/>
    </xf>
    <xf numFmtId="164" fontId="15" fillId="0" borderId="0" xfId="1" applyNumberFormat="1" applyFont="1" applyFill="1" applyBorder="1" applyAlignment="1">
      <alignment vertical="top"/>
    </xf>
    <xf numFmtId="164" fontId="18" fillId="0" borderId="0" xfId="1" applyNumberFormat="1" applyFont="1" applyFill="1" applyBorder="1" applyAlignment="1">
      <alignment horizontal="center" vertical="top" wrapText="1"/>
    </xf>
    <xf numFmtId="164" fontId="18" fillId="0" borderId="0" xfId="0" applyNumberFormat="1" applyFont="1" applyFill="1" applyBorder="1" applyAlignment="1">
      <alignment horizontal="center" vertical="top" wrapText="1"/>
    </xf>
    <xf numFmtId="164" fontId="12" fillId="0" borderId="0" xfId="1" applyNumberFormat="1" applyFont="1" applyFill="1" applyBorder="1" applyAlignment="1">
      <alignment horizontal="center" vertical="top" wrapText="1"/>
    </xf>
    <xf numFmtId="164" fontId="12" fillId="0" borderId="0" xfId="0" applyNumberFormat="1" applyFont="1" applyFill="1" applyBorder="1" applyAlignment="1">
      <alignment horizontal="center" vertical="top" wrapText="1"/>
    </xf>
    <xf numFmtId="164" fontId="22" fillId="0" borderId="0" xfId="1" applyNumberFormat="1" applyFont="1" applyFill="1" applyBorder="1" applyAlignment="1">
      <alignment horizontal="left" vertical="center" wrapText="1"/>
    </xf>
    <xf numFmtId="164" fontId="22" fillId="0" borderId="0" xfId="1" applyNumberFormat="1" applyFont="1" applyFill="1" applyBorder="1" applyAlignment="1">
      <alignment vertical="center" wrapText="1"/>
    </xf>
    <xf numFmtId="164" fontId="14" fillId="0" borderId="0" xfId="1" applyNumberFormat="1" applyFont="1" applyFill="1" applyBorder="1" applyAlignment="1">
      <alignment horizontal="left" vertical="center" wrapText="1"/>
    </xf>
    <xf numFmtId="164" fontId="35" fillId="0" borderId="0" xfId="1" applyNumberFormat="1" applyFont="1" applyFill="1" applyBorder="1" applyAlignment="1">
      <alignment vertical="center" wrapText="1"/>
    </xf>
    <xf numFmtId="164" fontId="12" fillId="0" borderId="0" xfId="0" applyNumberFormat="1" applyFont="1" applyFill="1" applyBorder="1"/>
    <xf numFmtId="0" fontId="1" fillId="0" borderId="0" xfId="0" applyFont="1" applyFill="1" applyBorder="1"/>
    <xf numFmtId="164" fontId="18" fillId="0" borderId="0" xfId="1" applyNumberFormat="1" applyFont="1" applyFill="1" applyBorder="1" applyAlignment="1">
      <alignment horizontal="center" vertical="center" wrapText="1"/>
    </xf>
    <xf numFmtId="164" fontId="18" fillId="0" borderId="0" xfId="0" applyNumberFormat="1" applyFont="1" applyFill="1" applyBorder="1" applyAlignment="1">
      <alignment horizontal="center" vertical="center" wrapText="1"/>
    </xf>
    <xf numFmtId="164" fontId="36" fillId="0" borderId="0" xfId="1" applyNumberFormat="1" applyFont="1" applyFill="1" applyBorder="1" applyAlignment="1">
      <alignment vertical="center" wrapText="1"/>
    </xf>
    <xf numFmtId="0" fontId="14" fillId="0" borderId="0" xfId="0" applyFont="1" applyFill="1" applyBorder="1"/>
    <xf numFmtId="164" fontId="18" fillId="0" borderId="0" xfId="0" applyNumberFormat="1" applyFont="1" applyFill="1" applyBorder="1"/>
    <xf numFmtId="164" fontId="35" fillId="0" borderId="0" xfId="0" applyNumberFormat="1" applyFont="1" applyFill="1" applyBorder="1"/>
    <xf numFmtId="0" fontId="5" fillId="0" borderId="0" xfId="0" applyFont="1" applyFill="1" applyBorder="1"/>
    <xf numFmtId="164" fontId="35" fillId="0" borderId="0" xfId="1" applyNumberFormat="1" applyFont="1" applyFill="1" applyBorder="1" applyAlignment="1">
      <alignment horizontal="left" vertical="center" wrapText="1"/>
    </xf>
    <xf numFmtId="164" fontId="12" fillId="0" borderId="0" xfId="1" applyNumberFormat="1" applyFont="1" applyFill="1" applyBorder="1" applyAlignment="1">
      <alignment horizontal="left" vertical="center" wrapText="1"/>
    </xf>
    <xf numFmtId="164" fontId="21" fillId="0" borderId="0" xfId="1" applyNumberFormat="1" applyFont="1" applyFill="1" applyBorder="1" applyAlignment="1">
      <alignment vertical="center" wrapText="1"/>
    </xf>
    <xf numFmtId="0" fontId="12" fillId="3" borderId="21" xfId="0" applyFont="1" applyFill="1" applyBorder="1" applyAlignment="1" applyProtection="1">
      <alignment horizontal="center" vertical="top" wrapText="1"/>
      <protection locked="0"/>
    </xf>
    <xf numFmtId="0" fontId="12" fillId="3" borderId="17" xfId="0" applyFont="1" applyFill="1" applyBorder="1" applyAlignment="1" applyProtection="1">
      <alignment horizontal="center" vertical="top" wrapText="1"/>
      <protection locked="0"/>
    </xf>
    <xf numFmtId="0" fontId="12" fillId="3" borderId="18" xfId="0" applyFont="1" applyFill="1" applyBorder="1" applyAlignment="1" applyProtection="1">
      <alignment horizontal="center" vertical="top" wrapText="1"/>
      <protection locked="0"/>
    </xf>
    <xf numFmtId="0" fontId="49" fillId="0" borderId="0" xfId="0" applyFont="1" applyAlignment="1">
      <alignment vertical="top" wrapText="1"/>
    </xf>
    <xf numFmtId="0" fontId="49" fillId="0" borderId="0" xfId="0" applyFont="1" applyAlignment="1">
      <alignment vertical="top"/>
    </xf>
    <xf numFmtId="0" fontId="47" fillId="0" borderId="1" xfId="0" applyFont="1" applyBorder="1" applyAlignment="1">
      <alignment vertical="top" wrapText="1"/>
    </xf>
    <xf numFmtId="0" fontId="47" fillId="0" borderId="0" xfId="0" applyFont="1" applyAlignment="1">
      <alignment vertical="top"/>
    </xf>
    <xf numFmtId="0" fontId="47" fillId="0" borderId="0" xfId="0" applyFont="1" applyBorder="1" applyAlignment="1">
      <alignment vertical="top" wrapText="1"/>
    </xf>
    <xf numFmtId="0" fontId="47" fillId="0" borderId="0" xfId="0" applyFont="1" applyAlignment="1">
      <alignment horizontal="center" vertical="top"/>
    </xf>
    <xf numFmtId="0" fontId="49" fillId="0" borderId="0" xfId="0" applyFont="1" applyAlignment="1">
      <alignment horizontal="center" vertical="top"/>
    </xf>
    <xf numFmtId="0" fontId="47" fillId="0" borderId="1" xfId="0" applyFont="1" applyBorder="1" applyAlignment="1">
      <alignment horizontal="center" vertical="top"/>
    </xf>
    <xf numFmtId="0" fontId="47" fillId="0" borderId="0" xfId="0" applyFont="1" applyBorder="1" applyAlignment="1">
      <alignment horizontal="center" vertical="top"/>
    </xf>
    <xf numFmtId="0" fontId="45" fillId="8" borderId="47" xfId="0" applyFont="1" applyFill="1" applyBorder="1" applyAlignment="1">
      <alignment vertical="top" wrapText="1"/>
    </xf>
    <xf numFmtId="0" fontId="45" fillId="8" borderId="12" xfId="0" applyFont="1" applyFill="1" applyBorder="1" applyAlignment="1">
      <alignment vertical="top" wrapText="1"/>
    </xf>
    <xf numFmtId="0" fontId="45" fillId="8" borderId="12" xfId="0" applyFont="1" applyFill="1" applyBorder="1" applyAlignment="1">
      <alignment horizontal="center" vertical="top" wrapText="1"/>
    </xf>
    <xf numFmtId="165" fontId="47" fillId="0" borderId="1" xfId="0" applyNumberFormat="1" applyFont="1" applyBorder="1" applyAlignment="1">
      <alignment horizontal="center" vertical="top"/>
    </xf>
    <xf numFmtId="0" fontId="50" fillId="0" borderId="0" xfId="0" applyFont="1" applyBorder="1" applyAlignment="1">
      <alignment horizontal="left" vertical="top" wrapText="1"/>
    </xf>
    <xf numFmtId="0" fontId="29" fillId="0" borderId="1" xfId="0" applyFont="1" applyBorder="1" applyAlignment="1">
      <alignment vertical="top"/>
    </xf>
    <xf numFmtId="0" fontId="29" fillId="0" borderId="1" xfId="0" applyFont="1" applyBorder="1" applyAlignment="1">
      <alignment vertical="top" wrapText="1"/>
    </xf>
    <xf numFmtId="1" fontId="29" fillId="0" borderId="1" xfId="0" applyNumberFormat="1" applyFont="1" applyBorder="1" applyAlignment="1">
      <alignment vertical="top"/>
    </xf>
    <xf numFmtId="9" fontId="29" fillId="0" borderId="1" xfId="2" applyFont="1" applyBorder="1" applyAlignment="1">
      <alignment vertical="top"/>
    </xf>
    <xf numFmtId="0" fontId="29" fillId="0" borderId="0" xfId="0" applyFont="1" applyAlignment="1">
      <alignment vertical="top"/>
    </xf>
    <xf numFmtId="0" fontId="30" fillId="0" borderId="1" xfId="0" applyFont="1" applyFill="1" applyBorder="1" applyAlignment="1">
      <alignment vertical="top" wrapText="1"/>
    </xf>
    <xf numFmtId="0" fontId="29" fillId="0" borderId="1" xfId="0" applyFont="1" applyFill="1" applyBorder="1" applyAlignment="1" applyProtection="1">
      <alignment vertical="top"/>
      <protection locked="0"/>
    </xf>
    <xf numFmtId="0" fontId="29" fillId="0" borderId="1" xfId="0" applyFont="1" applyFill="1" applyBorder="1" applyAlignment="1" applyProtection="1">
      <alignment horizontal="left" vertical="top"/>
      <protection locked="0"/>
    </xf>
    <xf numFmtId="0" fontId="29" fillId="0" borderId="1" xfId="0" applyFont="1" applyFill="1" applyBorder="1" applyAlignment="1" applyProtection="1">
      <alignment vertical="top" wrapText="1"/>
      <protection locked="0"/>
    </xf>
    <xf numFmtId="1" fontId="29" fillId="0" borderId="1" xfId="0" applyNumberFormat="1" applyFont="1" applyFill="1" applyBorder="1" applyAlignment="1">
      <alignment vertical="top"/>
    </xf>
    <xf numFmtId="9" fontId="29" fillId="0" borderId="1" xfId="2" applyFont="1" applyFill="1" applyBorder="1" applyAlignment="1">
      <alignment vertical="top"/>
    </xf>
    <xf numFmtId="0" fontId="29" fillId="0" borderId="1" xfId="0" applyFont="1" applyFill="1" applyBorder="1" applyAlignment="1">
      <alignment vertical="top"/>
    </xf>
    <xf numFmtId="0" fontId="29" fillId="0" borderId="1" xfId="0" applyFont="1" applyFill="1" applyBorder="1" applyAlignment="1">
      <alignment vertical="top" wrapText="1"/>
    </xf>
    <xf numFmtId="0" fontId="52" fillId="0" borderId="1" xfId="3" applyFont="1" applyFill="1" applyBorder="1" applyAlignment="1">
      <alignment vertical="top"/>
    </xf>
    <xf numFmtId="0" fontId="29" fillId="0" borderId="1" xfId="0" applyFont="1" applyBorder="1" applyAlignment="1" applyProtection="1">
      <alignment vertical="top"/>
      <protection locked="0"/>
    </xf>
    <xf numFmtId="0" fontId="29" fillId="0" borderId="1" xfId="0" applyFont="1" applyBorder="1" applyAlignment="1" applyProtection="1">
      <alignment vertical="top" wrapText="1"/>
      <protection locked="0"/>
    </xf>
    <xf numFmtId="0" fontId="29" fillId="0" borderId="1" xfId="0" applyFont="1" applyBorder="1" applyAlignment="1" applyProtection="1">
      <alignment horizontal="center" vertical="top" wrapText="1"/>
      <protection locked="0"/>
    </xf>
    <xf numFmtId="0" fontId="29" fillId="0" borderId="0" xfId="0" applyFont="1" applyAlignment="1">
      <alignment vertical="top" wrapText="1"/>
    </xf>
    <xf numFmtId="0" fontId="30" fillId="0" borderId="0" xfId="0" applyFont="1" applyAlignment="1">
      <alignment vertical="top"/>
    </xf>
    <xf numFmtId="1" fontId="29" fillId="0" borderId="0" xfId="0" applyNumberFormat="1" applyFont="1" applyAlignment="1">
      <alignment vertical="top"/>
    </xf>
    <xf numFmtId="9" fontId="29" fillId="0" borderId="0" xfId="2" applyFont="1" applyAlignment="1">
      <alignment vertical="top"/>
    </xf>
    <xf numFmtId="0" fontId="29" fillId="0" borderId="1" xfId="3" applyFont="1" applyFill="1" applyBorder="1" applyAlignment="1">
      <alignment vertical="top"/>
    </xf>
    <xf numFmtId="0" fontId="53" fillId="0" borderId="1" xfId="0" applyFont="1" applyBorder="1" applyAlignment="1">
      <alignment horizontal="center" vertical="top" wrapText="1"/>
    </xf>
    <xf numFmtId="0" fontId="24" fillId="0" borderId="1" xfId="0" applyFont="1" applyBorder="1" applyAlignment="1">
      <alignment horizontal="center" vertical="top"/>
    </xf>
    <xf numFmtId="0" fontId="53" fillId="0" borderId="1" xfId="0" applyFont="1" applyFill="1" applyBorder="1" applyAlignment="1">
      <alignment horizontal="center" vertical="top" wrapText="1"/>
    </xf>
    <xf numFmtId="0" fontId="24" fillId="0" borderId="1" xfId="0" applyFont="1" applyBorder="1" applyAlignment="1">
      <alignment horizontal="center" vertical="top" wrapText="1"/>
    </xf>
    <xf numFmtId="0" fontId="24" fillId="0" borderId="1" xfId="0" applyFont="1" applyFill="1" applyBorder="1" applyAlignment="1">
      <alignment horizontal="center" vertical="top"/>
    </xf>
    <xf numFmtId="49" fontId="29" fillId="0" borderId="0" xfId="0" applyNumberFormat="1" applyFont="1" applyAlignment="1">
      <alignment vertical="top"/>
    </xf>
    <xf numFmtId="49" fontId="29" fillId="0" borderId="1" xfId="0" applyNumberFormat="1" applyFont="1" applyBorder="1" applyAlignment="1">
      <alignment vertical="top"/>
    </xf>
    <xf numFmtId="49" fontId="29" fillId="0" borderId="1" xfId="0" applyNumberFormat="1" applyFont="1" applyFill="1" applyBorder="1" applyAlignment="1">
      <alignment vertical="top"/>
    </xf>
    <xf numFmtId="0" fontId="29" fillId="0" borderId="0" xfId="0" applyFont="1" applyAlignment="1">
      <alignment horizontal="center" vertical="top"/>
    </xf>
    <xf numFmtId="0" fontId="29" fillId="0" borderId="1" xfId="0" applyFont="1" applyBorder="1" applyAlignment="1">
      <alignment horizontal="center" vertical="top"/>
    </xf>
    <xf numFmtId="0" fontId="54" fillId="0" borderId="0" xfId="0" applyFont="1" applyAlignment="1">
      <alignment vertical="top"/>
    </xf>
    <xf numFmtId="0" fontId="0" fillId="0" borderId="0" xfId="0"/>
    <xf numFmtId="0" fontId="68" fillId="0" borderId="0" xfId="0" applyFont="1"/>
    <xf numFmtId="0" fontId="49" fillId="8" borderId="11" xfId="0" applyFont="1" applyFill="1" applyBorder="1" applyAlignment="1">
      <alignment horizontal="center" vertical="top"/>
    </xf>
    <xf numFmtId="0" fontId="45" fillId="8" borderId="13" xfId="0" applyFont="1" applyFill="1" applyBorder="1" applyAlignment="1">
      <alignment horizontal="center" vertical="top" wrapText="1"/>
    </xf>
    <xf numFmtId="0" fontId="47" fillId="0" borderId="9" xfId="0" applyFont="1" applyBorder="1" applyAlignment="1">
      <alignment horizontal="center" vertical="top"/>
    </xf>
    <xf numFmtId="0" fontId="47" fillId="0" borderId="5" xfId="0" applyFont="1" applyBorder="1" applyAlignment="1">
      <alignment horizontal="center" vertical="top"/>
    </xf>
    <xf numFmtId="0" fontId="47" fillId="0" borderId="10" xfId="0" applyFont="1" applyBorder="1" applyAlignment="1">
      <alignment horizontal="center" vertical="top"/>
    </xf>
    <xf numFmtId="0" fontId="47" fillId="0" borderId="6" xfId="0" applyFont="1" applyBorder="1" applyAlignment="1">
      <alignment vertical="top" wrapText="1"/>
    </xf>
    <xf numFmtId="0" fontId="47" fillId="0" borderId="6" xfId="0" applyFont="1" applyBorder="1" applyAlignment="1">
      <alignment horizontal="center" vertical="top"/>
    </xf>
    <xf numFmtId="0" fontId="47" fillId="0" borderId="7" xfId="0" applyFont="1" applyBorder="1" applyAlignment="1">
      <alignment horizontal="center" vertical="top"/>
    </xf>
    <xf numFmtId="165" fontId="47" fillId="0" borderId="6" xfId="0" applyNumberFormat="1" applyFont="1" applyBorder="1" applyAlignment="1">
      <alignment horizontal="center" vertical="top"/>
    </xf>
    <xf numFmtId="0" fontId="13" fillId="3" borderId="27" xfId="0" applyFont="1" applyFill="1" applyBorder="1" applyAlignment="1">
      <alignment horizontal="left" vertical="center" wrapText="1"/>
    </xf>
    <xf numFmtId="0" fontId="1" fillId="0" borderId="1" xfId="0" applyFont="1" applyBorder="1" applyAlignment="1">
      <alignment horizontal="center"/>
    </xf>
    <xf numFmtId="0" fontId="0" fillId="0" borderId="1" xfId="0" applyBorder="1" applyAlignment="1">
      <alignment horizontal="center"/>
    </xf>
    <xf numFmtId="0" fontId="68" fillId="0" borderId="1" xfId="0" applyFont="1" applyBorder="1" applyAlignment="1">
      <alignment horizontal="center"/>
    </xf>
    <xf numFmtId="0" fontId="17" fillId="5" borderId="27" xfId="0" applyFont="1" applyFill="1" applyBorder="1" applyAlignment="1" applyProtection="1">
      <alignment horizontal="left" vertical="center"/>
    </xf>
    <xf numFmtId="49" fontId="40" fillId="0" borderId="1" xfId="0" applyNumberFormat="1" applyFont="1" applyBorder="1" applyAlignment="1">
      <alignment vertical="top"/>
    </xf>
    <xf numFmtId="49" fontId="40" fillId="0" borderId="1" xfId="0" applyNumberFormat="1" applyFont="1" applyFill="1" applyBorder="1" applyAlignment="1">
      <alignment vertical="top"/>
    </xf>
    <xf numFmtId="49" fontId="30" fillId="0" borderId="1" xfId="0" applyNumberFormat="1" applyFont="1" applyBorder="1" applyAlignment="1">
      <alignment vertical="top"/>
    </xf>
    <xf numFmtId="0" fontId="30" fillId="0" borderId="1" xfId="0" applyFont="1" applyBorder="1" applyAlignment="1">
      <alignment vertical="top" wrapText="1"/>
    </xf>
    <xf numFmtId="0" fontId="17" fillId="6" borderId="1" xfId="0" applyFont="1" applyFill="1" applyBorder="1" applyAlignment="1">
      <alignment vertical="top" wrapText="1"/>
    </xf>
    <xf numFmtId="0" fontId="30" fillId="3" borderId="1" xfId="0" applyFont="1" applyFill="1" applyBorder="1" applyAlignment="1">
      <alignment horizontal="center" vertical="top"/>
    </xf>
    <xf numFmtId="0" fontId="30" fillId="10" borderId="1" xfId="0" applyFont="1" applyFill="1" applyBorder="1" applyAlignment="1">
      <alignment horizontal="center" vertical="top"/>
    </xf>
    <xf numFmtId="0" fontId="30" fillId="3" borderId="1" xfId="0" applyFont="1" applyFill="1" applyBorder="1" applyAlignment="1">
      <alignment vertical="top"/>
    </xf>
    <xf numFmtId="0" fontId="30" fillId="0" borderId="1" xfId="0" applyFont="1" applyBorder="1" applyAlignment="1">
      <alignment vertical="top"/>
    </xf>
    <xf numFmtId="0" fontId="30" fillId="3" borderId="1" xfId="0" applyFont="1" applyFill="1" applyBorder="1" applyAlignment="1">
      <alignment vertical="top" wrapText="1"/>
    </xf>
    <xf numFmtId="1" fontId="30" fillId="3" borderId="1" xfId="0" applyNumberFormat="1" applyFont="1" applyFill="1" applyBorder="1" applyAlignment="1" applyProtection="1">
      <alignment horizontal="center" vertical="top" wrapText="1"/>
      <protection locked="0"/>
    </xf>
    <xf numFmtId="9" fontId="30" fillId="3" borderId="1" xfId="2" applyFont="1" applyFill="1" applyBorder="1" applyAlignment="1" applyProtection="1">
      <alignment horizontal="center" vertical="top" wrapText="1"/>
      <protection locked="0"/>
    </xf>
    <xf numFmtId="0" fontId="30" fillId="0" borderId="54" xfId="0" applyFont="1" applyBorder="1" applyAlignment="1">
      <alignment vertical="top"/>
    </xf>
    <xf numFmtId="0" fontId="52" fillId="0" borderId="54" xfId="3" applyFont="1" applyFill="1" applyBorder="1" applyAlignment="1">
      <alignment vertical="top"/>
    </xf>
    <xf numFmtId="0" fontId="29" fillId="0" borderId="54" xfId="0" applyFont="1" applyBorder="1" applyAlignment="1">
      <alignment vertical="top"/>
    </xf>
    <xf numFmtId="0" fontId="52" fillId="0" borderId="54" xfId="3" applyFont="1" applyBorder="1" applyAlignment="1">
      <alignment vertical="top"/>
    </xf>
    <xf numFmtId="0" fontId="29" fillId="0" borderId="55" xfId="0" applyFont="1" applyBorder="1" applyAlignment="1">
      <alignment vertical="top"/>
    </xf>
    <xf numFmtId="0" fontId="29" fillId="0" borderId="56" xfId="0" applyFont="1" applyBorder="1" applyAlignment="1">
      <alignment vertical="top"/>
    </xf>
    <xf numFmtId="0" fontId="29" fillId="0" borderId="69" xfId="0" applyFont="1" applyBorder="1" applyAlignment="1">
      <alignment vertical="top"/>
    </xf>
    <xf numFmtId="0" fontId="30" fillId="3" borderId="9" xfId="0" applyFont="1" applyFill="1" applyBorder="1" applyAlignment="1">
      <alignment vertical="top" wrapText="1"/>
    </xf>
    <xf numFmtId="0" fontId="30" fillId="3" borderId="5" xfId="0" applyFont="1" applyFill="1" applyBorder="1" applyAlignment="1">
      <alignment vertical="top" wrapText="1"/>
    </xf>
    <xf numFmtId="0" fontId="29" fillId="0" borderId="9" xfId="0" applyFont="1" applyBorder="1" applyAlignment="1">
      <alignment vertical="top"/>
    </xf>
    <xf numFmtId="0" fontId="29" fillId="0" borderId="5" xfId="0" applyFont="1" applyBorder="1" applyAlignment="1">
      <alignment vertical="top"/>
    </xf>
    <xf numFmtId="0" fontId="29" fillId="0" borderId="9" xfId="0" applyFont="1" applyFill="1" applyBorder="1" applyAlignment="1">
      <alignment vertical="top"/>
    </xf>
    <xf numFmtId="0" fontId="29" fillId="0" borderId="5" xfId="0" applyFont="1" applyFill="1" applyBorder="1" applyAlignment="1">
      <alignment vertical="top"/>
    </xf>
    <xf numFmtId="0" fontId="52" fillId="0" borderId="9" xfId="3" applyFont="1" applyFill="1" applyBorder="1" applyAlignment="1">
      <alignment vertical="top"/>
    </xf>
    <xf numFmtId="0" fontId="29" fillId="0" borderId="10" xfId="0" applyFont="1" applyFill="1" applyBorder="1" applyAlignment="1">
      <alignment vertical="top"/>
    </xf>
    <xf numFmtId="0" fontId="29" fillId="0" borderId="6" xfId="0" applyFont="1" applyBorder="1" applyAlignment="1">
      <alignment vertical="top"/>
    </xf>
    <xf numFmtId="0" fontId="29" fillId="0" borderId="7" xfId="0" applyFont="1" applyBorder="1" applyAlignment="1">
      <alignment vertical="top"/>
    </xf>
    <xf numFmtId="0" fontId="30" fillId="2" borderId="9" xfId="0" applyFont="1" applyFill="1" applyBorder="1" applyAlignment="1">
      <alignment vertical="top" wrapText="1"/>
    </xf>
    <xf numFmtId="0" fontId="30" fillId="2" borderId="5" xfId="0" applyFont="1" applyFill="1" applyBorder="1" applyAlignment="1">
      <alignment vertical="top" wrapText="1"/>
    </xf>
    <xf numFmtId="0" fontId="30" fillId="0" borderId="9" xfId="0" applyFont="1" applyFill="1" applyBorder="1" applyAlignment="1">
      <alignment vertical="top" wrapText="1"/>
    </xf>
    <xf numFmtId="0" fontId="30" fillId="0" borderId="5" xfId="0" applyFont="1" applyFill="1" applyBorder="1" applyAlignment="1">
      <alignment vertical="top" wrapText="1"/>
    </xf>
    <xf numFmtId="0" fontId="29" fillId="0" borderId="9" xfId="0" applyFont="1" applyFill="1" applyBorder="1" applyAlignment="1" applyProtection="1">
      <alignment vertical="top" wrapText="1"/>
      <protection locked="0"/>
    </xf>
    <xf numFmtId="0" fontId="29" fillId="0" borderId="5" xfId="0" applyFont="1" applyFill="1" applyBorder="1" applyAlignment="1" applyProtection="1">
      <alignment vertical="top" wrapText="1"/>
      <protection locked="0"/>
    </xf>
    <xf numFmtId="0" fontId="29" fillId="0" borderId="9" xfId="0" applyFont="1" applyFill="1" applyBorder="1" applyAlignment="1">
      <alignment vertical="top" wrapText="1"/>
    </xf>
    <xf numFmtId="0" fontId="29" fillId="0" borderId="5" xfId="0" applyFont="1" applyFill="1" applyBorder="1" applyAlignment="1">
      <alignment vertical="top" wrapText="1"/>
    </xf>
    <xf numFmtId="0" fontId="29" fillId="0" borderId="10" xfId="0" applyFont="1" applyBorder="1" applyAlignment="1">
      <alignment vertical="top"/>
    </xf>
    <xf numFmtId="1" fontId="29" fillId="9" borderId="55" xfId="0" applyNumberFormat="1" applyFont="1" applyFill="1" applyBorder="1" applyAlignment="1">
      <alignment vertical="top"/>
    </xf>
    <xf numFmtId="9" fontId="29" fillId="9" borderId="56" xfId="2" applyFont="1" applyFill="1" applyBorder="1" applyAlignment="1">
      <alignment vertical="top"/>
    </xf>
    <xf numFmtId="1" fontId="29" fillId="11" borderId="56" xfId="0" applyNumberFormat="1" applyFont="1" applyFill="1" applyBorder="1" applyAlignment="1">
      <alignment vertical="top"/>
    </xf>
    <xf numFmtId="9" fontId="29" fillId="11" borderId="56" xfId="2" applyFont="1" applyFill="1" applyBorder="1" applyAlignment="1">
      <alignment vertical="top"/>
    </xf>
    <xf numFmtId="1" fontId="29" fillId="12" borderId="56" xfId="0" applyNumberFormat="1" applyFont="1" applyFill="1" applyBorder="1" applyAlignment="1">
      <alignment vertical="top"/>
    </xf>
    <xf numFmtId="9" fontId="29" fillId="12" borderId="56" xfId="2" applyFont="1" applyFill="1" applyBorder="1" applyAlignment="1">
      <alignment vertical="top"/>
    </xf>
    <xf numFmtId="1" fontId="29" fillId="13" borderId="56" xfId="0" applyNumberFormat="1" applyFont="1" applyFill="1" applyBorder="1" applyAlignment="1">
      <alignment vertical="top"/>
    </xf>
    <xf numFmtId="9" fontId="29" fillId="13" borderId="56" xfId="2" applyFont="1" applyFill="1" applyBorder="1" applyAlignment="1">
      <alignment vertical="top"/>
    </xf>
    <xf numFmtId="1" fontId="29" fillId="10" borderId="56" xfId="0" applyNumberFormat="1" applyFont="1" applyFill="1" applyBorder="1" applyAlignment="1">
      <alignment vertical="top"/>
    </xf>
    <xf numFmtId="9" fontId="29" fillId="10" borderId="56" xfId="2" applyFont="1" applyFill="1" applyBorder="1" applyAlignment="1">
      <alignment vertical="top"/>
    </xf>
    <xf numFmtId="9" fontId="29" fillId="10" borderId="69" xfId="2" applyFont="1" applyFill="1" applyBorder="1" applyAlignment="1">
      <alignment vertical="top"/>
    </xf>
    <xf numFmtId="1" fontId="30" fillId="3" borderId="9" xfId="0" applyNumberFormat="1" applyFont="1" applyFill="1" applyBorder="1" applyAlignment="1" applyProtection="1">
      <alignment horizontal="center" vertical="top" wrapText="1"/>
      <protection locked="0"/>
    </xf>
    <xf numFmtId="9" fontId="30" fillId="3" borderId="5" xfId="2" applyFont="1" applyFill="1" applyBorder="1" applyAlignment="1" applyProtection="1">
      <alignment horizontal="center" vertical="top" wrapText="1"/>
      <protection locked="0"/>
    </xf>
    <xf numFmtId="1" fontId="29" fillId="0" borderId="9" xfId="0" applyNumberFormat="1" applyFont="1" applyBorder="1" applyAlignment="1">
      <alignment vertical="top"/>
    </xf>
    <xf numFmtId="9" fontId="29" fillId="0" borderId="5" xfId="2" applyFont="1" applyBorder="1" applyAlignment="1">
      <alignment vertical="top"/>
    </xf>
    <xf numFmtId="1" fontId="29" fillId="0" borderId="9" xfId="0" applyNumberFormat="1" applyFont="1" applyFill="1" applyBorder="1" applyAlignment="1">
      <alignment vertical="top"/>
    </xf>
    <xf numFmtId="9" fontId="29" fillId="0" borderId="5" xfId="2" applyFont="1" applyFill="1" applyBorder="1" applyAlignment="1">
      <alignment vertical="top"/>
    </xf>
    <xf numFmtId="1" fontId="29" fillId="0" borderId="10" xfId="0" applyNumberFormat="1" applyFont="1" applyBorder="1" applyAlignment="1">
      <alignment vertical="top"/>
    </xf>
    <xf numFmtId="9" fontId="29" fillId="0" borderId="6" xfId="2" applyFont="1" applyBorder="1" applyAlignment="1">
      <alignment vertical="top"/>
    </xf>
    <xf numFmtId="1" fontId="29" fillId="0" borderId="6" xfId="0" applyNumberFormat="1" applyFont="1" applyBorder="1" applyAlignment="1">
      <alignment vertical="top"/>
    </xf>
    <xf numFmtId="9" fontId="29" fillId="0" borderId="7" xfId="2" applyFont="1" applyBorder="1" applyAlignment="1">
      <alignment vertical="top"/>
    </xf>
    <xf numFmtId="0" fontId="29" fillId="0" borderId="1" xfId="0" quotePrefix="1" applyNumberFormat="1" applyFont="1" applyBorder="1" applyAlignment="1">
      <alignment vertical="top"/>
    </xf>
    <xf numFmtId="0" fontId="24" fillId="0" borderId="1" xfId="0" applyFont="1" applyBorder="1"/>
    <xf numFmtId="0" fontId="78" fillId="0" borderId="54" xfId="3" applyFont="1" applyBorder="1" applyAlignment="1">
      <alignment vertical="top"/>
    </xf>
    <xf numFmtId="0" fontId="78" fillId="0" borderId="1" xfId="3" applyFont="1" applyBorder="1"/>
    <xf numFmtId="0" fontId="24" fillId="0" borderId="1" xfId="0" applyFont="1" applyFill="1" applyBorder="1"/>
    <xf numFmtId="0" fontId="78" fillId="0" borderId="1" xfId="3" applyFont="1" applyFill="1" applyBorder="1"/>
    <xf numFmtId="0" fontId="78" fillId="0" borderId="54" xfId="3" applyFont="1" applyBorder="1"/>
    <xf numFmtId="0" fontId="78" fillId="0" borderId="1" xfId="3" applyFont="1" applyBorder="1" applyAlignment="1">
      <alignment vertical="top"/>
    </xf>
    <xf numFmtId="0" fontId="78" fillId="0" borderId="54" xfId="3" applyFont="1" applyFill="1" applyBorder="1" applyAlignment="1">
      <alignment vertical="top"/>
    </xf>
    <xf numFmtId="0" fontId="12" fillId="0" borderId="0" xfId="0" applyFont="1" applyFill="1" applyBorder="1" applyAlignment="1">
      <alignment horizontal="center" vertical="center" wrapText="1"/>
    </xf>
    <xf numFmtId="0" fontId="3" fillId="0" borderId="0" xfId="0" applyFont="1" applyFill="1" applyBorder="1" applyAlignment="1">
      <alignment horizontal="center"/>
    </xf>
    <xf numFmtId="3" fontId="21" fillId="0" borderId="0" xfId="4" applyNumberFormat="1" applyFont="1" applyFill="1" applyBorder="1" applyAlignment="1">
      <alignment horizontal="center" vertical="center" wrapText="1"/>
    </xf>
    <xf numFmtId="0" fontId="18" fillId="0" borderId="0" xfId="0" applyFont="1" applyFill="1" applyBorder="1" applyAlignment="1" applyProtection="1">
      <alignment horizontal="center" vertical="top" wrapText="1"/>
      <protection locked="0"/>
    </xf>
    <xf numFmtId="0" fontId="18" fillId="0" borderId="0"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center" vertical="top" wrapText="1"/>
      <protection locked="0"/>
    </xf>
    <xf numFmtId="0" fontId="2" fillId="0" borderId="0" xfId="0" applyFont="1" applyAlignment="1" applyProtection="1">
      <alignment horizontal="center"/>
      <protection locked="0"/>
    </xf>
    <xf numFmtId="0" fontId="0" fillId="0" borderId="0" xfId="0" applyProtection="1">
      <protection locked="0"/>
    </xf>
    <xf numFmtId="0" fontId="16" fillId="0" borderId="0" xfId="0" applyFont="1" applyAlignment="1" applyProtection="1">
      <alignment horizontal="center"/>
      <protection locked="0"/>
    </xf>
    <xf numFmtId="0" fontId="32" fillId="0" borderId="0" xfId="0" applyFont="1" applyAlignment="1" applyProtection="1">
      <alignment horizontal="center"/>
      <protection locked="0"/>
    </xf>
    <xf numFmtId="0" fontId="34" fillId="0" borderId="0" xfId="0" applyFont="1" applyFill="1" applyProtection="1">
      <protection locked="0"/>
    </xf>
    <xf numFmtId="0" fontId="34" fillId="0" borderId="0" xfId="0" applyFont="1" applyProtection="1">
      <protection locked="0"/>
    </xf>
    <xf numFmtId="0" fontId="28" fillId="0" borderId="3" xfId="0" applyFont="1" applyFill="1" applyBorder="1" applyAlignment="1" applyProtection="1">
      <alignment horizontal="left"/>
      <protection locked="0"/>
    </xf>
    <xf numFmtId="0" fontId="33" fillId="0" borderId="15" xfId="0" applyFont="1" applyFill="1" applyBorder="1" applyAlignment="1" applyProtection="1">
      <alignment horizontal="left"/>
      <protection locked="0"/>
    </xf>
    <xf numFmtId="0" fontId="6" fillId="0" borderId="0" xfId="0" applyFont="1" applyAlignment="1" applyProtection="1">
      <alignment horizontal="center"/>
      <protection locked="0"/>
    </xf>
    <xf numFmtId="0" fontId="5" fillId="0" borderId="0" xfId="0" applyFont="1" applyProtection="1">
      <protection locked="0"/>
    </xf>
    <xf numFmtId="0" fontId="12" fillId="0" borderId="0" xfId="0" applyFont="1" applyAlignment="1" applyProtection="1">
      <alignment horizontal="center" wrapText="1"/>
      <protection locked="0"/>
    </xf>
    <xf numFmtId="0" fontId="41" fillId="7" borderId="0" xfId="0" applyFont="1" applyFill="1" applyBorder="1" applyAlignment="1" applyProtection="1">
      <alignment horizontal="left" vertical="top" wrapText="1"/>
      <protection locked="0"/>
    </xf>
    <xf numFmtId="0" fontId="7" fillId="0" borderId="0" xfId="0" applyFont="1" applyAlignment="1" applyProtection="1">
      <alignment wrapText="1"/>
      <protection locked="0"/>
    </xf>
    <xf numFmtId="0" fontId="29" fillId="0" borderId="0" xfId="0" applyFont="1" applyAlignment="1" applyProtection="1">
      <alignment horizontal="center" vertical="center"/>
      <protection locked="0"/>
    </xf>
    <xf numFmtId="0" fontId="29" fillId="7" borderId="23" xfId="0" applyFont="1" applyFill="1" applyBorder="1" applyAlignment="1" applyProtection="1">
      <alignment horizontal="left" vertical="center"/>
      <protection locked="0"/>
    </xf>
    <xf numFmtId="0" fontId="29" fillId="0" borderId="0" xfId="0" applyFont="1" applyAlignment="1" applyProtection="1">
      <alignment vertical="center"/>
      <protection locked="0"/>
    </xf>
    <xf numFmtId="0" fontId="40" fillId="0" borderId="15" xfId="0" applyFont="1" applyFill="1" applyBorder="1" applyAlignment="1" applyProtection="1">
      <protection locked="0"/>
    </xf>
    <xf numFmtId="0" fontId="13" fillId="0" borderId="0" xfId="0" applyFont="1" applyProtection="1">
      <protection locked="0"/>
    </xf>
    <xf numFmtId="0" fontId="0" fillId="0" borderId="0" xfId="0" applyFont="1" applyProtection="1">
      <protection locked="0"/>
    </xf>
    <xf numFmtId="0" fontId="15" fillId="0" borderId="0" xfId="0" applyFont="1" applyAlignment="1" applyProtection="1">
      <alignment horizontal="center" vertical="top"/>
      <protection locked="0"/>
    </xf>
    <xf numFmtId="0" fontId="11" fillId="0" borderId="0" xfId="0" applyFont="1" applyAlignment="1" applyProtection="1">
      <alignment vertical="top"/>
      <protection locked="0"/>
    </xf>
    <xf numFmtId="0" fontId="15" fillId="0" borderId="0" xfId="0" applyFont="1" applyAlignment="1" applyProtection="1">
      <alignment horizontal="center"/>
      <protection locked="0"/>
    </xf>
    <xf numFmtId="0" fontId="11" fillId="0" borderId="0" xfId="0" applyFont="1" applyProtection="1">
      <protection locked="0"/>
    </xf>
    <xf numFmtId="0" fontId="37" fillId="6" borderId="0" xfId="0" applyFont="1" applyFill="1" applyAlignment="1" applyProtection="1">
      <alignment horizontal="center"/>
      <protection locked="0"/>
    </xf>
    <xf numFmtId="164" fontId="19" fillId="0" borderId="0" xfId="1" applyNumberFormat="1" applyFont="1" applyFill="1" applyBorder="1" applyAlignment="1" applyProtection="1">
      <alignment vertical="top"/>
      <protection locked="0"/>
    </xf>
    <xf numFmtId="0" fontId="15" fillId="0" borderId="11" xfId="0" applyFont="1" applyFill="1" applyBorder="1" applyAlignment="1" applyProtection="1">
      <alignment horizontal="center" vertical="top"/>
      <protection locked="0"/>
    </xf>
    <xf numFmtId="9" fontId="14" fillId="0" borderId="12" xfId="2" applyFont="1" applyBorder="1" applyAlignment="1" applyProtection="1">
      <alignment horizontal="center" vertical="top"/>
      <protection locked="0"/>
    </xf>
    <xf numFmtId="0" fontId="15" fillId="0" borderId="9" xfId="0" applyFont="1" applyFill="1" applyBorder="1" applyAlignment="1" applyProtection="1">
      <alignment horizontal="center" vertical="top"/>
      <protection locked="0"/>
    </xf>
    <xf numFmtId="0" fontId="12" fillId="3" borderId="9" xfId="0" applyFont="1" applyFill="1" applyBorder="1" applyAlignment="1" applyProtection="1">
      <alignment horizontal="center" vertical="top" wrapText="1"/>
      <protection locked="0"/>
    </xf>
    <xf numFmtId="9" fontId="41" fillId="3" borderId="1" xfId="0" applyNumberFormat="1" applyFont="1" applyFill="1" applyBorder="1" applyAlignment="1" applyProtection="1">
      <alignment horizontal="center" vertical="top" wrapText="1"/>
      <protection locked="0"/>
    </xf>
    <xf numFmtId="9" fontId="41" fillId="3" borderId="45" xfId="0" applyNumberFormat="1" applyFont="1" applyFill="1" applyBorder="1" applyAlignment="1" applyProtection="1">
      <alignment horizontal="center" vertical="top" wrapText="1"/>
      <protection locked="0"/>
    </xf>
    <xf numFmtId="164" fontId="18" fillId="0" borderId="0" xfId="1" applyNumberFormat="1" applyFont="1" applyFill="1" applyBorder="1" applyAlignment="1" applyProtection="1">
      <alignment vertical="top"/>
      <protection locked="0"/>
    </xf>
    <xf numFmtId="0" fontId="8" fillId="2" borderId="9" xfId="0" applyFont="1" applyFill="1" applyBorder="1" applyAlignment="1" applyProtection="1">
      <alignment horizontal="center" vertical="top" wrapText="1"/>
      <protection locked="0"/>
    </xf>
    <xf numFmtId="9" fontId="3" fillId="2" borderId="1" xfId="1" applyNumberFormat="1" applyFont="1" applyFill="1" applyBorder="1" applyAlignment="1" applyProtection="1">
      <alignment horizontal="center" vertical="top" wrapText="1"/>
      <protection locked="0"/>
    </xf>
    <xf numFmtId="9" fontId="39" fillId="2" borderId="1" xfId="1" applyNumberFormat="1" applyFont="1" applyFill="1" applyBorder="1" applyAlignment="1" applyProtection="1">
      <alignment horizontal="center" vertical="top" wrapText="1"/>
      <protection locked="0"/>
    </xf>
    <xf numFmtId="3" fontId="21" fillId="0" borderId="0" xfId="4"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protection locked="0"/>
    </xf>
    <xf numFmtId="164" fontId="12" fillId="3" borderId="26" xfId="1" applyNumberFormat="1" applyFont="1" applyFill="1" applyBorder="1" applyAlignment="1" applyProtection="1">
      <alignment horizontal="center" vertical="top" wrapText="1"/>
      <protection locked="0"/>
    </xf>
    <xf numFmtId="164" fontId="12" fillId="3" borderId="18" xfId="0" applyNumberFormat="1" applyFont="1" applyFill="1" applyBorder="1" applyAlignment="1" applyProtection="1">
      <alignment horizontal="center" vertical="top" wrapText="1"/>
      <protection locked="0"/>
    </xf>
    <xf numFmtId="0" fontId="1" fillId="0" borderId="0" xfId="0" applyFont="1" applyFill="1" applyBorder="1" applyAlignment="1" applyProtection="1">
      <alignment horizontal="center"/>
      <protection locked="0"/>
    </xf>
    <xf numFmtId="0" fontId="3" fillId="2" borderId="14" xfId="0" applyFont="1" applyFill="1" applyBorder="1" applyAlignment="1" applyProtection="1">
      <alignment horizontal="center"/>
      <protection locked="0"/>
    </xf>
    <xf numFmtId="0" fontId="3" fillId="2" borderId="18" xfId="0" applyFont="1" applyFill="1" applyBorder="1" applyAlignment="1" applyProtection="1">
      <alignment horizontal="center"/>
      <protection locked="0"/>
    </xf>
    <xf numFmtId="0" fontId="8" fillId="0" borderId="0" xfId="0" applyFont="1" applyFill="1" applyBorder="1" applyAlignment="1" applyProtection="1">
      <protection locked="0"/>
    </xf>
    <xf numFmtId="0" fontId="11" fillId="0" borderId="0" xfId="0" applyFont="1" applyFill="1" applyBorder="1" applyAlignment="1" applyProtection="1">
      <alignment horizontal="center" vertical="center" wrapText="1"/>
      <protection locked="0"/>
    </xf>
    <xf numFmtId="164" fontId="7" fillId="3" borderId="12" xfId="1" applyNumberFormat="1" applyFont="1" applyFill="1" applyBorder="1" applyAlignment="1" applyProtection="1">
      <alignment horizontal="left" vertical="center" wrapText="1"/>
      <protection locked="0"/>
    </xf>
    <xf numFmtId="164" fontId="7" fillId="3" borderId="12" xfId="1" applyNumberFormat="1" applyFont="1" applyFill="1" applyBorder="1" applyAlignment="1" applyProtection="1">
      <alignment vertical="center" wrapText="1"/>
      <protection locked="0"/>
    </xf>
    <xf numFmtId="164" fontId="14" fillId="0" borderId="46" xfId="1" applyNumberFormat="1" applyFont="1" applyFill="1" applyBorder="1" applyAlignment="1" applyProtection="1">
      <alignment horizontal="left" vertical="center" wrapText="1"/>
      <protection locked="0"/>
    </xf>
    <xf numFmtId="164" fontId="14" fillId="0" borderId="13" xfId="1" applyNumberFormat="1" applyFont="1" applyFill="1" applyBorder="1" applyAlignment="1" applyProtection="1">
      <alignment vertical="center" wrapText="1"/>
      <protection locked="0"/>
    </xf>
    <xf numFmtId="0" fontId="10" fillId="0" borderId="0" xfId="0" applyFont="1" applyBorder="1" applyAlignment="1" applyProtection="1">
      <alignment vertical="top" wrapText="1"/>
      <protection locked="0"/>
    </xf>
    <xf numFmtId="164" fontId="7" fillId="3" borderId="1" xfId="1" applyNumberFormat="1" applyFont="1" applyFill="1" applyBorder="1" applyAlignment="1" applyProtection="1">
      <alignment horizontal="left" vertical="center" wrapText="1"/>
      <protection locked="0"/>
    </xf>
    <xf numFmtId="164" fontId="7" fillId="3" borderId="1" xfId="1" applyNumberFormat="1" applyFont="1" applyFill="1" applyBorder="1" applyAlignment="1" applyProtection="1">
      <alignment vertical="center" wrapText="1"/>
      <protection locked="0"/>
    </xf>
    <xf numFmtId="164" fontId="14" fillId="0" borderId="45" xfId="1" applyNumberFormat="1" applyFont="1" applyFill="1" applyBorder="1" applyAlignment="1" applyProtection="1">
      <alignment horizontal="left" vertical="center" wrapText="1"/>
      <protection locked="0"/>
    </xf>
    <xf numFmtId="164" fontId="14" fillId="0" borderId="5" xfId="1" applyNumberFormat="1" applyFont="1" applyFill="1" applyBorder="1" applyAlignment="1" applyProtection="1">
      <alignment vertical="center" wrapText="1"/>
      <protection locked="0"/>
    </xf>
    <xf numFmtId="164" fontId="7" fillId="3" borderId="38" xfId="1" applyNumberFormat="1" applyFont="1" applyFill="1" applyBorder="1" applyAlignment="1" applyProtection="1">
      <alignment horizontal="left" vertical="center" wrapText="1"/>
      <protection locked="0"/>
    </xf>
    <xf numFmtId="164" fontId="7" fillId="3" borderId="38" xfId="1" applyNumberFormat="1" applyFont="1" applyFill="1" applyBorder="1" applyAlignment="1" applyProtection="1">
      <alignment vertical="center" wrapText="1"/>
      <protection locked="0"/>
    </xf>
    <xf numFmtId="164" fontId="14" fillId="0" borderId="48" xfId="1" applyNumberFormat="1" applyFont="1" applyFill="1" applyBorder="1" applyAlignment="1" applyProtection="1">
      <alignment horizontal="left" vertical="center" wrapText="1"/>
      <protection locked="0"/>
    </xf>
    <xf numFmtId="164" fontId="14" fillId="0" borderId="49" xfId="1" applyNumberFormat="1" applyFont="1" applyFill="1" applyBorder="1" applyAlignment="1" applyProtection="1">
      <alignment vertical="center" wrapText="1"/>
      <protection locked="0"/>
    </xf>
    <xf numFmtId="0" fontId="8" fillId="0" borderId="0" xfId="0" applyFont="1" applyFill="1" applyBorder="1" applyAlignment="1" applyProtection="1">
      <alignment horizontal="center" vertical="center" wrapText="1"/>
      <protection locked="0"/>
    </xf>
    <xf numFmtId="0" fontId="1" fillId="0" borderId="0" xfId="0" applyFont="1" applyProtection="1">
      <protection locked="0"/>
    </xf>
    <xf numFmtId="164" fontId="14" fillId="0" borderId="8" xfId="1" applyNumberFormat="1" applyFont="1" applyFill="1" applyBorder="1" applyAlignment="1" applyProtection="1">
      <alignment vertical="center" wrapText="1"/>
      <protection locked="0"/>
    </xf>
    <xf numFmtId="164" fontId="14" fillId="0" borderId="31" xfId="1" applyNumberFormat="1" applyFont="1" applyFill="1" applyBorder="1" applyAlignment="1" applyProtection="1">
      <alignment vertical="center" wrapText="1"/>
      <protection locked="0"/>
    </xf>
    <xf numFmtId="164" fontId="14" fillId="0" borderId="9" xfId="1" applyNumberFormat="1" applyFont="1" applyFill="1" applyBorder="1" applyAlignment="1" applyProtection="1">
      <alignment vertical="center" wrapText="1"/>
      <protection locked="0"/>
    </xf>
    <xf numFmtId="164" fontId="14" fillId="0" borderId="10" xfId="1" applyNumberFormat="1" applyFont="1" applyFill="1" applyBorder="1" applyAlignment="1" applyProtection="1">
      <alignment vertical="center" wrapText="1"/>
      <protection locked="0"/>
    </xf>
    <xf numFmtId="164" fontId="14" fillId="0" borderId="7" xfId="1" applyNumberFormat="1" applyFont="1" applyFill="1" applyBorder="1" applyAlignment="1" applyProtection="1">
      <alignment vertical="center" wrapText="1"/>
      <protection locked="0"/>
    </xf>
    <xf numFmtId="164" fontId="14" fillId="3" borderId="26" xfId="1" applyNumberFormat="1" applyFont="1" applyFill="1" applyBorder="1" applyAlignment="1" applyProtection="1">
      <alignment vertical="center" wrapText="1"/>
      <protection locked="0" hidden="1"/>
    </xf>
    <xf numFmtId="0" fontId="0" fillId="0" borderId="0" xfId="0" applyBorder="1" applyProtection="1">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protection locked="0"/>
    </xf>
    <xf numFmtId="0" fontId="10" fillId="0" borderId="0" xfId="0" applyFont="1" applyBorder="1" applyAlignment="1" applyProtection="1">
      <protection locked="0"/>
    </xf>
    <xf numFmtId="0" fontId="10" fillId="0" borderId="0" xfId="0" applyFont="1" applyAlignment="1" applyProtection="1">
      <protection locked="0"/>
    </xf>
    <xf numFmtId="0" fontId="8" fillId="0" borderId="15" xfId="0" applyFont="1" applyFill="1" applyBorder="1" applyAlignment="1" applyProtection="1">
      <alignment horizontal="left"/>
      <protection locked="0"/>
    </xf>
    <xf numFmtId="164" fontId="21" fillId="0" borderId="15" xfId="1" applyNumberFormat="1" applyFont="1" applyFill="1" applyBorder="1" applyAlignment="1" applyProtection="1">
      <alignment vertical="center" wrapText="1"/>
      <protection locked="0"/>
    </xf>
    <xf numFmtId="164" fontId="21" fillId="0" borderId="16" xfId="1" applyNumberFormat="1" applyFont="1" applyFill="1" applyBorder="1" applyAlignment="1" applyProtection="1">
      <alignment vertical="center" wrapText="1"/>
      <protection locked="0"/>
    </xf>
    <xf numFmtId="0" fontId="0" fillId="0" borderId="0" xfId="0" applyFill="1" applyProtection="1">
      <protection locked="0"/>
    </xf>
    <xf numFmtId="164" fontId="12" fillId="0" borderId="0" xfId="1" applyNumberFormat="1" applyFont="1" applyFill="1" applyBorder="1" applyAlignment="1" applyProtection="1">
      <alignment vertical="center" wrapText="1"/>
      <protection locked="0"/>
    </xf>
    <xf numFmtId="0" fontId="2" fillId="0" borderId="0" xfId="0" applyFont="1" applyFill="1" applyBorder="1" applyAlignment="1" applyProtection="1">
      <alignment horizontal="center"/>
      <protection locked="0"/>
    </xf>
    <xf numFmtId="0" fontId="3" fillId="0" borderId="0" xfId="0" applyFont="1" applyBorder="1" applyAlignment="1" applyProtection="1">
      <protection locked="0"/>
    </xf>
    <xf numFmtId="0" fontId="25" fillId="0" borderId="0" xfId="0" applyFont="1" applyFill="1" applyBorder="1" applyAlignment="1" applyProtection="1">
      <alignment horizontal="center"/>
      <protection locked="0"/>
    </xf>
    <xf numFmtId="0" fontId="26" fillId="0" borderId="0" xfId="0" applyFont="1" applyFill="1" applyBorder="1" applyAlignment="1" applyProtection="1">
      <protection locked="0"/>
    </xf>
    <xf numFmtId="0" fontId="24" fillId="0" borderId="0" xfId="0" applyFont="1" applyFill="1" applyBorder="1" applyProtection="1">
      <protection locked="0"/>
    </xf>
    <xf numFmtId="0" fontId="24" fillId="0" borderId="0" xfId="0" applyFont="1" applyFill="1" applyProtection="1">
      <protection locked="0"/>
    </xf>
    <xf numFmtId="0" fontId="0" fillId="0" borderId="19" xfId="0" applyBorder="1" applyProtection="1">
      <protection locked="0"/>
    </xf>
    <xf numFmtId="0" fontId="0" fillId="0" borderId="20" xfId="0" applyBorder="1" applyProtection="1">
      <protection locked="0"/>
    </xf>
    <xf numFmtId="0" fontId="11" fillId="0" borderId="19" xfId="0" applyFont="1" applyBorder="1" applyProtection="1">
      <protection locked="0"/>
    </xf>
    <xf numFmtId="0" fontId="8" fillId="0" borderId="0" xfId="0" applyFont="1" applyBorder="1" applyAlignment="1" applyProtection="1">
      <alignment horizontal="center"/>
      <protection locked="0"/>
    </xf>
    <xf numFmtId="0" fontId="8" fillId="0" borderId="20" xfId="0" applyFont="1" applyBorder="1" applyAlignment="1" applyProtection="1">
      <alignment horizontal="center"/>
      <protection locked="0"/>
    </xf>
    <xf numFmtId="0" fontId="0" fillId="0" borderId="22" xfId="0" applyBorder="1" applyProtection="1">
      <protection locked="0"/>
    </xf>
    <xf numFmtId="164" fontId="7" fillId="3" borderId="28" xfId="1" applyNumberFormat="1" applyFont="1" applyFill="1" applyBorder="1" applyAlignment="1" applyProtection="1">
      <alignment vertical="top"/>
      <protection hidden="1"/>
    </xf>
    <xf numFmtId="164" fontId="7" fillId="3" borderId="1" xfId="1" applyNumberFormat="1" applyFont="1" applyFill="1" applyBorder="1" applyAlignment="1" applyProtection="1">
      <alignment vertical="top"/>
      <protection hidden="1"/>
    </xf>
    <xf numFmtId="164" fontId="12" fillId="3" borderId="1" xfId="1" applyNumberFormat="1" applyFont="1" applyFill="1" applyBorder="1" applyAlignment="1" applyProtection="1">
      <alignment vertical="top"/>
      <protection hidden="1"/>
    </xf>
    <xf numFmtId="164" fontId="7" fillId="3" borderId="31" xfId="1" applyNumberFormat="1" applyFont="1" applyFill="1" applyBorder="1" applyAlignment="1" applyProtection="1">
      <alignment vertical="top"/>
      <protection hidden="1"/>
    </xf>
    <xf numFmtId="164" fontId="7" fillId="3" borderId="5" xfId="1" applyNumberFormat="1" applyFont="1" applyFill="1" applyBorder="1" applyAlignment="1" applyProtection="1">
      <alignment vertical="top"/>
      <protection hidden="1"/>
    </xf>
    <xf numFmtId="164" fontId="12" fillId="3" borderId="5" xfId="1" applyNumberFormat="1" applyFont="1" applyFill="1" applyBorder="1" applyAlignment="1" applyProtection="1">
      <alignment vertical="top"/>
      <protection hidden="1"/>
    </xf>
    <xf numFmtId="164" fontId="11" fillId="3" borderId="12" xfId="1" applyNumberFormat="1" applyFont="1" applyFill="1" applyBorder="1" applyAlignment="1" applyProtection="1">
      <alignment vertical="top"/>
      <protection hidden="1"/>
    </xf>
    <xf numFmtId="164" fontId="15" fillId="2" borderId="1" xfId="0" applyNumberFormat="1" applyFont="1" applyFill="1" applyBorder="1" applyAlignment="1" applyProtection="1">
      <alignment vertical="top" wrapText="1"/>
      <protection hidden="1"/>
    </xf>
    <xf numFmtId="164" fontId="11" fillId="3" borderId="13" xfId="1" applyNumberFormat="1" applyFont="1" applyFill="1" applyBorder="1" applyAlignment="1" applyProtection="1">
      <alignment vertical="top"/>
      <protection hidden="1"/>
    </xf>
    <xf numFmtId="164" fontId="15" fillId="2" borderId="5" xfId="1" applyNumberFormat="1" applyFont="1" applyFill="1" applyBorder="1" applyAlignment="1" applyProtection="1">
      <alignment vertical="top"/>
      <protection hidden="1"/>
    </xf>
    <xf numFmtId="164" fontId="14" fillId="2" borderId="43" xfId="1" applyNumberFormat="1" applyFont="1" applyFill="1" applyBorder="1" applyAlignment="1" applyProtection="1">
      <protection hidden="1"/>
    </xf>
    <xf numFmtId="164" fontId="14" fillId="2" borderId="5" xfId="1" applyNumberFormat="1" applyFont="1" applyFill="1" applyBorder="1" applyAlignment="1" applyProtection="1">
      <protection hidden="1"/>
    </xf>
    <xf numFmtId="164" fontId="12" fillId="3" borderId="15" xfId="0" applyNumberFormat="1" applyFont="1" applyFill="1" applyBorder="1" applyProtection="1">
      <protection hidden="1"/>
    </xf>
    <xf numFmtId="164" fontId="12" fillId="3" borderId="27" xfId="0" applyNumberFormat="1" applyFont="1" applyFill="1" applyBorder="1" applyProtection="1">
      <protection hidden="1"/>
    </xf>
    <xf numFmtId="164" fontId="12" fillId="3" borderId="27" xfId="1" applyNumberFormat="1" applyFont="1" applyFill="1" applyBorder="1" applyAlignment="1" applyProtection="1">
      <alignment horizontal="left" vertical="center" wrapText="1"/>
      <protection hidden="1"/>
    </xf>
    <xf numFmtId="164" fontId="12" fillId="3" borderId="16" xfId="1" applyNumberFormat="1" applyFont="1" applyFill="1" applyBorder="1" applyAlignment="1" applyProtection="1">
      <alignment vertical="center" wrapText="1"/>
      <protection hidden="1"/>
    </xf>
    <xf numFmtId="164" fontId="12" fillId="3" borderId="27" xfId="1" applyNumberFormat="1" applyFont="1" applyFill="1" applyBorder="1" applyAlignment="1" applyProtection="1">
      <alignment vertical="center" wrapText="1"/>
      <protection hidden="1"/>
    </xf>
    <xf numFmtId="164" fontId="12" fillId="2" borderId="27" xfId="0" applyNumberFormat="1" applyFont="1" applyFill="1" applyBorder="1" applyProtection="1">
      <protection hidden="1"/>
    </xf>
    <xf numFmtId="164" fontId="12" fillId="2" borderId="16" xfId="0" applyNumberFormat="1" applyFont="1" applyFill="1" applyBorder="1" applyProtection="1">
      <protection hidden="1"/>
    </xf>
    <xf numFmtId="164" fontId="12" fillId="2" borderId="27" xfId="1" applyNumberFormat="1" applyFont="1" applyFill="1" applyBorder="1" applyAlignment="1" applyProtection="1">
      <alignment horizontal="left" vertical="center" wrapText="1"/>
      <protection hidden="1"/>
    </xf>
    <xf numFmtId="164" fontId="12" fillId="2" borderId="16" xfId="1" applyNumberFormat="1" applyFont="1" applyFill="1" applyBorder="1" applyAlignment="1" applyProtection="1">
      <alignment vertical="center" wrapText="1"/>
      <protection hidden="1"/>
    </xf>
    <xf numFmtId="164" fontId="12" fillId="2" borderId="27" xfId="1" applyNumberFormat="1" applyFont="1" applyFill="1" applyBorder="1" applyAlignment="1" applyProtection="1">
      <alignment vertical="center" wrapText="1"/>
      <protection hidden="1"/>
    </xf>
    <xf numFmtId="164" fontId="11" fillId="0" borderId="0" xfId="0" applyNumberFormat="1" applyFont="1" applyBorder="1" applyProtection="1">
      <protection hidden="1"/>
    </xf>
    <xf numFmtId="164" fontId="11" fillId="0" borderId="20" xfId="0" applyNumberFormat="1" applyFont="1" applyBorder="1" applyProtection="1">
      <protection hidden="1"/>
    </xf>
    <xf numFmtId="164" fontId="11" fillId="0" borderId="39" xfId="0" applyNumberFormat="1" applyFont="1" applyBorder="1" applyProtection="1">
      <protection hidden="1"/>
    </xf>
    <xf numFmtId="164" fontId="11" fillId="0" borderId="40" xfId="0" applyNumberFormat="1" applyFont="1" applyBorder="1" applyProtection="1">
      <protection hidden="1"/>
    </xf>
    <xf numFmtId="164" fontId="11" fillId="0" borderId="23" xfId="0" applyNumberFormat="1" applyFont="1" applyBorder="1" applyProtection="1">
      <protection hidden="1"/>
    </xf>
    <xf numFmtId="164" fontId="11" fillId="0" borderId="24" xfId="0" applyNumberFormat="1" applyFont="1" applyBorder="1" applyProtection="1">
      <protection hidden="1"/>
    </xf>
    <xf numFmtId="1" fontId="14" fillId="3" borderId="8" xfId="2" applyNumberFormat="1" applyFont="1" applyFill="1" applyBorder="1" applyAlignment="1" applyProtection="1">
      <alignment horizontal="center" vertical="top"/>
      <protection locked="0" hidden="1"/>
    </xf>
    <xf numFmtId="9" fontId="14" fillId="3" borderId="28" xfId="2" applyFont="1" applyFill="1" applyBorder="1" applyAlignment="1" applyProtection="1">
      <alignment horizontal="center" vertical="top"/>
      <protection locked="0" hidden="1"/>
    </xf>
    <xf numFmtId="1" fontId="14" fillId="3" borderId="11" xfId="2" applyNumberFormat="1" applyFont="1" applyFill="1" applyBorder="1" applyAlignment="1" applyProtection="1">
      <alignment horizontal="center" vertical="top"/>
      <protection locked="0" hidden="1"/>
    </xf>
    <xf numFmtId="9" fontId="14" fillId="3" borderId="12" xfId="2" applyFont="1" applyFill="1" applyBorder="1" applyAlignment="1" applyProtection="1">
      <alignment horizontal="center" vertical="top"/>
      <protection locked="0" hidden="1"/>
    </xf>
    <xf numFmtId="164" fontId="14" fillId="3" borderId="66" xfId="1" applyNumberFormat="1" applyFont="1" applyFill="1" applyBorder="1" applyAlignment="1" applyProtection="1">
      <alignment vertical="center" wrapText="1"/>
      <protection locked="0" hidden="1"/>
    </xf>
    <xf numFmtId="164" fontId="14" fillId="3" borderId="31" xfId="1" applyNumberFormat="1" applyFont="1" applyFill="1" applyBorder="1" applyAlignment="1" applyProtection="1">
      <alignment vertical="center" wrapText="1"/>
      <protection locked="0" hidden="1"/>
    </xf>
    <xf numFmtId="164" fontId="14" fillId="3" borderId="45" xfId="1" applyNumberFormat="1" applyFont="1" applyFill="1" applyBorder="1" applyAlignment="1" applyProtection="1">
      <alignment vertical="center" wrapText="1"/>
      <protection locked="0" hidden="1"/>
    </xf>
    <xf numFmtId="164" fontId="14" fillId="3" borderId="5" xfId="1" applyNumberFormat="1" applyFont="1" applyFill="1" applyBorder="1" applyAlignment="1" applyProtection="1">
      <alignment vertical="center" wrapText="1"/>
      <protection locked="0" hidden="1"/>
    </xf>
    <xf numFmtId="164" fontId="14" fillId="3" borderId="37" xfId="1" applyNumberFormat="1" applyFont="1" applyFill="1" applyBorder="1" applyAlignment="1" applyProtection="1">
      <alignment vertical="center" wrapText="1"/>
      <protection locked="0" hidden="1"/>
    </xf>
    <xf numFmtId="164" fontId="14" fillId="3" borderId="7" xfId="1" applyNumberFormat="1" applyFont="1" applyFill="1" applyBorder="1" applyAlignment="1" applyProtection="1">
      <alignment vertical="center" wrapText="1"/>
      <protection locked="0" hidden="1"/>
    </xf>
    <xf numFmtId="164" fontId="14" fillId="3" borderId="18" xfId="1" applyNumberFormat="1" applyFont="1" applyFill="1" applyBorder="1" applyAlignment="1" applyProtection="1">
      <alignment vertical="center" wrapText="1"/>
      <protection locked="0" hidden="1"/>
    </xf>
    <xf numFmtId="164" fontId="1" fillId="4" borderId="16" xfId="1" applyNumberFormat="1" applyFont="1" applyFill="1" applyBorder="1" applyProtection="1">
      <protection hidden="1"/>
    </xf>
    <xf numFmtId="164" fontId="13" fillId="3" borderId="4" xfId="0" applyNumberFormat="1" applyFont="1" applyFill="1" applyBorder="1" applyAlignment="1" applyProtection="1">
      <alignment vertical="center"/>
      <protection hidden="1"/>
    </xf>
    <xf numFmtId="10" fontId="13" fillId="3" borderId="27" xfId="2" applyNumberFormat="1" applyFont="1" applyFill="1" applyBorder="1" applyAlignment="1" applyProtection="1">
      <alignment horizontal="center" vertical="center" wrapText="1"/>
      <protection hidden="1"/>
    </xf>
    <xf numFmtId="0" fontId="13" fillId="3" borderId="27" xfId="0" applyFont="1" applyFill="1" applyBorder="1" applyAlignment="1" applyProtection="1">
      <alignment horizontal="center" vertical="center" wrapText="1"/>
      <protection hidden="1"/>
    </xf>
    <xf numFmtId="44" fontId="13" fillId="3" borderId="27" xfId="1" applyFont="1" applyFill="1" applyBorder="1" applyAlignment="1" applyProtection="1">
      <alignment horizontal="center" vertical="center" wrapText="1"/>
      <protection hidden="1"/>
    </xf>
    <xf numFmtId="0" fontId="20" fillId="0" borderId="1" xfId="3" applyBorder="1" applyAlignment="1">
      <alignment vertical="top"/>
    </xf>
    <xf numFmtId="0" fontId="20" fillId="0" borderId="54" xfId="3" applyBorder="1" applyAlignment="1">
      <alignment vertical="top"/>
    </xf>
    <xf numFmtId="0" fontId="20" fillId="0" borderId="1" xfId="3" applyBorder="1"/>
    <xf numFmtId="0" fontId="20" fillId="0" borderId="54" xfId="3" applyFill="1" applyBorder="1" applyAlignment="1">
      <alignment vertical="top"/>
    </xf>
    <xf numFmtId="0" fontId="26" fillId="0" borderId="0" xfId="0" applyFont="1" applyFill="1" applyBorder="1" applyAlignment="1">
      <alignment horizontal="center"/>
    </xf>
    <xf numFmtId="0" fontId="28" fillId="0" borderId="0" xfId="0" applyFont="1" applyFill="1" applyBorder="1" applyAlignment="1">
      <alignment horizontal="center"/>
    </xf>
    <xf numFmtId="0" fontId="37" fillId="0" borderId="0" xfId="0" applyFont="1" applyFill="1" applyBorder="1" applyAlignment="1">
      <alignment horizontal="center" wrapText="1"/>
    </xf>
    <xf numFmtId="0" fontId="10" fillId="0" borderId="0" xfId="0" applyFont="1" applyFill="1" applyBorder="1" applyAlignment="1">
      <alignment vertical="top" wrapText="1"/>
    </xf>
    <xf numFmtId="3" fontId="17" fillId="0" borderId="0" xfId="0" applyNumberFormat="1" applyFont="1" applyFill="1" applyBorder="1" applyAlignment="1">
      <alignment horizontal="center"/>
    </xf>
    <xf numFmtId="0" fontId="17" fillId="0" borderId="0" xfId="0" applyFont="1" applyFill="1" applyBorder="1" applyAlignment="1">
      <alignment horizontal="right" vertical="center" wrapText="1"/>
    </xf>
    <xf numFmtId="3" fontId="17" fillId="0" borderId="0" xfId="0" applyNumberFormat="1" applyFont="1" applyFill="1" applyBorder="1" applyAlignment="1">
      <alignment horizontal="center" vertical="center" wrapText="1"/>
    </xf>
    <xf numFmtId="3" fontId="17" fillId="0" borderId="0" xfId="0" applyNumberFormat="1" applyFont="1" applyFill="1" applyBorder="1" applyAlignment="1">
      <alignment horizontal="center" vertical="center"/>
    </xf>
    <xf numFmtId="0" fontId="8" fillId="0" borderId="0" xfId="0" applyFont="1" applyFill="1" applyBorder="1" applyAlignment="1">
      <alignment horizontal="righ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xf>
    <xf numFmtId="0" fontId="17"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7" fillId="0" borderId="0" xfId="0" applyFont="1" applyFill="1" applyBorder="1" applyAlignment="1">
      <alignment horizontal="righ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11" fillId="0" borderId="0" xfId="0" applyFont="1" applyFill="1" applyBorder="1" applyAlignment="1">
      <alignment horizontal="right"/>
    </xf>
    <xf numFmtId="0" fontId="8" fillId="0" borderId="0" xfId="0" applyFont="1" applyFill="1" applyBorder="1" applyAlignment="1">
      <alignment horizontal="right"/>
    </xf>
    <xf numFmtId="0" fontId="12" fillId="0" borderId="0" xfId="0" applyFont="1" applyFill="1" applyBorder="1" applyAlignment="1">
      <alignment horizontal="right" vertical="center" wrapText="1"/>
    </xf>
    <xf numFmtId="0" fontId="18" fillId="0" borderId="0" xfId="0" applyFont="1" applyFill="1" applyBorder="1" applyAlignment="1" applyProtection="1">
      <alignment horizontal="center" vertical="top" wrapText="1"/>
      <protection locked="0"/>
    </xf>
    <xf numFmtId="0" fontId="12" fillId="0" borderId="0" xfId="0" applyFont="1" applyFill="1" applyBorder="1" applyAlignment="1" applyProtection="1">
      <alignment horizontal="center" vertical="center" wrapText="1"/>
      <protection locked="0"/>
    </xf>
    <xf numFmtId="0" fontId="3" fillId="0" borderId="0" xfId="0" applyFont="1" applyFill="1" applyBorder="1" applyAlignment="1">
      <alignment horizontal="center"/>
    </xf>
    <xf numFmtId="164" fontId="8" fillId="0" borderId="0" xfId="1" applyNumberFormat="1" applyFont="1" applyFill="1" applyBorder="1" applyAlignment="1">
      <alignment horizontal="left" vertical="top" wrapText="1"/>
    </xf>
    <xf numFmtId="0" fontId="0" fillId="0" borderId="0" xfId="0" applyFill="1" applyBorder="1" applyAlignment="1">
      <alignment horizontal="center"/>
    </xf>
    <xf numFmtId="0" fontId="17" fillId="0" borderId="0" xfId="0" applyFont="1" applyFill="1" applyBorder="1" applyAlignment="1">
      <alignment horizontal="center"/>
    </xf>
    <xf numFmtId="0" fontId="21" fillId="0" borderId="0" xfId="0" applyFont="1" applyFill="1" applyBorder="1" applyAlignment="1">
      <alignment horizontal="right" vertical="top" wrapText="1"/>
    </xf>
    <xf numFmtId="3" fontId="21" fillId="0" borderId="0" xfId="4" applyNumberFormat="1" applyFont="1" applyFill="1" applyBorder="1" applyAlignment="1">
      <alignment horizontal="center" vertical="center" wrapText="1"/>
    </xf>
    <xf numFmtId="0" fontId="8" fillId="0" borderId="0" xfId="0" applyFont="1" applyFill="1" applyBorder="1" applyAlignment="1">
      <alignment horizontal="right" vertical="top" wrapText="1"/>
    </xf>
    <xf numFmtId="3" fontId="15" fillId="0" borderId="0" xfId="4" applyNumberFormat="1" applyFont="1" applyFill="1" applyBorder="1" applyAlignment="1">
      <alignment horizontal="center" vertical="center" wrapText="1"/>
    </xf>
    <xf numFmtId="0" fontId="16" fillId="0" borderId="34" xfId="0" applyFont="1" applyFill="1" applyBorder="1" applyAlignment="1" applyProtection="1">
      <alignment vertical="top" wrapText="1"/>
      <protection locked="0"/>
    </xf>
    <xf numFmtId="0" fontId="16" fillId="0" borderId="70" xfId="0" applyFont="1" applyFill="1" applyBorder="1" applyAlignment="1" applyProtection="1">
      <alignment vertical="top" wrapText="1"/>
      <protection locked="0"/>
    </xf>
    <xf numFmtId="0" fontId="16" fillId="0" borderId="35" xfId="0" applyFont="1" applyFill="1" applyBorder="1" applyAlignment="1" applyProtection="1">
      <alignment vertical="top" wrapText="1"/>
      <protection locked="0"/>
    </xf>
    <xf numFmtId="0" fontId="12" fillId="3" borderId="41" xfId="0" applyFont="1" applyFill="1" applyBorder="1" applyAlignment="1" applyProtection="1">
      <alignment horizontal="center" vertical="center" wrapText="1"/>
      <protection locked="0"/>
    </xf>
    <xf numFmtId="0" fontId="12" fillId="3" borderId="47" xfId="0" applyFont="1" applyFill="1" applyBorder="1" applyAlignment="1" applyProtection="1">
      <alignment horizontal="center" vertical="center" wrapText="1"/>
      <protection locked="0"/>
    </xf>
    <xf numFmtId="0" fontId="12" fillId="3" borderId="42" xfId="0" applyFont="1" applyFill="1" applyBorder="1" applyAlignment="1" applyProtection="1">
      <alignment horizontal="center" vertical="center" wrapText="1"/>
      <protection locked="0"/>
    </xf>
    <xf numFmtId="0" fontId="12" fillId="2" borderId="14"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2" fillId="2" borderId="16" xfId="0" applyFont="1" applyFill="1" applyBorder="1" applyAlignment="1" applyProtection="1">
      <alignment horizontal="center" vertical="center" wrapText="1"/>
      <protection locked="0"/>
    </xf>
    <xf numFmtId="0" fontId="12" fillId="3" borderId="21" xfId="0" applyFont="1" applyFill="1" applyBorder="1" applyAlignment="1" applyProtection="1">
      <alignment horizontal="left"/>
      <protection locked="0"/>
    </xf>
    <xf numFmtId="0" fontId="12" fillId="3" borderId="17" xfId="0" applyFont="1" applyFill="1" applyBorder="1" applyAlignment="1" applyProtection="1">
      <alignment horizontal="left"/>
      <protection locked="0"/>
    </xf>
    <xf numFmtId="0" fontId="12" fillId="3" borderId="18" xfId="0" applyFont="1" applyFill="1" applyBorder="1" applyAlignment="1" applyProtection="1">
      <alignment horizontal="left"/>
      <protection locked="0"/>
    </xf>
    <xf numFmtId="0" fontId="8" fillId="2" borderId="19" xfId="0" applyFont="1" applyFill="1" applyBorder="1" applyAlignment="1" applyProtection="1">
      <alignment horizontal="left"/>
      <protection locked="0"/>
    </xf>
    <xf numFmtId="0" fontId="8" fillId="2" borderId="0" xfId="0" applyFont="1" applyFill="1" applyBorder="1" applyAlignment="1" applyProtection="1">
      <alignment horizontal="left"/>
      <protection locked="0"/>
    </xf>
    <xf numFmtId="0" fontId="0" fillId="0" borderId="0" xfId="0" applyBorder="1" applyAlignment="1" applyProtection="1">
      <alignment horizontal="center"/>
      <protection locked="0"/>
    </xf>
    <xf numFmtId="0" fontId="7" fillId="3" borderId="9" xfId="0" applyFont="1" applyFill="1" applyBorder="1" applyAlignment="1" applyProtection="1">
      <alignment horizontal="right" vertical="center" wrapText="1"/>
      <protection locked="0"/>
    </xf>
    <xf numFmtId="0" fontId="7" fillId="3" borderId="1" xfId="0" applyFont="1" applyFill="1" applyBorder="1" applyAlignment="1" applyProtection="1">
      <alignment horizontal="right" vertical="center" wrapText="1"/>
      <protection locked="0"/>
    </xf>
    <xf numFmtId="0" fontId="7" fillId="3" borderId="12" xfId="0" applyFont="1" applyFill="1" applyBorder="1" applyAlignment="1" applyProtection="1">
      <alignment horizontal="right" vertical="center" wrapText="1"/>
      <protection locked="0"/>
    </xf>
    <xf numFmtId="0" fontId="7" fillId="3" borderId="38" xfId="0" applyFont="1" applyFill="1" applyBorder="1" applyAlignment="1" applyProtection="1">
      <alignment horizontal="right" vertical="center" wrapText="1"/>
      <protection locked="0"/>
    </xf>
    <xf numFmtId="0" fontId="7" fillId="3" borderId="29" xfId="0" applyFont="1" applyFill="1" applyBorder="1" applyAlignment="1" applyProtection="1">
      <alignment horizontal="right" vertical="center" wrapText="1"/>
      <protection locked="0"/>
    </xf>
    <xf numFmtId="0" fontId="7" fillId="3" borderId="43" xfId="0" applyFont="1" applyFill="1" applyBorder="1" applyAlignment="1" applyProtection="1">
      <alignment horizontal="right" vertical="center" wrapText="1"/>
      <protection locked="0"/>
    </xf>
    <xf numFmtId="0" fontId="7" fillId="3" borderId="44" xfId="0" applyFont="1" applyFill="1" applyBorder="1" applyAlignment="1" applyProtection="1">
      <alignment horizontal="right" vertical="center" wrapText="1"/>
      <protection locked="0"/>
    </xf>
    <xf numFmtId="0" fontId="7" fillId="3" borderId="45" xfId="0" applyFont="1" applyFill="1" applyBorder="1" applyAlignment="1" applyProtection="1">
      <alignment horizontal="right" vertical="center" wrapText="1"/>
      <protection locked="0"/>
    </xf>
    <xf numFmtId="0" fontId="8" fillId="2" borderId="14" xfId="0" applyFont="1" applyFill="1" applyBorder="1" applyAlignment="1" applyProtection="1">
      <alignment horizontal="left"/>
      <protection locked="0"/>
    </xf>
    <xf numFmtId="0" fontId="8" fillId="2" borderId="15" xfId="0" applyFont="1" applyFill="1" applyBorder="1" applyAlignment="1" applyProtection="1">
      <alignment horizontal="left"/>
      <protection locked="0"/>
    </xf>
    <xf numFmtId="0" fontId="8" fillId="2" borderId="16" xfId="0" applyFont="1" applyFill="1" applyBorder="1" applyAlignment="1" applyProtection="1">
      <alignment horizontal="left"/>
      <protection locked="0"/>
    </xf>
    <xf numFmtId="0" fontId="30" fillId="3" borderId="14" xfId="0" applyFont="1" applyFill="1" applyBorder="1" applyAlignment="1" applyProtection="1">
      <alignment horizontal="center" vertical="center" wrapText="1"/>
      <protection locked="0"/>
    </xf>
    <xf numFmtId="0" fontId="30" fillId="3" borderId="15" xfId="0" applyFont="1" applyFill="1" applyBorder="1" applyAlignment="1" applyProtection="1">
      <alignment horizontal="center" vertical="center" wrapText="1"/>
      <protection locked="0"/>
    </xf>
    <xf numFmtId="0" fontId="30" fillId="3" borderId="16" xfId="0" applyFont="1" applyFill="1" applyBorder="1" applyAlignment="1" applyProtection="1">
      <alignment horizontal="center" vertical="center" wrapText="1"/>
      <protection locked="0"/>
    </xf>
    <xf numFmtId="0" fontId="30" fillId="2" borderId="14" xfId="0" applyFont="1" applyFill="1" applyBorder="1" applyAlignment="1" applyProtection="1">
      <alignment horizontal="center" vertical="center" wrapText="1"/>
      <protection locked="0"/>
    </xf>
    <xf numFmtId="0" fontId="30" fillId="2" borderId="15"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protection locked="0"/>
    </xf>
    <xf numFmtId="3" fontId="30" fillId="3" borderId="14" xfId="0" applyNumberFormat="1" applyFont="1" applyFill="1" applyBorder="1" applyAlignment="1" applyProtection="1">
      <alignment horizontal="center" vertical="center" wrapText="1"/>
      <protection hidden="1"/>
    </xf>
    <xf numFmtId="3" fontId="30" fillId="3" borderId="16" xfId="0" applyNumberFormat="1" applyFont="1" applyFill="1" applyBorder="1" applyAlignment="1" applyProtection="1">
      <alignment horizontal="center" vertical="center" wrapText="1"/>
      <protection hidden="1"/>
    </xf>
    <xf numFmtId="3" fontId="12" fillId="2" borderId="14" xfId="0" applyNumberFormat="1" applyFont="1" applyFill="1" applyBorder="1" applyAlignment="1" applyProtection="1">
      <alignment horizontal="center"/>
      <protection hidden="1"/>
    </xf>
    <xf numFmtId="3" fontId="12" fillId="2" borderId="16" xfId="0" applyNumberFormat="1" applyFont="1" applyFill="1" applyBorder="1" applyAlignment="1" applyProtection="1">
      <alignment horizontal="center"/>
      <protection hidden="1"/>
    </xf>
    <xf numFmtId="0" fontId="12" fillId="3" borderId="14" xfId="0" applyFont="1" applyFill="1" applyBorder="1" applyAlignment="1" applyProtection="1">
      <alignment horizontal="right" vertical="center" wrapText="1"/>
      <protection locked="0"/>
    </xf>
    <xf numFmtId="0" fontId="12" fillId="3" borderId="15" xfId="0" applyFont="1" applyFill="1" applyBorder="1" applyAlignment="1" applyProtection="1">
      <alignment horizontal="right" vertical="center" wrapText="1"/>
      <protection locked="0"/>
    </xf>
    <xf numFmtId="37" fontId="12" fillId="3" borderId="15" xfId="1" applyNumberFormat="1" applyFont="1" applyFill="1" applyBorder="1" applyAlignment="1" applyProtection="1">
      <alignment horizontal="center"/>
      <protection hidden="1"/>
    </xf>
    <xf numFmtId="0" fontId="26" fillId="2" borderId="14" xfId="0" applyFont="1" applyFill="1" applyBorder="1" applyAlignment="1" applyProtection="1">
      <alignment horizontal="right" vertical="center" wrapText="1"/>
      <protection locked="0"/>
    </xf>
    <xf numFmtId="0" fontId="26" fillId="2" borderId="15" xfId="0" applyFont="1" applyFill="1" applyBorder="1" applyAlignment="1" applyProtection="1">
      <alignment horizontal="right" vertical="center" wrapText="1"/>
      <protection locked="0"/>
    </xf>
    <xf numFmtId="0" fontId="12" fillId="3" borderId="8" xfId="0" applyFont="1" applyFill="1" applyBorder="1" applyAlignment="1" applyProtection="1">
      <alignment horizontal="left" vertical="center" wrapText="1"/>
      <protection locked="0"/>
    </xf>
    <xf numFmtId="0" fontId="12" fillId="3" borderId="28" xfId="0" applyFont="1" applyFill="1" applyBorder="1" applyAlignment="1" applyProtection="1">
      <alignment horizontal="left" vertical="center" wrapText="1"/>
      <protection locked="0"/>
    </xf>
    <xf numFmtId="0" fontId="12" fillId="3" borderId="31" xfId="0" applyFont="1" applyFill="1" applyBorder="1" applyAlignment="1" applyProtection="1">
      <alignment horizontal="left" vertical="center" wrapText="1"/>
      <protection locked="0"/>
    </xf>
    <xf numFmtId="0" fontId="12" fillId="7" borderId="9" xfId="0" applyFont="1" applyFill="1" applyBorder="1" applyAlignment="1" applyProtection="1">
      <alignment horizontal="left" vertical="center" wrapText="1"/>
      <protection locked="0"/>
    </xf>
    <xf numFmtId="0" fontId="12" fillId="7" borderId="1" xfId="0" applyFont="1" applyFill="1" applyBorder="1" applyAlignment="1" applyProtection="1">
      <alignment horizontal="left" vertical="center" wrapText="1"/>
      <protection locked="0"/>
    </xf>
    <xf numFmtId="0" fontId="12" fillId="7" borderId="54" xfId="0" applyFont="1" applyFill="1" applyBorder="1" applyAlignment="1" applyProtection="1">
      <alignment horizontal="left" vertical="center" wrapText="1"/>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26" fillId="45" borderId="3" xfId="0" applyFont="1" applyFill="1" applyBorder="1" applyAlignment="1" applyProtection="1">
      <alignment horizontal="center"/>
      <protection hidden="1"/>
    </xf>
    <xf numFmtId="0" fontId="26" fillId="45" borderId="3" xfId="0" applyFont="1" applyFill="1" applyBorder="1" applyAlignment="1" applyProtection="1">
      <alignment horizontal="center"/>
      <protection locked="0"/>
    </xf>
    <xf numFmtId="0" fontId="26" fillId="0" borderId="14" xfId="0" applyFont="1" applyFill="1" applyBorder="1" applyAlignment="1" applyProtection="1">
      <alignment horizontal="center"/>
      <protection hidden="1"/>
    </xf>
    <xf numFmtId="0" fontId="26" fillId="0" borderId="15" xfId="0" applyFont="1" applyFill="1" applyBorder="1" applyAlignment="1" applyProtection="1">
      <alignment horizontal="center"/>
      <protection hidden="1"/>
    </xf>
    <xf numFmtId="0" fontId="26" fillId="0" borderId="16" xfId="0" applyFont="1" applyFill="1" applyBorder="1" applyAlignment="1" applyProtection="1">
      <alignment horizontal="center"/>
      <protection hidden="1"/>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19"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20"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23" xfId="0" applyBorder="1" applyAlignment="1" applyProtection="1">
      <alignment horizontal="left" vertical="top"/>
      <protection locked="0"/>
    </xf>
    <xf numFmtId="0" fontId="0" fillId="0" borderId="24" xfId="0" applyBorder="1" applyAlignment="1" applyProtection="1">
      <alignment horizontal="left" vertical="top"/>
      <protection locked="0"/>
    </xf>
    <xf numFmtId="0" fontId="17" fillId="6" borderId="14" xfId="0" applyFont="1" applyFill="1" applyBorder="1" applyAlignment="1" applyProtection="1">
      <alignment horizontal="center"/>
      <protection locked="0"/>
    </xf>
    <xf numFmtId="0" fontId="17" fillId="6" borderId="15" xfId="0" applyFont="1" applyFill="1" applyBorder="1" applyAlignment="1" applyProtection="1">
      <alignment horizontal="center"/>
      <protection locked="0"/>
    </xf>
    <xf numFmtId="0" fontId="17" fillId="6" borderId="16" xfId="0" applyFont="1" applyFill="1" applyBorder="1" applyAlignment="1" applyProtection="1">
      <alignment horizontal="center"/>
      <protection locked="0"/>
    </xf>
    <xf numFmtId="0" fontId="0" fillId="0" borderId="23" xfId="0" applyBorder="1" applyAlignment="1" applyProtection="1">
      <alignment horizontal="center"/>
      <protection locked="0"/>
    </xf>
    <xf numFmtId="0" fontId="40" fillId="0" borderId="14" xfId="0" applyFont="1" applyBorder="1" applyAlignment="1" applyProtection="1">
      <alignment horizontal="left" vertical="top" wrapText="1"/>
      <protection locked="0" hidden="1"/>
    </xf>
    <xf numFmtId="0" fontId="56" fillId="0" borderId="15" xfId="0" applyFont="1" applyBorder="1" applyAlignment="1" applyProtection="1">
      <alignment horizontal="left" vertical="top" wrapText="1"/>
      <protection locked="0" hidden="1"/>
    </xf>
    <xf numFmtId="0" fontId="56" fillId="0" borderId="16" xfId="0" applyFont="1" applyBorder="1" applyAlignment="1" applyProtection="1">
      <alignment horizontal="left" vertical="top" wrapText="1"/>
      <protection locked="0" hidden="1"/>
    </xf>
    <xf numFmtId="0" fontId="42" fillId="6" borderId="14" xfId="0" applyFont="1" applyFill="1" applyBorder="1" applyAlignment="1" applyProtection="1">
      <alignment horizontal="center" wrapText="1"/>
      <protection locked="0"/>
    </xf>
    <xf numFmtId="0" fontId="42" fillId="6" borderId="15" xfId="0" applyFont="1" applyFill="1" applyBorder="1" applyAlignment="1" applyProtection="1">
      <alignment horizontal="center"/>
      <protection locked="0"/>
    </xf>
    <xf numFmtId="0" fontId="42" fillId="6" borderId="16" xfId="0" applyFont="1" applyFill="1" applyBorder="1" applyAlignment="1" applyProtection="1">
      <alignment horizontal="center"/>
      <protection locked="0"/>
    </xf>
    <xf numFmtId="0" fontId="12" fillId="3" borderId="30" xfId="0" applyFont="1" applyFill="1" applyBorder="1" applyAlignment="1" applyProtection="1">
      <alignment horizontal="center" vertical="center" wrapText="1"/>
      <protection locked="0"/>
    </xf>
    <xf numFmtId="0" fontId="12" fillId="3" borderId="32"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wrapText="1"/>
      <protection locked="0"/>
    </xf>
    <xf numFmtId="0" fontId="12" fillId="3" borderId="36" xfId="0" applyFont="1" applyFill="1" applyBorder="1" applyAlignment="1" applyProtection="1">
      <alignment horizontal="right" vertical="top" wrapText="1"/>
      <protection locked="0"/>
    </xf>
    <xf numFmtId="0" fontId="12" fillId="3" borderId="37" xfId="0" applyFont="1" applyFill="1" applyBorder="1" applyAlignment="1" applyProtection="1">
      <alignment horizontal="right" vertical="top" wrapText="1"/>
      <protection locked="0"/>
    </xf>
    <xf numFmtId="3" fontId="12" fillId="3" borderId="25" xfId="4" applyNumberFormat="1" applyFont="1" applyFill="1" applyBorder="1" applyAlignment="1" applyProtection="1">
      <alignment horizontal="center" vertical="center" wrapText="1"/>
      <protection hidden="1"/>
    </xf>
    <xf numFmtId="3" fontId="12" fillId="3" borderId="52" xfId="4" applyNumberFormat="1" applyFont="1" applyFill="1" applyBorder="1" applyAlignment="1" applyProtection="1">
      <alignment horizontal="center" vertical="center" wrapText="1"/>
      <protection hidden="1"/>
    </xf>
    <xf numFmtId="3" fontId="12" fillId="3" borderId="53" xfId="4" applyNumberFormat="1" applyFont="1" applyFill="1" applyBorder="1" applyAlignment="1" applyProtection="1">
      <alignment horizontal="center" vertical="center" wrapText="1"/>
      <protection hidden="1"/>
    </xf>
    <xf numFmtId="0" fontId="8" fillId="2" borderId="36" xfId="0" applyFont="1" applyFill="1" applyBorder="1" applyAlignment="1" applyProtection="1">
      <alignment horizontal="right" vertical="top" wrapText="1"/>
      <protection locked="0"/>
    </xf>
    <xf numFmtId="0" fontId="8" fillId="2" borderId="37" xfId="0" applyFont="1" applyFill="1" applyBorder="1" applyAlignment="1" applyProtection="1">
      <alignment horizontal="right" vertical="top" wrapText="1"/>
      <protection locked="0"/>
    </xf>
    <xf numFmtId="3" fontId="15" fillId="2" borderId="6" xfId="4" applyNumberFormat="1" applyFont="1" applyFill="1" applyBorder="1" applyAlignment="1" applyProtection="1">
      <alignment horizontal="center" vertical="center" wrapText="1"/>
      <protection hidden="1"/>
    </xf>
    <xf numFmtId="3" fontId="15" fillId="2" borderId="7" xfId="4" applyNumberFormat="1" applyFont="1" applyFill="1" applyBorder="1" applyAlignment="1" applyProtection="1">
      <alignment horizontal="center" vertical="center" wrapText="1"/>
      <protection hidden="1"/>
    </xf>
    <xf numFmtId="0" fontId="42" fillId="6" borderId="15" xfId="0" applyFont="1" applyFill="1" applyBorder="1" applyAlignment="1" applyProtection="1">
      <alignment horizontal="center" vertical="top"/>
      <protection locked="0"/>
    </xf>
    <xf numFmtId="0" fontId="26" fillId="6" borderId="15" xfId="0" applyFont="1" applyFill="1" applyBorder="1" applyAlignment="1" applyProtection="1">
      <alignment horizontal="center" wrapText="1"/>
      <protection locked="0"/>
    </xf>
    <xf numFmtId="37" fontId="12" fillId="2" borderId="14" xfId="0" applyNumberFormat="1" applyFont="1" applyFill="1" applyBorder="1" applyAlignment="1" applyProtection="1">
      <alignment horizontal="center"/>
      <protection hidden="1"/>
    </xf>
    <xf numFmtId="37" fontId="12" fillId="2" borderId="16" xfId="0" applyNumberFormat="1" applyFont="1" applyFill="1" applyBorder="1" applyAlignment="1" applyProtection="1">
      <alignment horizontal="center"/>
      <protection hidden="1"/>
    </xf>
    <xf numFmtId="0" fontId="12" fillId="3" borderId="16" xfId="0" applyFont="1" applyFill="1" applyBorder="1" applyAlignment="1" applyProtection="1">
      <alignment horizontal="right" vertical="center" wrapText="1"/>
      <protection locked="0"/>
    </xf>
    <xf numFmtId="0" fontId="8" fillId="2" borderId="14" xfId="0" applyFont="1" applyFill="1" applyBorder="1" applyAlignment="1" applyProtection="1">
      <alignment horizontal="right" vertical="center" wrapText="1"/>
      <protection locked="0"/>
    </xf>
    <xf numFmtId="0" fontId="8" fillId="2" borderId="15" xfId="0" applyFont="1" applyFill="1" applyBorder="1" applyAlignment="1" applyProtection="1">
      <alignment horizontal="right" vertical="center" wrapText="1"/>
      <protection locked="0"/>
    </xf>
    <xf numFmtId="0" fontId="8" fillId="2" borderId="16" xfId="0" applyFont="1" applyFill="1" applyBorder="1" applyAlignment="1" applyProtection="1">
      <alignment horizontal="right" vertical="center" wrapText="1"/>
      <protection locked="0"/>
    </xf>
    <xf numFmtId="0" fontId="27" fillId="6" borderId="14" xfId="0" applyFont="1" applyFill="1" applyBorder="1" applyAlignment="1" applyProtection="1">
      <alignment horizontal="center"/>
      <protection hidden="1"/>
    </xf>
    <xf numFmtId="0" fontId="27" fillId="6" borderId="15" xfId="0" applyFont="1" applyFill="1" applyBorder="1" applyAlignment="1" applyProtection="1">
      <alignment horizontal="center"/>
      <protection hidden="1"/>
    </xf>
    <xf numFmtId="0" fontId="27" fillId="6" borderId="16" xfId="0" applyFont="1" applyFill="1" applyBorder="1" applyAlignment="1" applyProtection="1">
      <alignment horizontal="center"/>
      <protection hidden="1"/>
    </xf>
    <xf numFmtId="0" fontId="11" fillId="3" borderId="30" xfId="0" applyFont="1" applyFill="1" applyBorder="1" applyAlignment="1" applyProtection="1">
      <alignment horizontal="right"/>
      <protection locked="0"/>
    </xf>
    <xf numFmtId="0" fontId="11" fillId="3" borderId="32" xfId="0" applyFont="1" applyFill="1" applyBorder="1" applyAlignment="1" applyProtection="1">
      <alignment horizontal="right"/>
      <protection locked="0"/>
    </xf>
    <xf numFmtId="0" fontId="16" fillId="0" borderId="32" xfId="0" applyFont="1" applyBorder="1" applyAlignment="1" applyProtection="1">
      <alignment horizontal="left"/>
      <protection locked="0"/>
    </xf>
    <xf numFmtId="0" fontId="16" fillId="0" borderId="32" xfId="0" applyFont="1" applyBorder="1" applyAlignment="1" applyProtection="1">
      <alignment horizontal="center" wrapText="1"/>
      <protection locked="0"/>
    </xf>
    <xf numFmtId="0" fontId="20" fillId="0" borderId="32" xfId="3" applyFont="1" applyBorder="1" applyProtection="1">
      <protection locked="0"/>
    </xf>
    <xf numFmtId="0" fontId="0" fillId="0" borderId="32" xfId="0" applyFont="1" applyBorder="1" applyProtection="1">
      <protection locked="0"/>
    </xf>
    <xf numFmtId="0" fontId="0" fillId="0" borderId="33" xfId="0" applyFont="1" applyBorder="1" applyProtection="1">
      <protection locked="0"/>
    </xf>
    <xf numFmtId="0" fontId="40" fillId="0" borderId="54" xfId="0" applyFont="1" applyFill="1" applyBorder="1" applyAlignment="1" applyProtection="1">
      <alignment horizontal="left" wrapText="1"/>
      <protection locked="0" hidden="1"/>
    </xf>
    <xf numFmtId="0" fontId="40" fillId="0" borderId="45" xfId="0" applyFont="1" applyFill="1" applyBorder="1" applyAlignment="1" applyProtection="1">
      <alignment horizontal="left" wrapText="1"/>
      <protection locked="0" hidden="1"/>
    </xf>
    <xf numFmtId="0" fontId="40" fillId="0" borderId="54" xfId="0" applyFont="1" applyFill="1" applyBorder="1" applyAlignment="1" applyProtection="1">
      <alignment horizontal="center" wrapText="1"/>
      <protection locked="0" hidden="1"/>
    </xf>
    <xf numFmtId="0" fontId="40" fillId="0" borderId="45" xfId="0" applyFont="1" applyFill="1" applyBorder="1" applyAlignment="1" applyProtection="1">
      <alignment horizontal="center" wrapText="1"/>
      <protection locked="0" hidden="1"/>
    </xf>
    <xf numFmtId="0" fontId="40" fillId="0" borderId="1" xfId="0" applyFont="1" applyBorder="1" applyAlignment="1" applyProtection="1">
      <alignment horizontal="left"/>
      <protection locked="0" hidden="1"/>
    </xf>
    <xf numFmtId="0" fontId="40" fillId="0" borderId="5" xfId="0" applyFont="1" applyBorder="1" applyAlignment="1" applyProtection="1">
      <alignment horizontal="left"/>
      <protection locked="0" hidden="1"/>
    </xf>
    <xf numFmtId="0" fontId="11" fillId="3" borderId="36" xfId="0" applyFont="1" applyFill="1" applyBorder="1" applyAlignment="1" applyProtection="1">
      <alignment horizontal="left"/>
      <protection locked="0"/>
    </xf>
    <xf numFmtId="0" fontId="11" fillId="3" borderId="37" xfId="0" applyFont="1" applyFill="1" applyBorder="1" applyAlignment="1" applyProtection="1">
      <alignment horizontal="left"/>
      <protection locked="0"/>
    </xf>
    <xf numFmtId="0" fontId="40" fillId="0" borderId="25" xfId="0" applyFont="1" applyFill="1" applyBorder="1" applyAlignment="1" applyProtection="1">
      <alignment horizontal="left" wrapText="1"/>
      <protection locked="0" hidden="1"/>
    </xf>
    <xf numFmtId="0" fontId="40" fillId="0" borderId="37" xfId="0" applyFont="1" applyFill="1" applyBorder="1" applyAlignment="1" applyProtection="1">
      <alignment horizontal="left" wrapText="1"/>
      <protection locked="0" hidden="1"/>
    </xf>
    <xf numFmtId="0" fontId="40" fillId="0" borderId="25" xfId="0" applyFont="1" applyFill="1" applyBorder="1" applyAlignment="1" applyProtection="1">
      <alignment horizontal="center" wrapText="1"/>
      <protection locked="0" hidden="1"/>
    </xf>
    <xf numFmtId="0" fontId="40" fillId="0" borderId="37" xfId="0" applyFont="1" applyFill="1" applyBorder="1" applyAlignment="1" applyProtection="1">
      <alignment horizontal="center" wrapText="1"/>
      <protection locked="0" hidden="1"/>
    </xf>
    <xf numFmtId="0" fontId="40" fillId="0" borderId="6" xfId="0" applyFont="1" applyBorder="1" applyAlignment="1" applyProtection="1">
      <alignment horizontal="left"/>
      <protection locked="0" hidden="1"/>
    </xf>
    <xf numFmtId="0" fontId="40" fillId="0" borderId="7" xfId="0" applyFont="1" applyBorder="1" applyAlignment="1" applyProtection="1">
      <alignment horizontal="left"/>
      <protection locked="0" hidden="1"/>
    </xf>
    <xf numFmtId="0" fontId="11" fillId="3" borderId="43" xfId="0" applyFont="1" applyFill="1" applyBorder="1" applyAlignment="1" applyProtection="1">
      <alignment horizontal="left"/>
      <protection locked="0"/>
    </xf>
    <xf numFmtId="0" fontId="11" fillId="3" borderId="45" xfId="0" applyFont="1" applyFill="1" applyBorder="1" applyAlignment="1" applyProtection="1">
      <alignment horizontal="left"/>
      <protection locked="0"/>
    </xf>
    <xf numFmtId="0" fontId="9" fillId="3" borderId="0" xfId="0" applyFont="1" applyFill="1" applyBorder="1" applyAlignment="1" applyProtection="1">
      <alignment horizontal="center" vertical="center" wrapText="1"/>
      <protection locked="0"/>
    </xf>
    <xf numFmtId="0" fontId="9" fillId="3" borderId="0" xfId="0" applyFont="1" applyFill="1" applyBorder="1" applyAlignment="1" applyProtection="1">
      <alignment horizontal="center" vertical="center"/>
      <protection locked="0"/>
    </xf>
    <xf numFmtId="0" fontId="28" fillId="3" borderId="14" xfId="0" applyFont="1" applyFill="1" applyBorder="1" applyAlignment="1" applyProtection="1">
      <alignment horizontal="center"/>
      <protection locked="0"/>
    </xf>
    <xf numFmtId="0" fontId="28" fillId="3" borderId="16" xfId="0" applyFont="1" applyFill="1" applyBorder="1" applyAlignment="1" applyProtection="1">
      <alignment horizontal="center"/>
      <protection locked="0"/>
    </xf>
    <xf numFmtId="0" fontId="30" fillId="2" borderId="14" xfId="0" applyFont="1" applyFill="1" applyBorder="1" applyAlignment="1" applyProtection="1">
      <alignment horizontal="left"/>
      <protection locked="0"/>
    </xf>
    <xf numFmtId="0" fontId="30" fillId="2" borderId="15" xfId="0" applyFont="1" applyFill="1" applyBorder="1" applyAlignment="1" applyProtection="1">
      <alignment horizontal="left"/>
      <protection locked="0"/>
    </xf>
    <xf numFmtId="0" fontId="30" fillId="2" borderId="16" xfId="0" applyFont="1" applyFill="1" applyBorder="1" applyAlignment="1" applyProtection="1">
      <alignment horizontal="left"/>
      <protection locked="0"/>
    </xf>
    <xf numFmtId="0" fontId="5" fillId="3" borderId="14" xfId="0" applyFont="1" applyFill="1" applyBorder="1" applyAlignment="1" applyProtection="1">
      <alignment horizontal="center"/>
      <protection locked="0"/>
    </xf>
    <xf numFmtId="0" fontId="5" fillId="3" borderId="16" xfId="0" applyFont="1" applyFill="1" applyBorder="1" applyAlignment="1" applyProtection="1">
      <alignment horizontal="center"/>
      <protection locked="0"/>
    </xf>
    <xf numFmtId="0" fontId="29" fillId="3" borderId="22" xfId="0" applyFont="1" applyFill="1" applyBorder="1" applyAlignment="1" applyProtection="1">
      <alignment horizontal="left" vertical="center"/>
      <protection locked="0"/>
    </xf>
    <xf numFmtId="0" fontId="29" fillId="3" borderId="23" xfId="0" applyFont="1" applyFill="1" applyBorder="1" applyAlignment="1" applyProtection="1">
      <alignment horizontal="left" vertical="center"/>
      <protection locked="0"/>
    </xf>
    <xf numFmtId="0" fontId="31" fillId="6" borderId="2" xfId="0" applyFont="1" applyFill="1" applyBorder="1" applyAlignment="1" applyProtection="1">
      <alignment horizontal="center"/>
      <protection locked="0"/>
    </xf>
    <xf numFmtId="0" fontId="31" fillId="6" borderId="3" xfId="0" applyFont="1" applyFill="1" applyBorder="1" applyAlignment="1" applyProtection="1">
      <alignment horizontal="center"/>
      <protection locked="0"/>
    </xf>
    <xf numFmtId="0" fontId="31" fillId="6" borderId="4" xfId="0" applyFont="1" applyFill="1" applyBorder="1" applyAlignment="1" applyProtection="1">
      <alignment horizontal="center"/>
      <protection locked="0"/>
    </xf>
    <xf numFmtId="0" fontId="41" fillId="3" borderId="2" xfId="0" applyFont="1" applyFill="1" applyBorder="1" applyAlignment="1" applyProtection="1">
      <alignment horizontal="left" vertical="top" wrapText="1"/>
      <protection locked="0"/>
    </xf>
    <xf numFmtId="0" fontId="41" fillId="3" borderId="3" xfId="0" applyFont="1" applyFill="1" applyBorder="1" applyAlignment="1" applyProtection="1">
      <alignment horizontal="left" vertical="top" wrapText="1"/>
      <protection locked="0"/>
    </xf>
    <xf numFmtId="0" fontId="41" fillId="3" borderId="4" xfId="0" applyFont="1" applyFill="1" applyBorder="1" applyAlignment="1" applyProtection="1">
      <alignment horizontal="left" vertical="top" wrapText="1"/>
      <protection locked="0"/>
    </xf>
    <xf numFmtId="0" fontId="40" fillId="0" borderId="25" xfId="0" applyFont="1" applyFill="1" applyBorder="1" applyAlignment="1" applyProtection="1">
      <alignment horizontal="center" vertical="center"/>
      <protection locked="0" hidden="1"/>
    </xf>
    <xf numFmtId="0" fontId="40" fillId="0" borderId="52" xfId="0" applyFont="1" applyFill="1" applyBorder="1" applyAlignment="1" applyProtection="1">
      <alignment horizontal="center" vertical="center"/>
      <protection locked="0" hidden="1"/>
    </xf>
    <xf numFmtId="0" fontId="40" fillId="0" borderId="53" xfId="0" applyFont="1" applyFill="1" applyBorder="1" applyAlignment="1" applyProtection="1">
      <alignment horizontal="center" vertical="center"/>
      <protection locked="0" hidden="1"/>
    </xf>
    <xf numFmtId="0" fontId="40" fillId="3" borderId="25" xfId="0" applyFont="1" applyFill="1" applyBorder="1" applyAlignment="1" applyProtection="1">
      <alignment horizontal="center" vertical="center"/>
      <protection locked="0"/>
    </xf>
    <xf numFmtId="0" fontId="40" fillId="3" borderId="52" xfId="0" applyFont="1" applyFill="1" applyBorder="1" applyAlignment="1" applyProtection="1">
      <alignment horizontal="center" vertical="center"/>
      <protection locked="0"/>
    </xf>
    <xf numFmtId="0" fontId="40" fillId="3" borderId="53" xfId="0" applyFont="1" applyFill="1" applyBorder="1" applyAlignment="1" applyProtection="1">
      <alignment horizontal="center" vertical="center"/>
      <protection locked="0"/>
    </xf>
    <xf numFmtId="0" fontId="40" fillId="0" borderId="14" xfId="0" applyFont="1" applyFill="1" applyBorder="1" applyAlignment="1" applyProtection="1">
      <alignment horizontal="center"/>
      <protection locked="0" hidden="1"/>
    </xf>
    <xf numFmtId="0" fontId="40" fillId="0" borderId="15" xfId="0" applyFont="1" applyFill="1" applyBorder="1" applyAlignment="1" applyProtection="1">
      <alignment horizontal="center"/>
      <protection locked="0" hidden="1"/>
    </xf>
    <xf numFmtId="0" fontId="40" fillId="0" borderId="16" xfId="0" applyFont="1" applyFill="1" applyBorder="1" applyAlignment="1" applyProtection="1">
      <alignment horizontal="center"/>
      <protection locked="0" hidden="1"/>
    </xf>
    <xf numFmtId="0" fontId="13" fillId="0" borderId="15" xfId="0" applyFont="1" applyFill="1" applyBorder="1" applyAlignment="1" applyProtection="1">
      <alignment horizontal="center"/>
      <protection locked="0"/>
    </xf>
    <xf numFmtId="0" fontId="0" fillId="0" borderId="15" xfId="0" applyBorder="1" applyAlignment="1" applyProtection="1">
      <alignment horizontal="center"/>
      <protection locked="0"/>
    </xf>
    <xf numFmtId="0" fontId="5" fillId="3" borderId="9" xfId="0" applyFont="1" applyFill="1" applyBorder="1" applyAlignment="1" applyProtection="1">
      <alignment horizontal="center"/>
      <protection locked="0"/>
    </xf>
    <xf numFmtId="0" fontId="5" fillId="3" borderId="1" xfId="0" applyFont="1" applyFill="1" applyBorder="1" applyAlignment="1" applyProtection="1">
      <alignment horizontal="center"/>
      <protection locked="0"/>
    </xf>
    <xf numFmtId="0" fontId="5" fillId="3" borderId="1" xfId="0" applyFont="1" applyFill="1" applyBorder="1" applyAlignment="1" applyProtection="1">
      <alignment horizontal="center" wrapText="1"/>
      <protection locked="0"/>
    </xf>
    <xf numFmtId="0" fontId="5" fillId="3" borderId="5" xfId="0" applyFont="1" applyFill="1" applyBorder="1" applyAlignment="1" applyProtection="1">
      <alignment horizontal="center" wrapText="1"/>
      <protection locked="0"/>
    </xf>
    <xf numFmtId="0" fontId="40" fillId="0" borderId="54" xfId="0" applyFont="1" applyFill="1" applyBorder="1" applyAlignment="1" applyProtection="1">
      <alignment horizontal="left"/>
      <protection locked="0" hidden="1"/>
    </xf>
    <xf numFmtId="0" fontId="40" fillId="0" borderId="45" xfId="0" applyFont="1" applyFill="1" applyBorder="1" applyAlignment="1" applyProtection="1">
      <alignment horizontal="left"/>
      <protection locked="0" hidden="1"/>
    </xf>
    <xf numFmtId="0" fontId="12" fillId="3" borderId="14" xfId="0" applyFont="1" applyFill="1" applyBorder="1" applyAlignment="1" applyProtection="1">
      <alignment horizontal="left"/>
      <protection locked="0"/>
    </xf>
    <xf numFmtId="0" fontId="12" fillId="3" borderId="15" xfId="0" applyFont="1" applyFill="1" applyBorder="1" applyAlignment="1" applyProtection="1">
      <alignment horizontal="left"/>
      <protection locked="0"/>
    </xf>
    <xf numFmtId="0" fontId="12" fillId="3" borderId="16" xfId="0" applyFont="1" applyFill="1" applyBorder="1" applyAlignment="1" applyProtection="1">
      <alignment horizontal="left"/>
      <protection locked="0"/>
    </xf>
    <xf numFmtId="0" fontId="12" fillId="3" borderId="9" xfId="0" applyFont="1" applyFill="1" applyBorder="1" applyAlignment="1" applyProtection="1">
      <alignment horizontal="left" vertical="center" wrapText="1"/>
      <protection locked="0"/>
    </xf>
    <xf numFmtId="0" fontId="12" fillId="3" borderId="1" xfId="0" applyFont="1" applyFill="1" applyBorder="1" applyAlignment="1" applyProtection="1">
      <alignment horizontal="left" vertical="center" wrapText="1"/>
      <protection locked="0"/>
    </xf>
    <xf numFmtId="0" fontId="12" fillId="3" borderId="5" xfId="0" applyFont="1" applyFill="1" applyBorder="1" applyAlignment="1" applyProtection="1">
      <alignment horizontal="left" vertical="center" wrapText="1"/>
      <protection locked="0"/>
    </xf>
    <xf numFmtId="0" fontId="12" fillId="7" borderId="8" xfId="0" applyFont="1" applyFill="1" applyBorder="1" applyAlignment="1" applyProtection="1">
      <alignment horizontal="left" vertical="center" wrapText="1"/>
      <protection locked="0"/>
    </xf>
    <xf numFmtId="0" fontId="12" fillId="7" borderId="28" xfId="0" applyFont="1" applyFill="1" applyBorder="1" applyAlignment="1" applyProtection="1">
      <alignment horizontal="left" vertical="center" wrapText="1"/>
      <protection locked="0"/>
    </xf>
    <xf numFmtId="0" fontId="12" fillId="7" borderId="67" xfId="0" applyFont="1" applyFill="1" applyBorder="1" applyAlignment="1" applyProtection="1">
      <alignment horizontal="left" vertical="center" wrapText="1"/>
      <protection locked="0"/>
    </xf>
    <xf numFmtId="0" fontId="12" fillId="3" borderId="10" xfId="0" applyFont="1" applyFill="1" applyBorder="1" applyAlignment="1" applyProtection="1">
      <alignment horizontal="left" vertical="center" wrapText="1"/>
      <protection locked="0"/>
    </xf>
    <xf numFmtId="0" fontId="12" fillId="3" borderId="6" xfId="0" applyFont="1" applyFill="1" applyBorder="1" applyAlignment="1" applyProtection="1">
      <alignment horizontal="left" vertical="center" wrapText="1"/>
      <protection locked="0"/>
    </xf>
    <xf numFmtId="0" fontId="12" fillId="3" borderId="7" xfId="0" applyFont="1" applyFill="1" applyBorder="1" applyAlignment="1" applyProtection="1">
      <alignment horizontal="left" vertical="center" wrapText="1"/>
      <protection locked="0"/>
    </xf>
    <xf numFmtId="0" fontId="12" fillId="7" borderId="10" xfId="0" applyFont="1" applyFill="1" applyBorder="1" applyAlignment="1" applyProtection="1">
      <alignment horizontal="left" vertical="center" wrapText="1"/>
      <protection locked="0"/>
    </xf>
    <xf numFmtId="0" fontId="12" fillId="7" borderId="6" xfId="0" applyFont="1" applyFill="1" applyBorder="1" applyAlignment="1" applyProtection="1">
      <alignment horizontal="left" vertical="center" wrapText="1"/>
      <protection locked="0"/>
    </xf>
    <xf numFmtId="0" fontId="12" fillId="7" borderId="25" xfId="0" applyFont="1" applyFill="1" applyBorder="1" applyAlignment="1" applyProtection="1">
      <alignment horizontal="left" vertical="center" wrapText="1"/>
      <protection locked="0"/>
    </xf>
    <xf numFmtId="0" fontId="8" fillId="7" borderId="30" xfId="0" applyFont="1" applyFill="1" applyBorder="1" applyAlignment="1" applyProtection="1">
      <alignment horizontal="left"/>
      <protection locked="0"/>
    </xf>
    <xf numFmtId="0" fontId="8" fillId="7" borderId="32" xfId="0" applyFont="1" applyFill="1" applyBorder="1" applyAlignment="1" applyProtection="1">
      <alignment horizontal="left"/>
      <protection locked="0"/>
    </xf>
    <xf numFmtId="0" fontId="8" fillId="7" borderId="68" xfId="0" applyFont="1" applyFill="1" applyBorder="1" applyAlignment="1" applyProtection="1">
      <alignment horizontal="left"/>
      <protection locked="0"/>
    </xf>
    <xf numFmtId="0" fontId="12" fillId="45" borderId="22" xfId="0" applyFont="1" applyFill="1" applyBorder="1" applyAlignment="1" applyProtection="1">
      <alignment horizontal="center" vertical="center" wrapText="1"/>
      <protection locked="0"/>
    </xf>
    <xf numFmtId="0" fontId="12" fillId="45" borderId="23" xfId="0" applyFont="1" applyFill="1" applyBorder="1" applyAlignment="1" applyProtection="1">
      <alignment horizontal="center" vertical="center" wrapText="1"/>
      <protection locked="0"/>
    </xf>
    <xf numFmtId="0" fontId="12" fillId="45" borderId="24"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right" vertical="center" wrapText="1"/>
      <protection locked="0"/>
    </xf>
    <xf numFmtId="0" fontId="0" fillId="45" borderId="14" xfId="0" applyFill="1" applyBorder="1" applyAlignment="1" applyProtection="1">
      <alignment horizontal="center"/>
      <protection locked="0"/>
    </xf>
    <xf numFmtId="0" fontId="0" fillId="45" borderId="15" xfId="0" applyFill="1" applyBorder="1" applyAlignment="1" applyProtection="1">
      <alignment horizontal="center"/>
      <protection locked="0"/>
    </xf>
    <xf numFmtId="0" fontId="0" fillId="45" borderId="16" xfId="0" applyFill="1" applyBorder="1" applyAlignment="1" applyProtection="1">
      <alignment horizontal="center"/>
      <protection locked="0"/>
    </xf>
    <xf numFmtId="0" fontId="51" fillId="0" borderId="0" xfId="0" applyFont="1" applyAlignment="1">
      <alignment horizontal="center" vertical="center" wrapText="1"/>
    </xf>
    <xf numFmtId="0" fontId="81" fillId="2" borderId="1" xfId="0" applyFont="1" applyFill="1" applyBorder="1" applyAlignment="1">
      <alignment horizontal="center" vertical="center" wrapText="1"/>
    </xf>
    <xf numFmtId="0" fontId="54" fillId="3" borderId="1" xfId="0" applyFont="1" applyFill="1" applyBorder="1" applyAlignment="1">
      <alignment horizontal="left" vertical="top" wrapText="1"/>
    </xf>
    <xf numFmtId="0" fontId="55" fillId="3" borderId="1" xfId="0" applyFont="1" applyFill="1" applyBorder="1" applyAlignment="1">
      <alignment horizontal="left" vertical="top" wrapText="1"/>
    </xf>
    <xf numFmtId="0" fontId="55" fillId="3" borderId="1" xfId="0" applyFont="1" applyFill="1" applyBorder="1" applyAlignment="1">
      <alignment horizontal="center" vertical="top" wrapText="1"/>
    </xf>
    <xf numFmtId="0" fontId="46" fillId="0" borderId="51" xfId="0" applyFont="1" applyBorder="1" applyAlignment="1">
      <alignment horizontal="center" vertical="center" wrapText="1"/>
    </xf>
    <xf numFmtId="0" fontId="46" fillId="0" borderId="15" xfId="0" applyFont="1" applyBorder="1" applyAlignment="1">
      <alignment horizontal="center" vertical="center" wrapText="1"/>
    </xf>
    <xf numFmtId="0" fontId="46" fillId="0" borderId="16" xfId="0" applyFont="1" applyBorder="1" applyAlignment="1">
      <alignment horizontal="center" vertical="center" wrapText="1"/>
    </xf>
    <xf numFmtId="0" fontId="48" fillId="2" borderId="14" xfId="0" applyFont="1" applyFill="1" applyBorder="1" applyAlignment="1">
      <alignment horizontal="center" vertical="center" wrapText="1"/>
    </xf>
    <xf numFmtId="0" fontId="48" fillId="2" borderId="26" xfId="0" applyFont="1" applyFill="1" applyBorder="1" applyAlignment="1">
      <alignment horizontal="center" vertical="center" wrapText="1"/>
    </xf>
    <xf numFmtId="0" fontId="54" fillId="3" borderId="54" xfId="0" applyFont="1" applyFill="1" applyBorder="1" applyAlignment="1">
      <alignment horizontal="left" vertical="center" wrapText="1"/>
    </xf>
    <xf numFmtId="0" fontId="54" fillId="3" borderId="44" xfId="0" applyFont="1" applyFill="1" applyBorder="1" applyAlignment="1">
      <alignment horizontal="left" vertical="center" wrapText="1"/>
    </xf>
    <xf numFmtId="0" fontId="54" fillId="3" borderId="45" xfId="0" applyFont="1" applyFill="1" applyBorder="1" applyAlignment="1">
      <alignment horizontal="left" vertical="center" wrapText="1"/>
    </xf>
    <xf numFmtId="0" fontId="50" fillId="0" borderId="50" xfId="0" applyFont="1" applyBorder="1" applyAlignment="1">
      <alignment horizontal="left" vertical="top" wrapText="1"/>
    </xf>
    <xf numFmtId="0" fontId="1" fillId="2" borderId="0" xfId="0" applyFont="1" applyFill="1" applyAlignment="1">
      <alignment horizontal="center"/>
    </xf>
    <xf numFmtId="0" fontId="28" fillId="2" borderId="14" xfId="0" applyFont="1" applyFill="1" applyBorder="1" applyAlignment="1">
      <alignment horizontal="center"/>
    </xf>
    <xf numFmtId="0" fontId="28" fillId="2" borderId="15" xfId="0" applyFont="1" applyFill="1" applyBorder="1" applyAlignment="1">
      <alignment horizontal="center"/>
    </xf>
    <xf numFmtId="0" fontId="28" fillId="2" borderId="16" xfId="0" applyFont="1" applyFill="1" applyBorder="1" applyAlignment="1">
      <alignment horizontal="center"/>
    </xf>
    <xf numFmtId="0" fontId="13" fillId="4" borderId="21" xfId="0" applyFont="1" applyFill="1" applyBorder="1" applyAlignment="1" applyProtection="1">
      <alignment horizontal="left" vertical="center"/>
    </xf>
    <xf numFmtId="0" fontId="13" fillId="4" borderId="51" xfId="0" applyFont="1" applyFill="1" applyBorder="1" applyAlignment="1" applyProtection="1">
      <alignment horizontal="left" vertical="center"/>
    </xf>
    <xf numFmtId="0" fontId="30" fillId="2" borderId="34" xfId="0" applyFont="1" applyFill="1" applyBorder="1" applyAlignment="1">
      <alignment horizontal="center" vertical="center" wrapText="1"/>
    </xf>
    <xf numFmtId="0" fontId="30" fillId="2" borderId="35" xfId="0" applyFont="1" applyFill="1" applyBorder="1" applyAlignment="1">
      <alignment horizontal="center" vertical="center"/>
    </xf>
    <xf numFmtId="164" fontId="25" fillId="2" borderId="4" xfId="1" applyNumberFormat="1" applyFont="1" applyFill="1" applyBorder="1" applyAlignment="1" applyProtection="1">
      <alignment horizontal="center" vertical="center"/>
      <protection hidden="1"/>
    </xf>
    <xf numFmtId="164" fontId="25" fillId="2" borderId="24" xfId="1" applyNumberFormat="1" applyFont="1" applyFill="1" applyBorder="1" applyAlignment="1" applyProtection="1">
      <alignment horizontal="center" vertical="center"/>
      <protection hidden="1"/>
    </xf>
  </cellXfs>
  <cellStyles count="67">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omma" xfId="4"/>
    <cellStyle name="Comma 2" xfId="53"/>
    <cellStyle name="Comma 2 2" xfId="58"/>
    <cellStyle name="Comma 3" xfId="62"/>
    <cellStyle name="Comma 4" xfId="66"/>
    <cellStyle name="Currency" xfId="1"/>
    <cellStyle name="Currency 2" xfId="51"/>
    <cellStyle name="Currency 2 2" xfId="57"/>
    <cellStyle name="Currency 3" xfId="60"/>
    <cellStyle name="Currency 4" xfId="64"/>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3"/>
    <cellStyle name="Hyperlink 2" xfId="52"/>
    <cellStyle name="Input" xfId="13" builtinId="20" customBuiltin="1"/>
    <cellStyle name="Linked Cell" xfId="16" builtinId="24" customBuiltin="1"/>
    <cellStyle name="Neutral" xfId="12" builtinId="28" customBuiltin="1"/>
    <cellStyle name="Normal" xfId="0" builtinId="0"/>
    <cellStyle name="Normal 2" xfId="46"/>
    <cellStyle name="Normal 2 2" xfId="49"/>
    <cellStyle name="Normal 3" xfId="48"/>
    <cellStyle name="Normal 3 2" xfId="55"/>
    <cellStyle name="Normal 4" xfId="54"/>
    <cellStyle name="Normal 5" xfId="50"/>
    <cellStyle name="Normal 6" xfId="59"/>
    <cellStyle name="Normal 7" xfId="63"/>
    <cellStyle name="Note" xfId="19"/>
    <cellStyle name="Output" xfId="14" builtinId="21" customBuiltin="1"/>
    <cellStyle name="Percent" xfId="2"/>
    <cellStyle name="Percent 2" xfId="47"/>
    <cellStyle name="Percent 2 2" xfId="56"/>
    <cellStyle name="Percent 3" xfId="61"/>
    <cellStyle name="Percent 4" xfId="65"/>
    <cellStyle name="Title" xfId="5" builtinId="15" customBuiltin="1"/>
    <cellStyle name="Total" xfId="21" builtinId="25" customBuiltin="1"/>
    <cellStyle name="Warning Text" xfId="18" builtinId="11" customBuiltin="1"/>
  </cellStyles>
  <dxfs count="0"/>
  <tableStyles count="1" defaultTableStyle="TableStyleMedium2" defaultPivotStyle="PivotStyleLight16">
    <tableStyle name="Table Style 1" pivot="0" count="0"/>
  </tableStyles>
  <colors>
    <mruColors>
      <color rgb="FF0000FF"/>
      <color rgb="FF99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2016 &amp; 2017 Summary</a:t>
            </a:r>
          </a:p>
        </c:rich>
      </c:tx>
      <c:layout/>
      <c:overlay val="0"/>
    </c:title>
    <c:autoTitleDeleted val="0"/>
    <c:plotArea>
      <c:layout/>
      <c:barChart>
        <c:barDir val="col"/>
        <c:grouping val="clustered"/>
        <c:varyColors val="0"/>
        <c:ser>
          <c:idx val="0"/>
          <c:order val="0"/>
          <c:tx>
            <c:strRef>
              <c:f>'BY17 IT Data Call'!$B$75</c:f>
              <c:strCache>
                <c:ptCount val="1"/>
                <c:pt idx="0">
                  <c:v>DME</c:v>
                </c:pt>
              </c:strCache>
            </c:strRef>
          </c:tx>
          <c:invertIfNegative val="0"/>
          <c:cat>
            <c:numRef>
              <c:f>'BY17 IT Data Call'!$C$74:$D$74</c:f>
              <c:numCache>
                <c:formatCode>General</c:formatCode>
                <c:ptCount val="2"/>
                <c:pt idx="0">
                  <c:v>2016</c:v>
                </c:pt>
                <c:pt idx="1">
                  <c:v>2017</c:v>
                </c:pt>
              </c:numCache>
            </c:numRef>
          </c:cat>
          <c:val>
            <c:numRef>
              <c:f>'BY17 IT Data Call'!$C$75:$D$75</c:f>
              <c:numCache>
                <c:formatCode>_("$"* #,##0_);_("$"* \(#,##0\);_("$"* "-"??_);_(@_)</c:formatCode>
                <c:ptCount val="2"/>
                <c:pt idx="0">
                  <c:v>68526.528749999998</c:v>
                </c:pt>
                <c:pt idx="1">
                  <c:v>70604.068750000006</c:v>
                </c:pt>
              </c:numCache>
            </c:numRef>
          </c:val>
        </c:ser>
        <c:ser>
          <c:idx val="1"/>
          <c:order val="1"/>
          <c:tx>
            <c:strRef>
              <c:f>'BY17 IT Data Call'!$B$76</c:f>
              <c:strCache>
                <c:ptCount val="1"/>
                <c:pt idx="0">
                  <c:v>O&amp;M</c:v>
                </c:pt>
              </c:strCache>
            </c:strRef>
          </c:tx>
          <c:invertIfNegative val="0"/>
          <c:cat>
            <c:numRef>
              <c:f>'BY17 IT Data Call'!$C$74:$D$74</c:f>
              <c:numCache>
                <c:formatCode>General</c:formatCode>
                <c:ptCount val="2"/>
                <c:pt idx="0">
                  <c:v>2016</c:v>
                </c:pt>
                <c:pt idx="1">
                  <c:v>2017</c:v>
                </c:pt>
              </c:numCache>
            </c:numRef>
          </c:cat>
          <c:val>
            <c:numRef>
              <c:f>'BY17 IT Data Call'!$C$76:$D$76</c:f>
              <c:numCache>
                <c:formatCode>_("$"* #,##0_);_("$"* \(#,##0\);_("$"* "-"??_);_(@_)</c:formatCode>
                <c:ptCount val="2"/>
                <c:pt idx="0">
                  <c:v>56356.451249999998</c:v>
                </c:pt>
                <c:pt idx="1">
                  <c:v>56905.9</c:v>
                </c:pt>
              </c:numCache>
            </c:numRef>
          </c:val>
        </c:ser>
        <c:dLbls>
          <c:showLegendKey val="0"/>
          <c:showVal val="1"/>
          <c:showCatName val="0"/>
          <c:showSerName val="0"/>
          <c:showPercent val="0"/>
          <c:showBubbleSize val="0"/>
        </c:dLbls>
        <c:gapWidth val="150"/>
        <c:overlap val="-25"/>
        <c:axId val="82702720"/>
        <c:axId val="82704256"/>
      </c:barChart>
      <c:catAx>
        <c:axId val="82702720"/>
        <c:scaling>
          <c:orientation val="minMax"/>
        </c:scaling>
        <c:delete val="0"/>
        <c:axPos val="b"/>
        <c:numFmt formatCode="General" sourceLinked="1"/>
        <c:majorTickMark val="none"/>
        <c:minorTickMark val="none"/>
        <c:tickLblPos val="nextTo"/>
        <c:crossAx val="82704256"/>
        <c:crosses val="autoZero"/>
        <c:auto val="1"/>
        <c:lblAlgn val="ctr"/>
        <c:lblOffset val="100"/>
        <c:noMultiLvlLbl val="0"/>
      </c:catAx>
      <c:valAx>
        <c:axId val="82704256"/>
        <c:scaling>
          <c:orientation val="minMax"/>
        </c:scaling>
        <c:delete val="1"/>
        <c:axPos val="l"/>
        <c:numFmt formatCode="_(&quot;$&quot;* #,##0_);_(&quot;$&quot;* \(#,##0\);_(&quot;$&quot;* &quot;-&quot;??_);_(@_)" sourceLinked="1"/>
        <c:majorTickMark val="none"/>
        <c:minorTickMark val="none"/>
        <c:tickLblPos val="nextTo"/>
        <c:crossAx val="82702720"/>
        <c:crosses val="autoZero"/>
        <c:crossBetween val="between"/>
      </c:valAx>
    </c:plotArea>
    <c:legend>
      <c:legendPos val="t"/>
      <c:layout/>
      <c:overlay val="0"/>
    </c:legend>
    <c:plotVisOnly val="1"/>
    <c:dispBlanksAs val="gap"/>
    <c:showDLblsOverMax val="0"/>
  </c:chart>
  <c:spPr>
    <a:solidFill>
      <a:schemeClr val="lt1"/>
    </a:solidFill>
    <a:ln w="19050"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495300</xdr:colOff>
      <xdr:row>87</xdr:row>
      <xdr:rowOff>123825</xdr:rowOff>
    </xdr:to>
    <xdr:grpSp>
      <xdr:nvGrpSpPr>
        <xdr:cNvPr id="2" name="Group 1"/>
        <xdr:cNvGrpSpPr/>
      </xdr:nvGrpSpPr>
      <xdr:grpSpPr>
        <a:xfrm>
          <a:off x="0" y="0"/>
          <a:ext cx="9723120" cy="14975205"/>
          <a:chOff x="-221503" y="174125"/>
          <a:chExt cx="11195107" cy="14805051"/>
        </a:xfrm>
      </xdr:grpSpPr>
      <xdr:sp macro="" textlink="">
        <xdr:nvSpPr>
          <xdr:cNvPr id="3" name="TextBox 2"/>
          <xdr:cNvSpPr txBox="1"/>
        </xdr:nvSpPr>
        <xdr:spPr>
          <a:xfrm>
            <a:off x="-221503" y="604674"/>
            <a:ext cx="11195107" cy="14374502"/>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cap="all">
                <a:solidFill>
                  <a:schemeClr val="dk1"/>
                </a:solidFill>
                <a:effectLst/>
                <a:latin typeface="+mn-lt"/>
                <a:ea typeface="+mn-ea"/>
                <a:cs typeface="+mn-cs"/>
              </a:rPr>
              <a:t>BY 2017 IT Data</a:t>
            </a:r>
            <a:r>
              <a:rPr lang="en-US" sz="1200" b="1" u="sng" cap="all" baseline="0">
                <a:solidFill>
                  <a:schemeClr val="dk1"/>
                </a:solidFill>
                <a:effectLst/>
                <a:latin typeface="+mn-lt"/>
                <a:ea typeface="+mn-ea"/>
                <a:cs typeface="+mn-cs"/>
              </a:rPr>
              <a:t> Call Form</a:t>
            </a:r>
          </a:p>
          <a:p>
            <a:pPr algn="ctr"/>
            <a:r>
              <a:rPr lang="en-US" sz="1200" b="0" u="none" cap="none" baseline="0">
                <a:solidFill>
                  <a:schemeClr val="dk1"/>
                </a:solidFill>
                <a:effectLst/>
                <a:latin typeface="+mn-lt"/>
                <a:ea typeface="+mn-ea"/>
                <a:cs typeface="+mn-cs"/>
              </a:rPr>
              <a:t>This form is used to collect IT Investment data</a:t>
            </a:r>
          </a:p>
          <a:p>
            <a:endParaRPr lang="en-US" sz="1200" b="1" u="sng">
              <a:solidFill>
                <a:schemeClr val="dk1"/>
              </a:solidFill>
              <a:effectLst/>
              <a:latin typeface="+mn-lt"/>
              <a:ea typeface="+mn-ea"/>
              <a:cs typeface="+mn-cs"/>
            </a:endParaRPr>
          </a:p>
          <a:p>
            <a:r>
              <a:rPr lang="en-US" sz="1200" b="1" u="sng">
                <a:solidFill>
                  <a:schemeClr val="dk1"/>
                </a:solidFill>
                <a:effectLst/>
                <a:latin typeface="+mn-lt"/>
                <a:ea typeface="+mn-ea"/>
                <a:cs typeface="+mn-cs"/>
              </a:rPr>
              <a:t>Lifecycle Timeframe:</a:t>
            </a:r>
          </a:p>
          <a:p>
            <a:r>
              <a:rPr lang="en-US" sz="1200" b="0" u="none">
                <a:solidFill>
                  <a:schemeClr val="dk1"/>
                </a:solidFill>
                <a:effectLst/>
                <a:latin typeface="+mn-lt"/>
                <a:ea typeface="+mn-ea"/>
                <a:cs typeface="+mn-cs"/>
              </a:rPr>
              <a:t>The</a:t>
            </a:r>
            <a:r>
              <a:rPr lang="en-US" sz="1200" b="0" u="none" baseline="0">
                <a:solidFill>
                  <a:schemeClr val="dk1"/>
                </a:solidFill>
                <a:effectLst/>
                <a:latin typeface="+mn-lt"/>
                <a:ea typeface="+mn-ea"/>
                <a:cs typeface="+mn-cs"/>
              </a:rPr>
              <a:t> Start and End Years were pre-populated based on feedback from Business/System Owners and historical CPIC records; however, this field can be modified if the Years need to be updated.  </a:t>
            </a:r>
            <a:r>
              <a:rPr lang="en-US" sz="1200" b="1" u="none" baseline="0">
                <a:solidFill>
                  <a:srgbClr val="0000FF"/>
                </a:solidFill>
                <a:effectLst/>
                <a:latin typeface="+mn-lt"/>
                <a:ea typeface="+mn-ea"/>
                <a:cs typeface="+mn-cs"/>
              </a:rPr>
              <a:t>E</a:t>
            </a:r>
            <a:r>
              <a:rPr lang="en-US" sz="1200" b="1" u="none">
                <a:solidFill>
                  <a:srgbClr val="0000FF"/>
                </a:solidFill>
                <a:effectLst/>
                <a:latin typeface="+mn-lt"/>
                <a:ea typeface="+mn-ea"/>
                <a:cs typeface="+mn-cs"/>
              </a:rPr>
              <a:t>nter</a:t>
            </a:r>
            <a:r>
              <a:rPr lang="en-US" sz="1200" b="1" u="none" baseline="0">
                <a:solidFill>
                  <a:srgbClr val="0000FF"/>
                </a:solidFill>
                <a:effectLst/>
                <a:latin typeface="+mn-lt"/>
                <a:ea typeface="+mn-ea"/>
                <a:cs typeface="+mn-cs"/>
              </a:rPr>
              <a:t> the Start Year the Investment was initiated. Enter the Estimated End of life (End Year) in which the investment will be retired or consolidated into another investment</a:t>
            </a:r>
            <a:r>
              <a:rPr lang="en-US" sz="1200" b="0" u="none" baseline="0">
                <a:solidFill>
                  <a:schemeClr val="dk1"/>
                </a:solidFill>
                <a:effectLst/>
                <a:latin typeface="+mn-lt"/>
                <a:ea typeface="+mn-ea"/>
                <a:cs typeface="+mn-cs"/>
              </a:rPr>
              <a:t>.</a:t>
            </a:r>
            <a:endParaRPr lang="en-US" sz="1200" b="0" u="none">
              <a:solidFill>
                <a:schemeClr val="dk1"/>
              </a:solidFill>
              <a:effectLst/>
              <a:latin typeface="+mn-lt"/>
              <a:ea typeface="+mn-ea"/>
              <a:cs typeface="+mn-cs"/>
            </a:endParaRPr>
          </a:p>
          <a:p>
            <a:endParaRPr lang="en-US" sz="1200" b="1" u="sng">
              <a:solidFill>
                <a:schemeClr val="dk1"/>
              </a:solidFill>
              <a:effectLst/>
              <a:latin typeface="+mn-lt"/>
              <a:ea typeface="+mn-ea"/>
              <a:cs typeface="+mn-cs"/>
            </a:endParaRPr>
          </a:p>
          <a:p>
            <a:r>
              <a:rPr lang="en-US" sz="1200" b="1" u="sng">
                <a:solidFill>
                  <a:schemeClr val="dk1"/>
                </a:solidFill>
                <a:effectLst/>
                <a:latin typeface="+mn-lt"/>
                <a:ea typeface="+mn-ea"/>
                <a:cs typeface="+mn-cs"/>
              </a:rPr>
              <a:t>Status:</a:t>
            </a:r>
            <a:r>
              <a:rPr lang="en-US" sz="1200" b="1">
                <a:solidFill>
                  <a:schemeClr val="dk1"/>
                </a:solidFill>
                <a:effectLst/>
                <a:latin typeface="+mn-lt"/>
                <a:ea typeface="+mn-ea"/>
                <a:cs typeface="+mn-cs"/>
              </a:rPr>
              <a:t> </a:t>
            </a:r>
            <a:r>
              <a:rPr lang="en-US" sz="1200" b="1">
                <a:solidFill>
                  <a:srgbClr val="0000FF"/>
                </a:solidFill>
                <a:effectLst/>
                <a:latin typeface="+mn-lt"/>
                <a:ea typeface="+mn-ea"/>
                <a:cs typeface="+mn-cs"/>
              </a:rPr>
              <a:t>Select</a:t>
            </a:r>
            <a:r>
              <a:rPr lang="en-US" sz="1200" b="1" baseline="0">
                <a:solidFill>
                  <a:srgbClr val="0000FF"/>
                </a:solidFill>
                <a:effectLst/>
                <a:latin typeface="+mn-lt"/>
                <a:ea typeface="+mn-ea"/>
                <a:cs typeface="+mn-cs"/>
              </a:rPr>
              <a:t> the most appropriate status as of FY 2015</a:t>
            </a:r>
            <a:endParaRPr lang="en-US" sz="1200">
              <a:effectLst/>
            </a:endParaRP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Active</a:t>
            </a:r>
            <a:r>
              <a:rPr lang="en-US" sz="1100" b="0" baseline="0">
                <a:solidFill>
                  <a:schemeClr val="dk1"/>
                </a:solidFill>
                <a:effectLst/>
                <a:latin typeface="+mn-lt"/>
                <a:ea typeface="+mn-ea"/>
                <a:cs typeface="+mn-cs"/>
              </a:rPr>
              <a:t>: An Existing Investment or Web site</a:t>
            </a:r>
            <a:endParaRPr lang="en-US" sz="1200">
              <a:effectLst/>
            </a:endParaRPr>
          </a:p>
          <a:p>
            <a:pPr marL="628650" lvl="1" indent="-171450">
              <a:buFont typeface="Arial" panose="020B0604020202020204" pitchFamily="34" charset="0"/>
              <a:buChar char="•"/>
            </a:pPr>
            <a:r>
              <a:rPr lang="en-US" sz="1100" b="1" baseline="0">
                <a:solidFill>
                  <a:schemeClr val="dk1"/>
                </a:solidFill>
                <a:effectLst/>
                <a:latin typeface="+mn-lt"/>
                <a:ea typeface="+mn-ea"/>
                <a:cs typeface="+mn-cs"/>
              </a:rPr>
              <a:t>Retired</a:t>
            </a:r>
            <a:r>
              <a:rPr lang="en-US" sz="1100" b="0" baseline="0">
                <a:solidFill>
                  <a:schemeClr val="dk1"/>
                </a:solidFill>
                <a:effectLst/>
                <a:latin typeface="+mn-lt"/>
                <a:ea typeface="+mn-ea"/>
                <a:cs typeface="+mn-cs"/>
              </a:rPr>
              <a:t>: Investment or Web site that is retired or is expected to be retired. If this is the status of your investment, be sure your </a:t>
            </a:r>
            <a:r>
              <a:rPr lang="en-US" sz="1100" b="1" i="0" baseline="0">
                <a:solidFill>
                  <a:schemeClr val="dk1"/>
                </a:solidFill>
                <a:effectLst/>
                <a:latin typeface="+mn-lt"/>
                <a:ea typeface="+mn-ea"/>
                <a:cs typeface="+mn-cs"/>
              </a:rPr>
              <a:t>Lifecycle Timeframe: End Year </a:t>
            </a:r>
            <a:r>
              <a:rPr lang="en-US" sz="1100" b="0" baseline="0">
                <a:solidFill>
                  <a:schemeClr val="dk1"/>
                </a:solidFill>
                <a:effectLst/>
                <a:latin typeface="+mn-lt"/>
                <a:ea typeface="+mn-ea"/>
                <a:cs typeface="+mn-cs"/>
              </a:rPr>
              <a:t>reflects the year that the investment was retired/is targeted for retirement.</a:t>
            </a:r>
            <a:endParaRPr lang="en-US" sz="1200" b="0" u="sng" baseline="0">
              <a:solidFill>
                <a:schemeClr val="dk1"/>
              </a:solidFill>
              <a:effectLst/>
              <a:latin typeface="+mn-lt"/>
              <a:ea typeface="+mn-ea"/>
              <a:cs typeface="+mn-cs"/>
            </a:endParaRPr>
          </a:p>
          <a:p>
            <a:pPr marL="628650" lvl="1" indent="-171450">
              <a:buFont typeface="Arial" panose="020B0604020202020204" pitchFamily="34" charset="0"/>
              <a:buChar char="•"/>
            </a:pPr>
            <a:endParaRPr lang="en-US" sz="1200" b="1" u="sng">
              <a:solidFill>
                <a:schemeClr val="dk1"/>
              </a:solidFill>
              <a:effectLst/>
              <a:latin typeface="+mn-lt"/>
              <a:ea typeface="+mn-ea"/>
              <a:cs typeface="+mn-cs"/>
            </a:endParaRPr>
          </a:p>
          <a:p>
            <a:r>
              <a:rPr lang="en-US" sz="1200" b="1" u="sng">
                <a:solidFill>
                  <a:schemeClr val="dk1"/>
                </a:solidFill>
                <a:effectLst/>
                <a:latin typeface="+mn-lt"/>
                <a:ea typeface="+mn-ea"/>
                <a:cs typeface="+mn-cs"/>
              </a:rPr>
              <a:t>Business Contact information:</a:t>
            </a:r>
            <a:r>
              <a:rPr lang="en-US" sz="1200" b="1" u="sng" baseline="0">
                <a:solidFill>
                  <a:schemeClr val="dk1"/>
                </a:solidFill>
                <a:effectLst/>
                <a:latin typeface="+mn-lt"/>
                <a:ea typeface="+mn-ea"/>
                <a:cs typeface="+mn-cs"/>
              </a:rPr>
              <a:t> </a:t>
            </a:r>
            <a:r>
              <a:rPr lang="en-US" sz="1200" b="1" u="none" baseline="0">
                <a:solidFill>
                  <a:schemeClr val="dk1"/>
                </a:solidFill>
                <a:effectLst/>
                <a:latin typeface="+mn-lt"/>
                <a:ea typeface="+mn-ea"/>
                <a:cs typeface="+mn-cs"/>
              </a:rPr>
              <a:t> </a:t>
            </a:r>
            <a:r>
              <a:rPr lang="en-US" sz="1200" baseline="0">
                <a:solidFill>
                  <a:schemeClr val="dk1"/>
                </a:solidFill>
                <a:effectLst/>
                <a:latin typeface="+mn-lt"/>
                <a:ea typeface="+mn-ea"/>
                <a:cs typeface="+mn-cs"/>
              </a:rPr>
              <a:t>This information was pre-populated based upon past data calls and other documentation; however, this field can be modified if there are updates. </a:t>
            </a:r>
            <a:r>
              <a:rPr lang="en-US" sz="1200" b="1" baseline="0">
                <a:solidFill>
                  <a:srgbClr val="0000FF"/>
                </a:solidFill>
                <a:effectLst/>
                <a:latin typeface="+mn-lt"/>
                <a:ea typeface="+mn-ea"/>
                <a:cs typeface="+mn-cs"/>
              </a:rPr>
              <a:t>Enter the business contact information if needed</a:t>
            </a:r>
            <a:r>
              <a:rPr lang="en-US" sz="1200" baseline="0">
                <a:solidFill>
                  <a:schemeClr val="dk1"/>
                </a:solidFill>
                <a:effectLst/>
                <a:latin typeface="+mn-lt"/>
                <a:ea typeface="+mn-ea"/>
                <a:cs typeface="+mn-cs"/>
              </a:rPr>
              <a:t>.  The Executive Business Sponsor is your AA, DFS, or DTS (or Designee).</a:t>
            </a:r>
          </a:p>
          <a:p>
            <a:endParaRPr lang="en-US" sz="1200" b="1" u="sng" baseline="0">
              <a:solidFill>
                <a:schemeClr val="dk1"/>
              </a:solidFill>
              <a:effectLst/>
              <a:latin typeface="+mn-lt"/>
              <a:ea typeface="+mn-ea"/>
              <a:cs typeface="+mn-cs"/>
            </a:endParaRPr>
          </a:p>
          <a:p>
            <a:r>
              <a:rPr lang="en-US" sz="1200" b="1" u="sng" baseline="0">
                <a:solidFill>
                  <a:schemeClr val="dk1"/>
                </a:solidFill>
                <a:effectLst/>
                <a:latin typeface="+mn-lt"/>
                <a:ea typeface="+mn-ea"/>
                <a:cs typeface="+mn-cs"/>
              </a:rPr>
              <a:t>Description</a:t>
            </a:r>
            <a:r>
              <a:rPr lang="en-US" sz="1200" b="0" u="none" baseline="0">
                <a:solidFill>
                  <a:schemeClr val="dk1"/>
                </a:solidFill>
                <a:effectLst/>
                <a:latin typeface="+mn-lt"/>
                <a:ea typeface="+mn-ea"/>
                <a:cs typeface="+mn-cs"/>
              </a:rPr>
              <a:t>:  This section contains the description.  It is </a:t>
            </a:r>
            <a:r>
              <a:rPr lang="en-US" sz="1200" b="0" u="none">
                <a:solidFill>
                  <a:schemeClr val="dk1"/>
                </a:solidFill>
                <a:effectLst/>
                <a:latin typeface="+mn-lt"/>
                <a:ea typeface="+mn-ea"/>
                <a:cs typeface="+mn-cs"/>
              </a:rPr>
              <a:t>pre-populated </a:t>
            </a:r>
            <a:r>
              <a:rPr lang="en-US" sz="1200">
                <a:solidFill>
                  <a:schemeClr val="dk1"/>
                </a:solidFill>
                <a:effectLst/>
                <a:latin typeface="+mn-lt"/>
                <a:ea typeface="+mn-ea"/>
                <a:cs typeface="+mn-cs"/>
              </a:rPr>
              <a:t>with the data submitted from last year's data call. </a:t>
            </a:r>
            <a:r>
              <a:rPr lang="en-US" sz="1200" baseline="0">
                <a:solidFill>
                  <a:schemeClr val="dk1"/>
                </a:solidFill>
                <a:effectLst/>
                <a:latin typeface="+mn-lt"/>
                <a:ea typeface="+mn-ea"/>
                <a:cs typeface="+mn-cs"/>
              </a:rPr>
              <a:t> This </a:t>
            </a:r>
            <a:r>
              <a:rPr lang="en-US" sz="1200">
                <a:solidFill>
                  <a:schemeClr val="dk1"/>
                </a:solidFill>
                <a:effectLst/>
                <a:latin typeface="+mn-lt"/>
                <a:ea typeface="+mn-ea"/>
                <a:cs typeface="+mn-cs"/>
              </a:rPr>
              <a:t>information can be modified. </a:t>
            </a:r>
            <a:r>
              <a:rPr lang="en-US" sz="1200" b="1">
                <a:solidFill>
                  <a:srgbClr val="0000FF"/>
                </a:solidFill>
                <a:effectLst/>
                <a:latin typeface="+mn-lt"/>
                <a:ea typeface="+mn-ea"/>
                <a:cs typeface="+mn-cs"/>
              </a:rPr>
              <a:t>Enter the updated description if needed</a:t>
            </a:r>
            <a:r>
              <a:rPr lang="en-US" sz="1200" b="1">
                <a:solidFill>
                  <a:sysClr val="windowText" lastClr="000000"/>
                </a:solidFill>
                <a:effectLst/>
                <a:latin typeface="+mn-lt"/>
                <a:ea typeface="+mn-ea"/>
                <a:cs typeface="+mn-cs"/>
              </a:rPr>
              <a:t>.</a:t>
            </a:r>
            <a:endParaRPr lang="en-US" sz="1200" b="1">
              <a:solidFill>
                <a:srgbClr val="990099"/>
              </a:solidFill>
              <a:effectLst/>
              <a:latin typeface="+mn-lt"/>
              <a:ea typeface="+mn-ea"/>
              <a:cs typeface="+mn-cs"/>
            </a:endParaRPr>
          </a:p>
          <a:p>
            <a:endParaRPr lang="en-US" sz="1200">
              <a:effectLst/>
            </a:endParaRPr>
          </a:p>
          <a:p>
            <a:pPr eaLnBrk="1" fontAlgn="auto" latinLnBrk="0" hangingPunct="1"/>
            <a:r>
              <a:rPr lang="en-US" sz="1200" b="1" u="sng" baseline="0">
                <a:solidFill>
                  <a:schemeClr val="dk1"/>
                </a:solidFill>
                <a:effectLst/>
                <a:latin typeface="+mn-lt"/>
                <a:ea typeface="+mn-ea"/>
                <a:cs typeface="+mn-cs"/>
              </a:rPr>
              <a:t>Last Year's Data Call (CY 16):</a:t>
            </a:r>
            <a:r>
              <a:rPr lang="en-US" sz="1200" b="1" baseline="0">
                <a:solidFill>
                  <a:schemeClr val="dk1"/>
                </a:solidFill>
                <a:effectLst/>
                <a:latin typeface="+mn-lt"/>
                <a:ea typeface="+mn-ea"/>
                <a:cs typeface="+mn-cs"/>
              </a:rPr>
              <a:t> </a:t>
            </a:r>
            <a:r>
              <a:rPr lang="en-US" sz="1200" b="0" baseline="0">
                <a:solidFill>
                  <a:schemeClr val="dk1"/>
                </a:solidFill>
                <a:effectLst/>
                <a:latin typeface="+mn-lt"/>
                <a:ea typeface="+mn-ea"/>
                <a:cs typeface="+mn-cs"/>
              </a:rPr>
              <a:t>The  shaded information is pre-populated with data from last year's  data call.  </a:t>
            </a:r>
            <a:r>
              <a:rPr lang="en-US" sz="1200" b="1" baseline="0">
                <a:solidFill>
                  <a:srgbClr val="0000FF"/>
                </a:solidFill>
                <a:effectLst/>
                <a:latin typeface="+mn-lt"/>
                <a:ea typeface="+mn-ea"/>
                <a:cs typeface="+mn-cs"/>
              </a:rPr>
              <a:t>Update the 2016 estimates if needed.</a:t>
            </a:r>
          </a:p>
          <a:p>
            <a:pPr eaLnBrk="1" fontAlgn="auto" latinLnBrk="0" hangingPunct="1"/>
            <a:endParaRPr lang="en-US" sz="1200">
              <a:effectLst/>
            </a:endParaRPr>
          </a:p>
          <a:p>
            <a:pPr eaLnBrk="1" fontAlgn="auto" latinLnBrk="0" hangingPunct="1"/>
            <a:r>
              <a:rPr lang="en-US" sz="1200" b="1" u="sng" baseline="0">
                <a:solidFill>
                  <a:schemeClr val="dk1"/>
                </a:solidFill>
                <a:effectLst/>
                <a:latin typeface="+mn-lt"/>
                <a:ea typeface="+mn-ea"/>
                <a:cs typeface="+mn-cs"/>
              </a:rPr>
              <a:t>Current Submission (BY 17):</a:t>
            </a:r>
            <a:r>
              <a:rPr lang="en-US" sz="1200" baseline="0">
                <a:solidFill>
                  <a:schemeClr val="dk1"/>
                </a:solidFill>
                <a:effectLst/>
                <a:latin typeface="+mn-lt"/>
                <a:ea typeface="+mn-ea"/>
                <a:cs typeface="+mn-cs"/>
              </a:rPr>
              <a:t> </a:t>
            </a:r>
            <a:r>
              <a:rPr lang="en-US" sz="1200" b="1" baseline="0">
                <a:solidFill>
                  <a:srgbClr val="0000FF"/>
                </a:solidFill>
                <a:effectLst/>
                <a:latin typeface="+mn-lt"/>
                <a:ea typeface="+mn-ea"/>
                <a:cs typeface="+mn-cs"/>
              </a:rPr>
              <a:t>Enter the estimated dollar amount needed to support your IT investment for Budget Year 2017 (BY 17)</a:t>
            </a:r>
            <a:r>
              <a:rPr lang="en-US" sz="1200" b="0" baseline="0">
                <a:solidFill>
                  <a:srgbClr val="0000FF"/>
                </a:solidFill>
                <a:effectLst/>
                <a:latin typeface="+mn-lt"/>
                <a:ea typeface="+mn-ea"/>
                <a:cs typeface="+mn-cs"/>
              </a:rPr>
              <a:t>.</a:t>
            </a:r>
            <a:endParaRPr lang="en-US" sz="1200" b="1" baseline="0">
              <a:solidFill>
                <a:srgbClr val="0000FF"/>
              </a:solidFill>
              <a:effectLst/>
              <a:latin typeface="+mn-lt"/>
              <a:ea typeface="+mn-ea"/>
              <a:cs typeface="+mn-cs"/>
            </a:endParaRPr>
          </a:p>
          <a:p>
            <a:pPr eaLnBrk="1" fontAlgn="auto" latinLnBrk="0" hangingPunct="1"/>
            <a:r>
              <a:rPr lang="en-US" sz="1200" baseline="0">
                <a:solidFill>
                  <a:schemeClr val="dk1"/>
                </a:solidFill>
                <a:effectLst/>
                <a:latin typeface="+mn-lt"/>
                <a:ea typeface="+mn-ea"/>
                <a:cs typeface="+mn-cs"/>
              </a:rPr>
              <a:t>  </a:t>
            </a:r>
            <a:endParaRPr lang="en-US" sz="1200">
              <a:effectLst/>
            </a:endParaRPr>
          </a:p>
          <a:p>
            <a:r>
              <a:rPr lang="en-US" sz="1200" b="1" u="sng" baseline="0">
                <a:solidFill>
                  <a:schemeClr val="dk1"/>
                </a:solidFill>
                <a:effectLst/>
                <a:latin typeface="+mn-lt"/>
                <a:ea typeface="+mn-ea"/>
                <a:cs typeface="+mn-cs"/>
              </a:rPr>
              <a:t>Government Full Time Equivalent (GFTE): </a:t>
            </a:r>
            <a:r>
              <a:rPr lang="en-US" sz="1200" b="0" baseline="0">
                <a:solidFill>
                  <a:schemeClr val="dk1"/>
                </a:solidFill>
                <a:effectLst/>
                <a:latin typeface="+mn-lt"/>
                <a:ea typeface="+mn-ea"/>
                <a:cs typeface="+mn-cs"/>
              </a:rPr>
              <a:t>This should include total government staff time spent directly on the investment. </a:t>
            </a:r>
            <a:r>
              <a:rPr lang="en-US" sz="1200" b="1" baseline="0">
                <a:solidFill>
                  <a:srgbClr val="0000FF"/>
                </a:solidFill>
                <a:effectLst/>
                <a:latin typeface="+mn-lt"/>
                <a:ea typeface="+mn-ea"/>
                <a:cs typeface="+mn-cs"/>
              </a:rPr>
              <a:t>Enter the GFTE costs associated with the budget estimate</a:t>
            </a:r>
            <a:r>
              <a:rPr lang="en-US" sz="1200" b="0" baseline="0">
                <a:solidFill>
                  <a:schemeClr val="dk1"/>
                </a:solidFill>
                <a:effectLst/>
                <a:latin typeface="+mn-lt"/>
                <a:ea typeface="+mn-ea"/>
                <a:cs typeface="+mn-cs"/>
              </a:rPr>
              <a:t>.</a:t>
            </a:r>
          </a:p>
          <a:p>
            <a:r>
              <a:rPr lang="en-US" sz="1200" b="0" baseline="0">
                <a:solidFill>
                  <a:schemeClr val="dk1"/>
                </a:solidFill>
                <a:effectLst/>
                <a:latin typeface="+mn-lt"/>
                <a:ea typeface="+mn-ea"/>
                <a:cs typeface="+mn-cs"/>
              </a:rPr>
              <a:t>Examples: </a:t>
            </a:r>
          </a:p>
          <a:p>
            <a:pPr marL="628650" lvl="1" indent="-171450">
              <a:buFont typeface="Arial" panose="020B0604020202020204" pitchFamily="34" charset="0"/>
              <a:buChar char="•"/>
            </a:pPr>
            <a:r>
              <a:rPr lang="en-US" sz="1200" b="0" baseline="0">
                <a:solidFill>
                  <a:schemeClr val="dk1"/>
                </a:solidFill>
                <a:effectLst/>
                <a:latin typeface="+mn-lt"/>
                <a:ea typeface="+mn-ea"/>
                <a:cs typeface="+mn-cs"/>
              </a:rPr>
              <a:t>If  two GS-13s will spend 20% of their time on O&amp;M activities, enter 40% in the O&amp;M column. </a:t>
            </a:r>
          </a:p>
          <a:p>
            <a:pPr marL="628650" lvl="1" indent="-171450">
              <a:buFont typeface="Arial" panose="020B0604020202020204" pitchFamily="34" charset="0"/>
              <a:buChar char="•"/>
            </a:pPr>
            <a:r>
              <a:rPr lang="en-US" sz="1200" b="0" baseline="0">
                <a:solidFill>
                  <a:schemeClr val="dk1"/>
                </a:solidFill>
                <a:effectLst/>
                <a:latin typeface="+mn-lt"/>
                <a:ea typeface="+mn-ea"/>
                <a:cs typeface="+mn-cs"/>
              </a:rPr>
              <a:t>If one GS-14 will spend 5% of his or her time on new development, enter 5% in the DME column.</a:t>
            </a:r>
          </a:p>
          <a:p>
            <a:endParaRPr lang="en-US" sz="1200" b="0" u="none" baseline="0">
              <a:solidFill>
                <a:schemeClr val="dk1"/>
              </a:solidFill>
              <a:effectLst/>
              <a:latin typeface="+mn-lt"/>
              <a:ea typeface="+mn-ea"/>
              <a:cs typeface="+mn-cs"/>
            </a:endParaRPr>
          </a:p>
          <a:p>
            <a:r>
              <a:rPr lang="en-US" sz="1200" b="0" u="none" baseline="0">
                <a:solidFill>
                  <a:schemeClr val="dk1"/>
                </a:solidFill>
                <a:effectLst/>
                <a:latin typeface="+mn-lt"/>
                <a:ea typeface="+mn-ea"/>
                <a:cs typeface="+mn-cs"/>
              </a:rPr>
              <a:t>The Government Full Time Equivalent (GFTE) calculation is formula driven based upon estimated percentage of GFTE time applied to the investment. The GFTE does not include contractor support FTEs.  The GFTE calculations are based upon OPM's 2015 Salary Table.  The GFTE calculation is as follows: </a:t>
            </a:r>
          </a:p>
          <a:p>
            <a:pPr marL="685800" lvl="1" indent="-228600">
              <a:buFont typeface="+mj-lt"/>
              <a:buAutoNum type="arabicParenR"/>
            </a:pPr>
            <a:r>
              <a:rPr lang="en-US" sz="1200" b="0" u="none" baseline="0">
                <a:solidFill>
                  <a:schemeClr val="dk1"/>
                </a:solidFill>
                <a:effectLst/>
                <a:latin typeface="+mn-lt"/>
                <a:ea typeface="+mn-ea"/>
                <a:cs typeface="+mn-cs"/>
              </a:rPr>
              <a:t>GFTE medium salary (Step 5) * Percentage of time on project = Salary Percentage </a:t>
            </a:r>
          </a:p>
          <a:p>
            <a:pPr marL="685800" lvl="1" indent="-228600">
              <a:buFont typeface="+mj-lt"/>
              <a:buAutoNum type="arabicParenR"/>
            </a:pPr>
            <a:r>
              <a:rPr lang="en-US" sz="1200" b="0" u="none" baseline="0">
                <a:solidFill>
                  <a:schemeClr val="dk1"/>
                </a:solidFill>
                <a:effectLst/>
                <a:latin typeface="+mn-lt"/>
                <a:ea typeface="+mn-ea"/>
                <a:cs typeface="+mn-cs"/>
              </a:rPr>
              <a:t>Salary Percentage * OMB Guided Multiplier of 1.3625 = GFTE Cost</a:t>
            </a:r>
          </a:p>
          <a:p>
            <a:endParaRPr lang="en-US" sz="1200" b="1" u="sng" baseline="0">
              <a:solidFill>
                <a:schemeClr val="dk1"/>
              </a:solidFill>
              <a:effectLst/>
              <a:latin typeface="+mn-lt"/>
              <a:ea typeface="+mn-ea"/>
              <a:cs typeface="+mn-cs"/>
            </a:endParaRPr>
          </a:p>
          <a:p>
            <a:r>
              <a:rPr lang="en-US" sz="1200" b="1" u="sng">
                <a:solidFill>
                  <a:schemeClr val="dk1"/>
                </a:solidFill>
                <a:effectLst/>
                <a:latin typeface="+mn-lt"/>
                <a:ea typeface="+mn-ea"/>
                <a:cs typeface="+mn-cs"/>
              </a:rPr>
              <a:t>Development, Modernization and Enhancement (DME):</a:t>
            </a:r>
            <a:r>
              <a:rPr lang="en-US" sz="1200" b="0" u="none" baseline="0">
                <a:solidFill>
                  <a:schemeClr val="dk1"/>
                </a:solidFill>
                <a:effectLst/>
                <a:latin typeface="+mn-lt"/>
                <a:ea typeface="+mn-ea"/>
                <a:cs typeface="+mn-cs"/>
              </a:rPr>
              <a:t>  </a:t>
            </a:r>
            <a:r>
              <a:rPr lang="en-US" sz="1200" b="1" u="none" baseline="0">
                <a:solidFill>
                  <a:srgbClr val="0000FF"/>
                </a:solidFill>
                <a:effectLst/>
                <a:latin typeface="+mn-lt"/>
                <a:ea typeface="+mn-ea"/>
                <a:cs typeface="+mn-cs"/>
              </a:rPr>
              <a:t>If you have DME costs, breakup the costs by activity on the Activities tab.</a:t>
            </a:r>
            <a:r>
              <a:rPr lang="en-US" sz="1200" b="1" u="sng">
                <a:solidFill>
                  <a:schemeClr val="dk1"/>
                </a:solidFill>
                <a:effectLst/>
                <a:latin typeface="+mn-lt"/>
                <a:ea typeface="+mn-ea"/>
                <a:cs typeface="+mn-cs"/>
              </a:rPr>
              <a:t/>
            </a:r>
            <a:br>
              <a:rPr lang="en-US" sz="1200" b="1" u="sng">
                <a:solidFill>
                  <a:schemeClr val="dk1"/>
                </a:solidFill>
                <a:effectLst/>
                <a:latin typeface="+mn-lt"/>
                <a:ea typeface="+mn-ea"/>
                <a:cs typeface="+mn-cs"/>
              </a:rPr>
            </a:br>
            <a:r>
              <a:rPr lang="en-US" sz="1200">
                <a:solidFill>
                  <a:schemeClr val="dk1"/>
                </a:solidFill>
                <a:effectLst/>
                <a:latin typeface="+mn-lt"/>
                <a:ea typeface="+mn-ea"/>
                <a:cs typeface="+mn-cs"/>
              </a:rPr>
              <a:t>DME refers to:</a:t>
            </a:r>
          </a:p>
          <a:p>
            <a:pPr marL="628650" lvl="1" indent="-171450">
              <a:buFont typeface="Arial" panose="020B0604020202020204" pitchFamily="34" charset="0"/>
              <a:buChar char="•"/>
            </a:pPr>
            <a:r>
              <a:rPr lang="en-US" sz="1200">
                <a:solidFill>
                  <a:schemeClr val="dk1"/>
                </a:solidFill>
                <a:effectLst/>
                <a:latin typeface="+mn-lt"/>
                <a:ea typeface="+mn-ea"/>
                <a:cs typeface="+mn-cs"/>
              </a:rPr>
              <a:t>Costs for projects and activities leading to </a:t>
            </a:r>
            <a:r>
              <a:rPr lang="en-US" sz="1200" b="1" u="sng">
                <a:solidFill>
                  <a:schemeClr val="dk1"/>
                </a:solidFill>
                <a:effectLst/>
                <a:latin typeface="+mn-lt"/>
                <a:ea typeface="+mn-ea"/>
                <a:cs typeface="+mn-cs"/>
              </a:rPr>
              <a:t>new</a:t>
            </a:r>
            <a:r>
              <a:rPr lang="en-US" sz="1200">
                <a:solidFill>
                  <a:schemeClr val="dk1"/>
                </a:solidFill>
                <a:effectLst/>
                <a:latin typeface="+mn-lt"/>
                <a:ea typeface="+mn-ea"/>
                <a:cs typeface="+mn-cs"/>
              </a:rPr>
              <a:t> IT assets/systems</a:t>
            </a:r>
          </a:p>
          <a:p>
            <a:pPr marL="628650" lvl="1" indent="-171450">
              <a:buFont typeface="Arial" panose="020B0604020202020204" pitchFamily="34" charset="0"/>
              <a:buChar char="•"/>
            </a:pPr>
            <a:r>
              <a:rPr lang="en-US" sz="1200">
                <a:solidFill>
                  <a:schemeClr val="dk1"/>
                </a:solidFill>
                <a:effectLst/>
                <a:latin typeface="+mn-lt"/>
                <a:ea typeface="+mn-ea"/>
                <a:cs typeface="+mn-cs"/>
              </a:rPr>
              <a:t>Projects and activities that </a:t>
            </a:r>
            <a:r>
              <a:rPr lang="en-US" sz="1200" b="1" u="sng">
                <a:solidFill>
                  <a:schemeClr val="dk1"/>
                </a:solidFill>
                <a:effectLst/>
                <a:latin typeface="+mn-lt"/>
                <a:ea typeface="+mn-ea"/>
                <a:cs typeface="+mn-cs"/>
              </a:rPr>
              <a:t>significantly change or modify existing IT assets</a:t>
            </a:r>
            <a:r>
              <a:rPr lang="en-US" sz="1200">
                <a:solidFill>
                  <a:schemeClr val="dk1"/>
                </a:solidFill>
                <a:effectLst/>
                <a:latin typeface="+mn-lt"/>
                <a:ea typeface="+mn-ea"/>
                <a:cs typeface="+mn-cs"/>
              </a:rPr>
              <a:t> to substantively improve capability or performance, implement legislative or regulatory requirements, or meet FHWA’s leadership request. </a:t>
            </a:r>
          </a:p>
          <a:p>
            <a:pPr marL="628650" lvl="1" indent="-171450">
              <a:buFont typeface="Arial" panose="020B0604020202020204" pitchFamily="34" charset="0"/>
              <a:buChar char="•"/>
            </a:pPr>
            <a:r>
              <a:rPr lang="en-US" sz="1200">
                <a:solidFill>
                  <a:schemeClr val="dk1"/>
                </a:solidFill>
                <a:effectLst/>
                <a:latin typeface="+mn-lt"/>
                <a:ea typeface="+mn-ea"/>
                <a:cs typeface="+mn-cs"/>
              </a:rPr>
              <a:t>Any significant activity required to substantially increase capability and capacity, especially when it is needed by a specific time, can qualify as a development effort.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As part of DME, costs can include hardware, software development and acquisition costs, commercial off-the-shelf acquisition costs, government and contracted labor costs for planning, development, acquisition, system integration, and direct project management and overhead support. </a:t>
            </a:r>
          </a:p>
          <a:p>
            <a:r>
              <a:rPr lang="en-US" sz="1200">
                <a:solidFill>
                  <a:schemeClr val="dk1"/>
                </a:solidFill>
                <a:effectLst/>
                <a:latin typeface="+mn-lt"/>
                <a:ea typeface="+mn-ea"/>
                <a:cs typeface="+mn-cs"/>
              </a:rPr>
              <a:t> </a:t>
            </a:r>
          </a:p>
          <a:p>
            <a:r>
              <a:rPr lang="en-US" sz="1100">
                <a:solidFill>
                  <a:schemeClr val="dk1"/>
                </a:solidFill>
                <a:effectLst/>
                <a:latin typeface="+mn-lt"/>
                <a:ea typeface="+mn-ea"/>
                <a:cs typeface="+mn-cs"/>
              </a:rPr>
              <a:t> </a:t>
            </a:r>
            <a:r>
              <a:rPr lang="en-US" sz="1200" b="1" u="sng">
                <a:solidFill>
                  <a:schemeClr val="dk1"/>
                </a:solidFill>
                <a:effectLst/>
                <a:latin typeface="+mn-lt"/>
                <a:ea typeface="+mn-ea"/>
                <a:cs typeface="+mn-cs"/>
              </a:rPr>
              <a:t>Operation and Maintenance (O&amp;M) (also referred to as Steady State)</a:t>
            </a:r>
            <a:br>
              <a:rPr lang="en-US" sz="1200" b="1" u="sng">
                <a:solidFill>
                  <a:schemeClr val="dk1"/>
                </a:solidFill>
                <a:effectLst/>
                <a:latin typeface="+mn-lt"/>
                <a:ea typeface="+mn-ea"/>
                <a:cs typeface="+mn-cs"/>
              </a:rPr>
            </a:br>
            <a:r>
              <a:rPr lang="en-US" sz="1200">
                <a:solidFill>
                  <a:schemeClr val="dk1"/>
                </a:solidFill>
                <a:effectLst/>
                <a:latin typeface="+mn-lt"/>
                <a:ea typeface="+mn-ea"/>
                <a:cs typeface="+mn-cs"/>
              </a:rPr>
              <a:t>Operation and Maintenance refers to:</a:t>
            </a:r>
          </a:p>
          <a:p>
            <a:pPr marL="628650" lvl="1" indent="-171450">
              <a:buFont typeface="Arial" panose="020B0604020202020204" pitchFamily="34" charset="0"/>
              <a:buChar char="•"/>
            </a:pPr>
            <a:r>
              <a:rPr lang="en-US" sz="1200">
                <a:solidFill>
                  <a:schemeClr val="dk1"/>
                </a:solidFill>
                <a:effectLst/>
                <a:latin typeface="+mn-lt"/>
                <a:ea typeface="+mn-ea"/>
                <a:cs typeface="+mn-cs"/>
              </a:rPr>
              <a:t>Expenses required to operate and maintain an IT asset that is </a:t>
            </a:r>
            <a:r>
              <a:rPr lang="en-US" sz="1200" b="1" u="sng">
                <a:solidFill>
                  <a:schemeClr val="dk1"/>
                </a:solidFill>
                <a:effectLst/>
                <a:latin typeface="+mn-lt"/>
                <a:ea typeface="+mn-ea"/>
                <a:cs typeface="+mn-cs"/>
              </a:rPr>
              <a:t>operating in a production </a:t>
            </a:r>
            <a:r>
              <a:rPr lang="en-US" sz="1200">
                <a:solidFill>
                  <a:schemeClr val="dk1"/>
                </a:solidFill>
                <a:effectLst/>
                <a:latin typeface="+mn-lt"/>
                <a:ea typeface="+mn-ea"/>
                <a:cs typeface="+mn-cs"/>
              </a:rPr>
              <a:t>environment. </a:t>
            </a:r>
          </a:p>
          <a:p>
            <a:pPr marL="628650" lvl="1" indent="-171450">
              <a:buFont typeface="Arial" panose="020B0604020202020204" pitchFamily="34" charset="0"/>
              <a:buChar char="•"/>
            </a:pPr>
            <a:r>
              <a:rPr lang="en-US" sz="1200">
                <a:solidFill>
                  <a:schemeClr val="dk1"/>
                </a:solidFill>
                <a:effectLst/>
                <a:latin typeface="+mn-lt"/>
                <a:ea typeface="+mn-ea"/>
                <a:cs typeface="+mn-cs"/>
              </a:rPr>
              <a:t>Costs associated with operations, maintenance activities, and maintenance projects needed to sustain the IT asset at the current capability and performance levels including costs for personnel, maintenance of existing information systems, corrective software maintenance, voice and data communications maintenance, and replacement of broken IT equipment.</a:t>
            </a:r>
          </a:p>
          <a:p>
            <a:pPr marL="628650" lvl="1" indent="-171450">
              <a:buFont typeface="Arial" panose="020B0604020202020204" pitchFamily="34" charset="0"/>
              <a:buChar char="•"/>
            </a:pPr>
            <a:r>
              <a:rPr lang="en-US" sz="1200">
                <a:solidFill>
                  <a:schemeClr val="dk1"/>
                </a:solidFill>
                <a:effectLst/>
                <a:latin typeface="+mn-lt"/>
                <a:ea typeface="+mn-ea"/>
                <a:cs typeface="+mn-cs"/>
              </a:rPr>
              <a:t>Operations and maintenance can include work, such as shifting to cloud computing, which may be labeled as O&amp;M because it </a:t>
            </a:r>
            <a:r>
              <a:rPr lang="en-US" sz="1200" b="1" u="sng">
                <a:solidFill>
                  <a:schemeClr val="dk1"/>
                </a:solidFill>
                <a:effectLst/>
                <a:latin typeface="+mn-lt"/>
                <a:ea typeface="+mn-ea"/>
                <a:cs typeface="+mn-cs"/>
              </a:rPr>
              <a:t>represents a new steady-state or infrastructure direction.</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As part of O&amp;M, costs includes government and contracted labor costs, corrective hardware and software maintenance, voice and data communications maintenance and service, replacement of broken or obsolete IT equipment, overhead costs, and costs for the disposal of an asset. </a:t>
            </a:r>
          </a:p>
          <a:p>
            <a:r>
              <a:rPr lang="en-US" sz="1200">
                <a:solidFill>
                  <a:schemeClr val="dk1"/>
                </a:solidFill>
                <a:effectLst/>
                <a:latin typeface="+mn-lt"/>
                <a:ea typeface="+mn-ea"/>
                <a:cs typeface="+mn-cs"/>
              </a:rPr>
              <a:t> </a:t>
            </a:r>
            <a:endParaRPr lang="en-US" sz="1200" b="1" u="sng">
              <a:solidFill>
                <a:schemeClr val="dk1"/>
              </a:solidFill>
              <a:effectLst/>
              <a:latin typeface="+mn-lt"/>
              <a:ea typeface="+mn-ea"/>
              <a:cs typeface="+mn-cs"/>
            </a:endParaRPr>
          </a:p>
          <a:p>
            <a:r>
              <a:rPr lang="en-US" sz="1200" b="1" u="sng">
                <a:solidFill>
                  <a:schemeClr val="dk1"/>
                </a:solidFill>
                <a:effectLst/>
                <a:latin typeface="+mn-lt"/>
                <a:ea typeface="+mn-ea"/>
                <a:cs typeface="+mn-cs"/>
              </a:rPr>
              <a:t>Funding Source:</a:t>
            </a:r>
            <a:r>
              <a:rPr lang="en-US" sz="1200">
                <a:solidFill>
                  <a:schemeClr val="dk1"/>
                </a:solidFill>
                <a:effectLst/>
                <a:latin typeface="+mn-lt"/>
                <a:ea typeface="+mn-ea"/>
                <a:cs typeface="+mn-cs"/>
              </a:rPr>
              <a:t> Established FHWA funding source categories are:</a:t>
            </a:r>
          </a:p>
          <a:p>
            <a:pPr marL="285750" lvl="0" indent="-285750">
              <a:buFont typeface="Arial" panose="020B0604020202020204" pitchFamily="34" charset="0"/>
              <a:buChar char="•"/>
            </a:pPr>
            <a:r>
              <a:rPr lang="en-US" sz="1200" b="1">
                <a:solidFill>
                  <a:schemeClr val="dk1"/>
                </a:solidFill>
                <a:effectLst/>
                <a:latin typeface="+mn-lt"/>
                <a:ea typeface="+mn-ea"/>
                <a:cs typeface="+mn-cs"/>
              </a:rPr>
              <a:t>OITS Program Office GOE:  </a:t>
            </a:r>
            <a:r>
              <a:rPr lang="en-US" sz="1200">
                <a:solidFill>
                  <a:schemeClr val="dk1"/>
                </a:solidFill>
                <a:effectLst/>
                <a:latin typeface="+mn-lt"/>
                <a:ea typeface="+mn-ea"/>
                <a:cs typeface="+mn-cs"/>
              </a:rPr>
              <a:t>Funding authorized by congress and distributed amongst the program offices. OITS Program Office GOE are efforts funded by the Office of Information Technology Services (OITS).  If applicable, the OITS Program Office GOE - Task Lead information is provided by the OITS Application Team Lead. </a:t>
            </a:r>
          </a:p>
          <a:p>
            <a:pPr marL="285750" lvl="0" indent="-285750">
              <a:buFont typeface="Arial" panose="020B0604020202020204" pitchFamily="34" charset="0"/>
              <a:buChar char="•"/>
            </a:pPr>
            <a:r>
              <a:rPr lang="en-US" sz="1200" b="1">
                <a:solidFill>
                  <a:schemeClr val="dk1"/>
                </a:solidFill>
                <a:effectLst/>
                <a:latin typeface="+mn-lt"/>
                <a:ea typeface="+mn-ea"/>
                <a:cs typeface="+mn-cs"/>
              </a:rPr>
              <a:t>Program Office GOE:  </a:t>
            </a:r>
            <a:r>
              <a:rPr lang="en-US" sz="1200">
                <a:solidFill>
                  <a:schemeClr val="dk1"/>
                </a:solidFill>
                <a:effectLst/>
                <a:latin typeface="+mn-lt"/>
                <a:ea typeface="+mn-ea"/>
                <a:cs typeface="+mn-cs"/>
              </a:rPr>
              <a:t>Funding authorized by congress and distributed amongst designated program offices.</a:t>
            </a:r>
          </a:p>
          <a:p>
            <a:pPr marL="285750" lvl="0" indent="-285750">
              <a:buFont typeface="Arial" panose="020B0604020202020204" pitchFamily="34" charset="0"/>
              <a:buChar char="•"/>
            </a:pPr>
            <a:r>
              <a:rPr lang="en-US" sz="1200" b="1">
                <a:solidFill>
                  <a:schemeClr val="dk1"/>
                </a:solidFill>
                <a:effectLst/>
                <a:latin typeface="+mn-lt"/>
                <a:ea typeface="+mn-ea"/>
                <a:cs typeface="+mn-cs"/>
              </a:rPr>
              <a:t>Program Funds: </a:t>
            </a:r>
            <a:r>
              <a:rPr lang="en-US" sz="1200">
                <a:solidFill>
                  <a:schemeClr val="dk1"/>
                </a:solidFill>
                <a:effectLst/>
                <a:latin typeface="+mn-lt"/>
                <a:ea typeface="+mn-ea"/>
                <a:cs typeface="+mn-cs"/>
              </a:rPr>
              <a:t>Funding that has been specifically authorized/Earmarked for the administration of a specific program (e.g., Safe Route to Schools).</a:t>
            </a:r>
          </a:p>
          <a:p>
            <a:pPr marL="285750" lvl="0" indent="-285750">
              <a:buFont typeface="Arial" panose="020B0604020202020204" pitchFamily="34" charset="0"/>
              <a:buChar char="•"/>
            </a:pPr>
            <a:r>
              <a:rPr lang="en-US" sz="1200" b="1">
                <a:solidFill>
                  <a:schemeClr val="dk1"/>
                </a:solidFill>
                <a:effectLst/>
                <a:latin typeface="+mn-lt"/>
                <a:ea typeface="+mn-ea"/>
                <a:cs typeface="+mn-cs"/>
              </a:rPr>
              <a:t>Research funds: </a:t>
            </a:r>
            <a:r>
              <a:rPr lang="en-US" sz="1200">
                <a:solidFill>
                  <a:schemeClr val="dk1"/>
                </a:solidFill>
                <a:effectLst/>
                <a:latin typeface="+mn-lt"/>
                <a:ea typeface="+mn-ea"/>
                <a:cs typeface="+mn-cs"/>
              </a:rPr>
              <a:t>Funding primarily designated to RD&amp;T with some funding distributed to the Program offices for Research activities.  </a:t>
            </a:r>
          </a:p>
          <a:p>
            <a:r>
              <a:rPr lang="en-US" sz="120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sz="1200" b="1" u="sng">
                <a:solidFill>
                  <a:schemeClr val="dk1"/>
                </a:solidFill>
                <a:effectLst/>
                <a:latin typeface="+mn-lt"/>
                <a:ea typeface="+mn-ea"/>
                <a:cs typeface="+mn-cs"/>
              </a:rPr>
              <a:t>Variance Justification:</a:t>
            </a:r>
            <a:r>
              <a:rPr lang="en-US" sz="1200" b="0" baseline="0">
                <a:solidFill>
                  <a:schemeClr val="dk1"/>
                </a:solidFill>
                <a:effectLst/>
                <a:latin typeface="+mn-lt"/>
                <a:ea typeface="+mn-ea"/>
                <a:cs typeface="+mn-cs"/>
              </a:rPr>
              <a:t>  An indicator will appear if there is a +/- 10% variance from the CY16 budget request. </a:t>
            </a:r>
            <a:r>
              <a:rPr lang="en-US" sz="1200" b="1" baseline="0">
                <a:solidFill>
                  <a:srgbClr val="0000FF"/>
                </a:solidFill>
                <a:effectLst/>
                <a:latin typeface="+mn-lt"/>
                <a:ea typeface="+mn-ea"/>
                <a:cs typeface="+mn-cs"/>
              </a:rPr>
              <a:t>If required, enter variance justification in the designated area</a:t>
            </a:r>
            <a:r>
              <a:rPr lang="en-US" sz="1200" b="0" baseline="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endParaRPr lang="en-US" sz="12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b="1" u="sng">
                <a:solidFill>
                  <a:schemeClr val="dk1"/>
                </a:solidFill>
                <a:effectLst/>
                <a:latin typeface="+mn-lt"/>
                <a:ea typeface="+mn-ea"/>
                <a:cs typeface="+mn-cs"/>
              </a:rPr>
              <a:t>Updating Pre-populated Fields: </a:t>
            </a:r>
            <a:r>
              <a:rPr lang="en-US" sz="1100">
                <a:solidFill>
                  <a:schemeClr val="dk1"/>
                </a:solidFill>
                <a:effectLst/>
                <a:latin typeface="+mn-lt"/>
                <a:ea typeface="+mn-ea"/>
                <a:cs typeface="+mn-cs"/>
              </a:rPr>
              <a:t>If you need to update last year's data (pre-populated on the left hand section of the form), click the field and make your changes.  If you make a mistake and/or need to undo your updates, use the  "Undo" feature in Excel to restore back to the original pre-populated value. Contact the FHWA CPIC Team if you experience any issues in trying to revert back to pre-populated data.</a:t>
            </a:r>
            <a:endParaRPr lang="en-US" sz="12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2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200" b="0" baseline="0">
              <a:solidFill>
                <a:schemeClr val="dk1"/>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1200" b="1" u="sng" baseline="0">
                <a:solidFill>
                  <a:schemeClr val="dk1"/>
                </a:solidFill>
                <a:effectLst/>
                <a:latin typeface="+mn-lt"/>
                <a:ea typeface="+mn-ea"/>
                <a:cs typeface="+mn-cs"/>
              </a:rPr>
              <a:t>ACTIVITIES TAB</a:t>
            </a:r>
          </a:p>
          <a:p>
            <a:pPr marL="0" marR="0" indent="0" algn="ctr"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The instructions are contained directly on the Activity Tab.</a:t>
            </a:r>
          </a:p>
        </xdr:txBody>
      </xdr:sp>
      <xdr:sp macro="" textlink="">
        <xdr:nvSpPr>
          <xdr:cNvPr id="4" name="Rectangle 3"/>
          <xdr:cNvSpPr/>
        </xdr:nvSpPr>
        <xdr:spPr>
          <a:xfrm>
            <a:off x="-86487" y="174125"/>
            <a:ext cx="11026337" cy="273986"/>
          </a:xfrm>
          <a:prstGeom prst="rect">
            <a:avLst/>
          </a:prstGeom>
          <a:noFill/>
        </xdr:spPr>
        <xdr:txBody>
          <a:bodyPr wrap="square" lIns="91440" tIns="45720" rIns="91440" bIns="45720">
            <a:noAutofit/>
          </a:bodyPr>
          <a:lstStyle/>
          <a:p>
            <a:pPr algn="ctr"/>
            <a:r>
              <a:rPr lang="en-US" sz="2000" b="1" cap="none" spc="0">
                <a:ln w="10541" cmpd="sng">
                  <a:solidFill>
                    <a:srgbClr val="7D7D7D">
                      <a:tint val="100000"/>
                      <a:shade val="100000"/>
                      <a:satMod val="110000"/>
                    </a:srgbClr>
                  </a:solidFill>
                  <a:prstDash val="solid"/>
                </a:ln>
                <a:solidFill>
                  <a:srgbClr val="FF0000"/>
                </a:solidFill>
                <a:effectLst/>
                <a:latin typeface="Arial Black" panose="020B0A04020102020204" pitchFamily="34" charset="0"/>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8658</xdr:colOff>
      <xdr:row>0</xdr:row>
      <xdr:rowOff>8659</xdr:rowOff>
    </xdr:from>
    <xdr:to>
      <xdr:col>11</xdr:col>
      <xdr:colOff>796636</xdr:colOff>
      <xdr:row>3</xdr:row>
      <xdr:rowOff>173180</xdr:rowOff>
    </xdr:to>
    <xdr:grpSp>
      <xdr:nvGrpSpPr>
        <xdr:cNvPr id="3" name="Group 2"/>
        <xdr:cNvGrpSpPr/>
      </xdr:nvGrpSpPr>
      <xdr:grpSpPr>
        <a:xfrm>
          <a:off x="284883" y="8659"/>
          <a:ext cx="7360228" cy="602671"/>
          <a:chOff x="0" y="-2"/>
          <a:chExt cx="7399522" cy="1107059"/>
        </a:xfrm>
      </xdr:grpSpPr>
      <xdr:sp macro="" textlink="">
        <xdr:nvSpPr>
          <xdr:cNvPr id="4" name="Text Box 2"/>
          <xdr:cNvSpPr txBox="1">
            <a:spLocks noChangeArrowheads="1"/>
          </xdr:cNvSpPr>
        </xdr:nvSpPr>
        <xdr:spPr bwMode="auto">
          <a:xfrm>
            <a:off x="0" y="-2"/>
            <a:ext cx="7399522" cy="1107059"/>
          </a:xfrm>
          <a:prstGeom prst="rect">
            <a:avLst/>
          </a:prstGeom>
          <a:solidFill>
            <a:schemeClr val="tx2">
              <a:lumMod val="60000"/>
              <a:lumOff val="40000"/>
            </a:schemeClr>
          </a:solidFill>
          <a:ln w="9525">
            <a:solidFill>
              <a:srgbClr val="000000"/>
            </a:solidFill>
            <a:miter lim="800000"/>
            <a:headEnd/>
            <a:tailEnd/>
          </a:ln>
        </xdr:spPr>
        <xdr:txBody>
          <a:bodyPr rot="0" vert="horz" wrap="square" lIns="91440" tIns="45720" rIns="91440" bIns="45720" anchor="t" anchorCtr="0">
            <a:noAutofit/>
          </a:bodyPr>
          <a:lstStyle/>
          <a:p>
            <a:pPr marL="0" marR="0">
              <a:spcBef>
                <a:spcPts val="0"/>
              </a:spcBef>
              <a:spcAft>
                <a:spcPts val="0"/>
              </a:spcAft>
            </a:pPr>
            <a:r>
              <a:rPr lang="en-US" sz="1200">
                <a:effectLst/>
                <a:latin typeface="Times New Roman"/>
                <a:ea typeface="Times New Roman"/>
              </a:rPr>
              <a:t> </a:t>
            </a:r>
          </a:p>
          <a:p>
            <a:pPr marL="0" marR="0">
              <a:spcBef>
                <a:spcPts val="0"/>
              </a:spcBef>
              <a:spcAft>
                <a:spcPts val="0"/>
              </a:spcAft>
            </a:pPr>
            <a:endParaRPr lang="en-US" sz="1200">
              <a:effectLst/>
              <a:latin typeface="Times New Roman"/>
              <a:ea typeface="Times New Roman"/>
            </a:endParaRPr>
          </a:p>
        </xdr:txBody>
      </xdr:sp>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4837" y="129396"/>
            <a:ext cx="4252823" cy="740436"/>
          </a:xfrm>
          <a:prstGeom prst="rect">
            <a:avLst/>
          </a:prstGeom>
        </xdr:spPr>
      </xdr:pic>
    </xdr:grpSp>
    <xdr:clientData/>
  </xdr:twoCellAnchor>
  <xdr:twoCellAnchor>
    <xdr:from>
      <xdr:col>8</xdr:col>
      <xdr:colOff>424295</xdr:colOff>
      <xdr:row>0</xdr:row>
      <xdr:rowOff>34637</xdr:rowOff>
    </xdr:from>
    <xdr:to>
      <xdr:col>11</xdr:col>
      <xdr:colOff>753340</xdr:colOff>
      <xdr:row>3</xdr:row>
      <xdr:rowOff>147205</xdr:rowOff>
    </xdr:to>
    <xdr:sp macro="" textlink="">
      <xdr:nvSpPr>
        <xdr:cNvPr id="6" name="TextBox 5"/>
        <xdr:cNvSpPr txBox="1"/>
      </xdr:nvSpPr>
      <xdr:spPr>
        <a:xfrm>
          <a:off x="4548620" y="34637"/>
          <a:ext cx="2329295" cy="5507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BY17</a:t>
          </a:r>
          <a:r>
            <a:rPr lang="en-US" sz="1400" b="1" baseline="0"/>
            <a:t> IT Budget Planning for OMB Reporting</a:t>
          </a:r>
          <a:endParaRPr lang="en-US" sz="1400" b="1"/>
        </a:p>
      </xdr:txBody>
    </xdr:sp>
    <xdr:clientData/>
  </xdr:twoCellAnchor>
  <xdr:twoCellAnchor>
    <xdr:from>
      <xdr:col>4</xdr:col>
      <xdr:colOff>123825</xdr:colOff>
      <xdr:row>71</xdr:row>
      <xdr:rowOff>14287</xdr:rowOff>
    </xdr:from>
    <xdr:to>
      <xdr:col>11</xdr:col>
      <xdr:colOff>685800</xdr:colOff>
      <xdr:row>85</xdr:row>
      <xdr:rowOff>90487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bob.boston@dot.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mailto:james.mcgrath@dot.gov" TargetMode="External"/><Relationship Id="rId18" Type="http://schemas.openxmlformats.org/officeDocument/2006/relationships/hyperlink" Target="mailto:david.gold@dot.gov" TargetMode="External"/><Relationship Id="rId26" Type="http://schemas.openxmlformats.org/officeDocument/2006/relationships/hyperlink" Target="mailto:james.lieu@dot.gov" TargetMode="External"/><Relationship Id="rId39" Type="http://schemas.openxmlformats.org/officeDocument/2006/relationships/hyperlink" Target="mailto:jack.Youtcheff@dot.gov" TargetMode="External"/><Relationship Id="rId21" Type="http://schemas.openxmlformats.org/officeDocument/2006/relationships/hyperlink" Target="mailto:jane.nitchals@dot.gov" TargetMode="External"/><Relationship Id="rId34" Type="http://schemas.openxmlformats.org/officeDocument/2006/relationships/hyperlink" Target="mailto:david.gold@dot.gov" TargetMode="External"/><Relationship Id="rId42" Type="http://schemas.openxmlformats.org/officeDocument/2006/relationships/hyperlink" Target="mailto:thomas.johnson@dot.gov" TargetMode="External"/><Relationship Id="rId47" Type="http://schemas.openxmlformats.org/officeDocument/2006/relationships/hyperlink" Target="mailto:thomas.johnson@dot.gov" TargetMode="External"/><Relationship Id="rId50" Type="http://schemas.openxmlformats.org/officeDocument/2006/relationships/hyperlink" Target="mailto:mark.swanlund@dot.gov" TargetMode="External"/><Relationship Id="rId55" Type="http://schemas.openxmlformats.org/officeDocument/2006/relationships/hyperlink" Target="mailto:ron.erickson@dot.gov" TargetMode="External"/><Relationship Id="rId63" Type="http://schemas.openxmlformats.org/officeDocument/2006/relationships/hyperlink" Target="mailto:douglas.blades@dot.gov" TargetMode="External"/><Relationship Id="rId68" Type="http://schemas.openxmlformats.org/officeDocument/2006/relationships/hyperlink" Target="mailto:james.lieu@dot.gov" TargetMode="External"/><Relationship Id="rId76" Type="http://schemas.openxmlformats.org/officeDocument/2006/relationships/hyperlink" Target="mailto:robert.arnold@dot.gov" TargetMode="External"/><Relationship Id="rId84" Type="http://schemas.openxmlformats.org/officeDocument/2006/relationships/hyperlink" Target="mailto:joung.lee3@dot.gov" TargetMode="External"/><Relationship Id="rId7" Type="http://schemas.openxmlformats.org/officeDocument/2006/relationships/hyperlink" Target="mailto:shawn.sewell@dot.gov" TargetMode="External"/><Relationship Id="rId71" Type="http://schemas.openxmlformats.org/officeDocument/2006/relationships/hyperlink" Target="mailto:david.kim@dot.gov" TargetMode="External"/><Relationship Id="rId2" Type="http://schemas.openxmlformats.org/officeDocument/2006/relationships/hyperlink" Target="mailto:larry.cagiwa@dot.gov" TargetMode="External"/><Relationship Id="rId16" Type="http://schemas.openxmlformats.org/officeDocument/2006/relationships/hyperlink" Target="mailto:jane.nitchals@dot.gov" TargetMode="External"/><Relationship Id="rId29" Type="http://schemas.openxmlformats.org/officeDocument/2006/relationships/hyperlink" Target="mailto:beth.yumlu@dot.gov" TargetMode="External"/><Relationship Id="rId11" Type="http://schemas.openxmlformats.org/officeDocument/2006/relationships/hyperlink" Target="mailto:jane.nitchals@dot.gov" TargetMode="External"/><Relationship Id="rId24" Type="http://schemas.openxmlformats.org/officeDocument/2006/relationships/hyperlink" Target="mailto:supin.yoder@dot.gov" TargetMode="External"/><Relationship Id="rId32" Type="http://schemas.openxmlformats.org/officeDocument/2006/relationships/hyperlink" Target="mailto:david.gold@dot.gov" TargetMode="External"/><Relationship Id="rId37" Type="http://schemas.openxmlformats.org/officeDocument/2006/relationships/hyperlink" Target="mailto:ed.strocko@dot.gov" TargetMode="External"/><Relationship Id="rId40" Type="http://schemas.openxmlformats.org/officeDocument/2006/relationships/hyperlink" Target="mailto:jorgomai.ceesay@dot.gov" TargetMode="External"/><Relationship Id="rId45" Type="http://schemas.openxmlformats.org/officeDocument/2006/relationships/hyperlink" Target="mailto:andy.byra@dot.gov" TargetMode="External"/><Relationship Id="rId53" Type="http://schemas.openxmlformats.org/officeDocument/2006/relationships/hyperlink" Target="mailto:shawn.sewell@dot.gov" TargetMode="External"/><Relationship Id="rId58" Type="http://schemas.openxmlformats.org/officeDocument/2006/relationships/hyperlink" Target="mailto:thomas.johnson@dot.gov" TargetMode="External"/><Relationship Id="rId66" Type="http://schemas.openxmlformats.org/officeDocument/2006/relationships/hyperlink" Target="mailto:elissa.konove@dot.gov" TargetMode="External"/><Relationship Id="rId74" Type="http://schemas.openxmlformats.org/officeDocument/2006/relationships/hyperlink" Target="mailto:robert.arnold@dot.gov" TargetMode="External"/><Relationship Id="rId79" Type="http://schemas.openxmlformats.org/officeDocument/2006/relationships/hyperlink" Target="mailto:robert.arnold@dot.gov" TargetMode="External"/><Relationship Id="rId87" Type="http://schemas.openxmlformats.org/officeDocument/2006/relationships/printerSettings" Target="../printerSettings/printerSettings4.bin"/><Relationship Id="rId5" Type="http://schemas.openxmlformats.org/officeDocument/2006/relationships/hyperlink" Target="mailto:phil.troutman@dot.gov" TargetMode="External"/><Relationship Id="rId61" Type="http://schemas.openxmlformats.org/officeDocument/2006/relationships/hyperlink" Target="mailto:robert.zobel@dot.gov" TargetMode="External"/><Relationship Id="rId82" Type="http://schemas.openxmlformats.org/officeDocument/2006/relationships/hyperlink" Target="mailto:michael.davies@dot.gov" TargetMode="External"/><Relationship Id="rId19" Type="http://schemas.openxmlformats.org/officeDocument/2006/relationships/hyperlink" Target="mailto:joung.lee3@dot.gov" TargetMode="External"/><Relationship Id="rId4" Type="http://schemas.openxmlformats.org/officeDocument/2006/relationships/hyperlink" Target="mailto:debbie.gwaltney@dot.gov" TargetMode="External"/><Relationship Id="rId9" Type="http://schemas.openxmlformats.org/officeDocument/2006/relationships/hyperlink" Target="mailto:david.luskin@dot.gov" TargetMode="External"/><Relationship Id="rId14" Type="http://schemas.openxmlformats.org/officeDocument/2006/relationships/hyperlink" Target="mailto:james.lieu@dot.gov" TargetMode="External"/><Relationship Id="rId22" Type="http://schemas.openxmlformats.org/officeDocument/2006/relationships/hyperlink" Target="mailto:david.gold@dot.gov" TargetMode="External"/><Relationship Id="rId27" Type="http://schemas.openxmlformats.org/officeDocument/2006/relationships/hyperlink" Target="mailto:james.lieu@dot.gov" TargetMode="External"/><Relationship Id="rId30" Type="http://schemas.openxmlformats.org/officeDocument/2006/relationships/hyperlink" Target="mailto:Larry.Cagiwa@dot.gov" TargetMode="External"/><Relationship Id="rId35" Type="http://schemas.openxmlformats.org/officeDocument/2006/relationships/hyperlink" Target="mailto:jane.nitchals@dot.gov" TargetMode="External"/><Relationship Id="rId43" Type="http://schemas.openxmlformats.org/officeDocument/2006/relationships/hyperlink" Target="mailto:thomas.johnson@dot.gov" TargetMode="External"/><Relationship Id="rId48" Type="http://schemas.openxmlformats.org/officeDocument/2006/relationships/hyperlink" Target="mailto:douglas.blades@dot.gov" TargetMode="External"/><Relationship Id="rId56" Type="http://schemas.openxmlformats.org/officeDocument/2006/relationships/hyperlink" Target="mailto:chris.allen@dot.gov" TargetMode="External"/><Relationship Id="rId64" Type="http://schemas.openxmlformats.org/officeDocument/2006/relationships/hyperlink" Target="mailto:david.gold@dot.gov" TargetMode="External"/><Relationship Id="rId69" Type="http://schemas.openxmlformats.org/officeDocument/2006/relationships/hyperlink" Target="mailto:shawn.sewell@dot.gov" TargetMode="External"/><Relationship Id="rId77" Type="http://schemas.openxmlformats.org/officeDocument/2006/relationships/hyperlink" Target="mailto:robert.arnold@dot.gov" TargetMode="External"/><Relationship Id="rId8" Type="http://schemas.openxmlformats.org/officeDocument/2006/relationships/hyperlink" Target="mailto:shawn.sewell@dot.gov" TargetMode="External"/><Relationship Id="rId51" Type="http://schemas.openxmlformats.org/officeDocument/2006/relationships/hyperlink" Target="mailto:stephanie.jackson@dot.gov" TargetMode="External"/><Relationship Id="rId72" Type="http://schemas.openxmlformats.org/officeDocument/2006/relationships/hyperlink" Target="mailto:Walter.Waidelich@dot.gov" TargetMode="External"/><Relationship Id="rId80" Type="http://schemas.openxmlformats.org/officeDocument/2006/relationships/hyperlink" Target="mailto:robert.arnold@dot.gov" TargetMode="External"/><Relationship Id="rId85" Type="http://schemas.openxmlformats.org/officeDocument/2006/relationships/hyperlink" Target="mailto:mark.swanlund@dot.gov" TargetMode="External"/><Relationship Id="rId3" Type="http://schemas.openxmlformats.org/officeDocument/2006/relationships/hyperlink" Target="mailto:joung.lee3@dot.gov" TargetMode="External"/><Relationship Id="rId12" Type="http://schemas.openxmlformats.org/officeDocument/2006/relationships/hyperlink" Target="mailto:diana.dixon@dot.gov" TargetMode="External"/><Relationship Id="rId17" Type="http://schemas.openxmlformats.org/officeDocument/2006/relationships/hyperlink" Target="mailto:woody.stanley@dot.gov" TargetMode="External"/><Relationship Id="rId25" Type="http://schemas.openxmlformats.org/officeDocument/2006/relationships/hyperlink" Target="mailto:michelle.cribbs@dot.gov" TargetMode="External"/><Relationship Id="rId33" Type="http://schemas.openxmlformats.org/officeDocument/2006/relationships/hyperlink" Target="mailto:stephanie.jackson@dot.gov" TargetMode="External"/><Relationship Id="rId38" Type="http://schemas.openxmlformats.org/officeDocument/2006/relationships/hyperlink" Target="mailto:ed.strocko@dot.gov" TargetMode="External"/><Relationship Id="rId46" Type="http://schemas.openxmlformats.org/officeDocument/2006/relationships/hyperlink" Target="mailto:thomas.johnson@dot.gov" TargetMode="External"/><Relationship Id="rId59" Type="http://schemas.openxmlformats.org/officeDocument/2006/relationships/hyperlink" Target="mailto:thomas.johnson@dot.gov" TargetMode="External"/><Relationship Id="rId67" Type="http://schemas.openxmlformats.org/officeDocument/2006/relationships/hyperlink" Target="mailto:jon.gatti@dot.gov" TargetMode="External"/><Relationship Id="rId20" Type="http://schemas.openxmlformats.org/officeDocument/2006/relationships/hyperlink" Target="mailto:david.gold@dot.gov" TargetMode="External"/><Relationship Id="rId41" Type="http://schemas.openxmlformats.org/officeDocument/2006/relationships/hyperlink" Target="mailto:tammy.ratliff@dot.gov" TargetMode="External"/><Relationship Id="rId54" Type="http://schemas.openxmlformats.org/officeDocument/2006/relationships/hyperlink" Target="mailto:thomas.holian@dot.gov" TargetMode="External"/><Relationship Id="rId62" Type="http://schemas.openxmlformats.org/officeDocument/2006/relationships/hyperlink" Target="mailto:michael.trentacoste@dot.gov" TargetMode="External"/><Relationship Id="rId70" Type="http://schemas.openxmlformats.org/officeDocument/2006/relationships/hyperlink" Target="mailto:shawn.sewell@dot.gov" TargetMode="External"/><Relationship Id="rId75" Type="http://schemas.openxmlformats.org/officeDocument/2006/relationships/hyperlink" Target="mailto:robert.arnold@dot.gov" TargetMode="External"/><Relationship Id="rId83" Type="http://schemas.openxmlformats.org/officeDocument/2006/relationships/hyperlink" Target="mailto:thomas.johnson@dot.gov" TargetMode="External"/><Relationship Id="rId1" Type="http://schemas.openxmlformats.org/officeDocument/2006/relationships/hyperlink" Target="mailto:barbara.ostrom@dot.gov" TargetMode="External"/><Relationship Id="rId6" Type="http://schemas.openxmlformats.org/officeDocument/2006/relationships/hyperlink" Target="mailto:larry.cagiwa@dot.gov" TargetMode="External"/><Relationship Id="rId15" Type="http://schemas.openxmlformats.org/officeDocument/2006/relationships/hyperlink" Target="mailto:mary.peterson@dot.gov" TargetMode="External"/><Relationship Id="rId23" Type="http://schemas.openxmlformats.org/officeDocument/2006/relationships/hyperlink" Target="mailto:stephen.glasscock@dot.gov" TargetMode="External"/><Relationship Id="rId28" Type="http://schemas.openxmlformats.org/officeDocument/2006/relationships/hyperlink" Target="mailto:jane.nitchals@dot.gov" TargetMode="External"/><Relationship Id="rId36" Type="http://schemas.openxmlformats.org/officeDocument/2006/relationships/hyperlink" Target="mailto:brian.cronin@dot.gov" TargetMode="External"/><Relationship Id="rId49" Type="http://schemas.openxmlformats.org/officeDocument/2006/relationships/hyperlink" Target="mailto:stephanie.jackson@dot.gov" TargetMode="External"/><Relationship Id="rId57" Type="http://schemas.openxmlformats.org/officeDocument/2006/relationships/hyperlink" Target="mailto:brian.kozy@dot.gov" TargetMode="External"/><Relationship Id="rId10" Type="http://schemas.openxmlformats.org/officeDocument/2006/relationships/hyperlink" Target="mailto:david.gold@dot.gov" TargetMode="External"/><Relationship Id="rId31" Type="http://schemas.openxmlformats.org/officeDocument/2006/relationships/hyperlink" Target="mailto:cheryl.ledbetter@dot.gov" TargetMode="External"/><Relationship Id="rId44" Type="http://schemas.openxmlformats.org/officeDocument/2006/relationships/hyperlink" Target="mailto:thomas.johnson@dot.gov" TargetMode="External"/><Relationship Id="rId52" Type="http://schemas.openxmlformats.org/officeDocument/2006/relationships/hyperlink" Target="mailto:victoria.scott@dot.gov" TargetMode="External"/><Relationship Id="rId60" Type="http://schemas.openxmlformats.org/officeDocument/2006/relationships/hyperlink" Target="mailto:robert.zobel@dot.gov" TargetMode="External"/><Relationship Id="rId65" Type="http://schemas.openxmlformats.org/officeDocument/2006/relationships/hyperlink" Target="mailto:eric.weaver@dot.gov" TargetMode="External"/><Relationship Id="rId73" Type="http://schemas.openxmlformats.org/officeDocument/2006/relationships/hyperlink" Target="mailto:robert.arnold@dot.gov" TargetMode="External"/><Relationship Id="rId78" Type="http://schemas.openxmlformats.org/officeDocument/2006/relationships/hyperlink" Target="mailto:robert.arnold@dot.gov" TargetMode="External"/><Relationship Id="rId81" Type="http://schemas.openxmlformats.org/officeDocument/2006/relationships/hyperlink" Target="mailto:robert.arnold@dot.gov" TargetMode="External"/><Relationship Id="rId86" Type="http://schemas.openxmlformats.org/officeDocument/2006/relationships/hyperlink" Target="mailto:thomas.johnson@dot.gov"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00FF"/>
    <pageSetUpPr fitToPage="1"/>
  </sheetPr>
  <dimension ref="A2:Q65"/>
  <sheetViews>
    <sheetView topLeftCell="A54" zoomScaleNormal="100" workbookViewId="0">
      <selection activeCell="S18" sqref="S18"/>
    </sheetView>
  </sheetViews>
  <sheetFormatPr defaultColWidth="9.140625" defaultRowHeight="15" x14ac:dyDescent="0.25"/>
  <cols>
    <col min="1" max="1" width="4.140625" style="2" customWidth="1"/>
    <col min="2" max="2" width="9.5703125" style="41" customWidth="1"/>
    <col min="3" max="3" width="7" style="41" customWidth="1"/>
    <col min="4" max="5" width="8.5703125" style="41" customWidth="1"/>
    <col min="6" max="6" width="7.42578125" style="41" customWidth="1"/>
    <col min="7" max="7" width="2.85546875" style="41" customWidth="1"/>
    <col min="8" max="8" width="9.140625" style="41" customWidth="1"/>
    <col min="9" max="9" width="7.42578125" style="41" customWidth="1"/>
    <col min="10" max="10" width="7.28515625" style="41" customWidth="1"/>
    <col min="11" max="11" width="8.5703125" style="41" customWidth="1"/>
    <col min="12" max="12" width="8.42578125" style="41" customWidth="1"/>
    <col min="13" max="16384" width="9.140625" style="126"/>
  </cols>
  <sheetData>
    <row r="2" spans="1:16" x14ac:dyDescent="0.25">
      <c r="B2" s="42"/>
      <c r="C2" s="213"/>
      <c r="D2" s="213"/>
      <c r="E2" s="213"/>
      <c r="F2" s="213"/>
      <c r="G2" s="213"/>
      <c r="H2" s="42"/>
      <c r="I2" s="42"/>
      <c r="J2" s="42"/>
      <c r="K2" s="42"/>
      <c r="L2" s="42"/>
    </row>
    <row r="3" spans="1:16" x14ac:dyDescent="0.25">
      <c r="B3" s="43"/>
      <c r="C3" s="44"/>
      <c r="D3" s="45"/>
      <c r="E3" s="44"/>
      <c r="F3" s="45"/>
      <c r="G3" s="13"/>
      <c r="H3" s="46"/>
      <c r="I3" s="47"/>
      <c r="J3" s="48"/>
      <c r="K3" s="47"/>
      <c r="L3" s="48"/>
    </row>
    <row r="4" spans="1:16" x14ac:dyDescent="0.25">
      <c r="B4" s="43"/>
      <c r="C4" s="44"/>
      <c r="D4" s="45"/>
      <c r="E4" s="44"/>
      <c r="F4" s="45"/>
      <c r="G4" s="13"/>
      <c r="H4" s="46"/>
      <c r="I4" s="47"/>
      <c r="J4" s="48"/>
      <c r="K4" s="47"/>
      <c r="L4" s="48"/>
    </row>
    <row r="5" spans="1:16" x14ac:dyDescent="0.25">
      <c r="B5" s="43"/>
      <c r="C5" s="44"/>
      <c r="D5" s="45"/>
      <c r="E5" s="44"/>
      <c r="F5" s="45"/>
      <c r="G5" s="13"/>
      <c r="H5" s="46"/>
      <c r="I5" s="47"/>
      <c r="J5" s="48"/>
      <c r="K5" s="47"/>
      <c r="L5" s="48"/>
    </row>
    <row r="6" spans="1:16" x14ac:dyDescent="0.25">
      <c r="B6" s="43"/>
      <c r="C6" s="44"/>
      <c r="D6" s="45"/>
      <c r="E6" s="44"/>
      <c r="F6" s="45"/>
      <c r="G6" s="13"/>
      <c r="H6" s="46"/>
      <c r="I6" s="47"/>
      <c r="J6" s="48"/>
      <c r="K6" s="47"/>
      <c r="L6" s="48"/>
    </row>
    <row r="7" spans="1:16" x14ac:dyDescent="0.25">
      <c r="B7" s="43"/>
      <c r="C7" s="44"/>
      <c r="D7" s="45"/>
      <c r="E7" s="44"/>
      <c r="F7" s="45"/>
      <c r="G7" s="13"/>
      <c r="H7" s="46"/>
      <c r="I7" s="47"/>
      <c r="J7" s="48"/>
      <c r="K7" s="47"/>
      <c r="L7" s="48"/>
    </row>
    <row r="8" spans="1:16" x14ac:dyDescent="0.25">
      <c r="B8" s="49"/>
      <c r="C8" s="50"/>
      <c r="D8" s="45"/>
      <c r="E8" s="50"/>
      <c r="F8" s="45"/>
      <c r="G8" s="9"/>
      <c r="H8" s="51"/>
      <c r="I8" s="52"/>
      <c r="J8" s="53"/>
      <c r="K8" s="54"/>
      <c r="L8" s="55"/>
    </row>
    <row r="9" spans="1:16" ht="15.75" customHeight="1" x14ac:dyDescent="0.25">
      <c r="B9" s="376"/>
      <c r="C9" s="376"/>
      <c r="D9" s="377"/>
      <c r="E9" s="377"/>
      <c r="F9" s="377"/>
      <c r="G9" s="212"/>
      <c r="H9" s="378"/>
      <c r="I9" s="378"/>
      <c r="J9" s="379"/>
      <c r="K9" s="379"/>
      <c r="L9" s="379"/>
    </row>
    <row r="10" spans="1:16" ht="9" customHeight="1" x14ac:dyDescent="0.25">
      <c r="B10" s="374"/>
      <c r="C10" s="374"/>
      <c r="D10" s="374"/>
      <c r="E10" s="374"/>
      <c r="F10" s="374"/>
      <c r="G10" s="374"/>
      <c r="H10" s="374"/>
      <c r="I10" s="374"/>
      <c r="J10" s="374"/>
      <c r="K10" s="374"/>
      <c r="L10" s="374"/>
    </row>
    <row r="11" spans="1:16" x14ac:dyDescent="0.25">
      <c r="B11" s="375"/>
      <c r="C11" s="375"/>
      <c r="D11" s="375"/>
      <c r="E11" s="375"/>
      <c r="F11" s="375"/>
      <c r="G11" s="375"/>
      <c r="H11" s="375"/>
      <c r="I11" s="375"/>
      <c r="J11" s="375"/>
      <c r="K11" s="375"/>
      <c r="L11" s="375"/>
    </row>
    <row r="12" spans="1:16" ht="40.5" customHeight="1" x14ac:dyDescent="0.25">
      <c r="B12" s="370"/>
      <c r="C12" s="370"/>
      <c r="D12" s="370"/>
      <c r="E12" s="370"/>
      <c r="F12" s="370"/>
      <c r="G12" s="11"/>
      <c r="H12" s="371"/>
      <c r="I12" s="371"/>
      <c r="J12" s="371"/>
      <c r="K12" s="371"/>
      <c r="L12" s="371"/>
    </row>
    <row r="13" spans="1:16" x14ac:dyDescent="0.25">
      <c r="B13" s="361"/>
      <c r="C13" s="361"/>
      <c r="D13" s="361"/>
      <c r="E13" s="372"/>
      <c r="F13" s="372"/>
      <c r="G13" s="11"/>
      <c r="H13" s="361"/>
      <c r="I13" s="361"/>
      <c r="J13" s="361"/>
      <c r="K13" s="211"/>
      <c r="L13" s="211"/>
      <c r="M13" s="33"/>
      <c r="N13" s="33"/>
      <c r="O13" s="33"/>
      <c r="P13" s="30"/>
    </row>
    <row r="14" spans="1:16" x14ac:dyDescent="0.25">
      <c r="A14" s="12"/>
      <c r="B14" s="373"/>
      <c r="C14" s="373"/>
      <c r="D14" s="373"/>
      <c r="E14" s="56"/>
      <c r="F14" s="57"/>
      <c r="G14" s="374"/>
      <c r="H14" s="373"/>
      <c r="I14" s="373"/>
      <c r="J14" s="373"/>
      <c r="K14" s="58"/>
      <c r="L14" s="59"/>
      <c r="M14" s="34"/>
      <c r="N14" s="34"/>
      <c r="O14" s="34"/>
    </row>
    <row r="15" spans="1:16" ht="15" hidden="1" customHeight="1" x14ac:dyDescent="0.25">
      <c r="A15" s="12"/>
      <c r="B15" s="364"/>
      <c r="C15" s="364"/>
      <c r="D15" s="364"/>
      <c r="E15" s="60"/>
      <c r="F15" s="61"/>
      <c r="G15" s="374"/>
      <c r="H15" s="364"/>
      <c r="I15" s="364"/>
      <c r="J15" s="364"/>
      <c r="K15" s="62"/>
      <c r="L15" s="40"/>
      <c r="M15" s="34"/>
      <c r="N15" s="34"/>
      <c r="O15" s="34"/>
    </row>
    <row r="16" spans="1:16" ht="15" hidden="1" customHeight="1" x14ac:dyDescent="0.25">
      <c r="A16" s="12"/>
      <c r="B16" s="364"/>
      <c r="C16" s="364"/>
      <c r="D16" s="364"/>
      <c r="E16" s="60"/>
      <c r="F16" s="61"/>
      <c r="G16" s="374"/>
      <c r="H16" s="364"/>
      <c r="I16" s="364"/>
      <c r="J16" s="364"/>
      <c r="K16" s="62"/>
      <c r="L16" s="40"/>
      <c r="M16" s="34"/>
      <c r="N16" s="34"/>
      <c r="O16" s="34"/>
    </row>
    <row r="17" spans="1:15" ht="15" hidden="1" customHeight="1" x14ac:dyDescent="0.25">
      <c r="A17" s="12"/>
      <c r="B17" s="364"/>
      <c r="C17" s="364"/>
      <c r="D17" s="364"/>
      <c r="E17" s="60"/>
      <c r="F17" s="61"/>
      <c r="G17" s="374"/>
      <c r="H17" s="364"/>
      <c r="I17" s="364"/>
      <c r="J17" s="364"/>
      <c r="K17" s="62"/>
      <c r="L17" s="40"/>
      <c r="M17" s="34"/>
      <c r="N17" s="34"/>
      <c r="O17" s="34"/>
    </row>
    <row r="18" spans="1:15" ht="15" customHeight="1" x14ac:dyDescent="0.25">
      <c r="A18" s="10"/>
      <c r="B18" s="364"/>
      <c r="C18" s="364"/>
      <c r="D18" s="364"/>
      <c r="E18" s="60"/>
      <c r="F18" s="61"/>
      <c r="G18" s="374"/>
      <c r="H18" s="364"/>
      <c r="I18" s="364"/>
      <c r="J18" s="364"/>
      <c r="K18" s="62"/>
      <c r="L18" s="40"/>
      <c r="M18" s="34"/>
      <c r="N18" s="34"/>
      <c r="O18" s="34"/>
    </row>
    <row r="19" spans="1:15" ht="24" customHeight="1" x14ac:dyDescent="0.25">
      <c r="A19" s="10"/>
      <c r="B19" s="364"/>
      <c r="C19" s="364"/>
      <c r="D19" s="364"/>
      <c r="E19" s="60"/>
      <c r="F19" s="61"/>
      <c r="G19" s="374"/>
      <c r="H19" s="364"/>
      <c r="I19" s="364"/>
      <c r="J19" s="364"/>
      <c r="K19" s="62"/>
      <c r="L19" s="40"/>
      <c r="M19" s="35"/>
      <c r="N19" s="35"/>
      <c r="O19" s="35"/>
    </row>
    <row r="20" spans="1:15" s="15" customFormat="1" ht="15" customHeight="1" x14ac:dyDescent="0.2">
      <c r="A20" s="8"/>
      <c r="B20" s="369"/>
      <c r="C20" s="369"/>
      <c r="D20" s="369"/>
      <c r="E20" s="63"/>
      <c r="F20" s="63"/>
      <c r="G20" s="374"/>
      <c r="H20" s="369"/>
      <c r="I20" s="369"/>
      <c r="J20" s="369"/>
      <c r="K20" s="64"/>
      <c r="L20" s="64"/>
      <c r="M20" s="34"/>
      <c r="N20" s="34"/>
      <c r="O20" s="34"/>
    </row>
    <row r="21" spans="1:15" ht="5.25" customHeight="1" x14ac:dyDescent="0.25">
      <c r="A21" s="12"/>
      <c r="B21" s="365"/>
      <c r="C21" s="365"/>
      <c r="D21" s="365"/>
      <c r="E21" s="365"/>
      <c r="F21" s="365"/>
      <c r="H21" s="369"/>
      <c r="I21" s="369"/>
      <c r="J21" s="369"/>
      <c r="M21" s="30"/>
      <c r="N21" s="30"/>
      <c r="O21" s="30"/>
    </row>
    <row r="22" spans="1:15" ht="15.75" customHeight="1" x14ac:dyDescent="0.25">
      <c r="A22" s="12"/>
      <c r="B22" s="366"/>
      <c r="C22" s="366"/>
      <c r="D22" s="366"/>
      <c r="E22" s="56"/>
      <c r="F22" s="57"/>
      <c r="H22" s="366"/>
      <c r="I22" s="366"/>
      <c r="J22" s="366"/>
      <c r="K22" s="58"/>
      <c r="L22" s="59"/>
      <c r="M22" s="34"/>
      <c r="N22" s="34"/>
      <c r="O22" s="34"/>
    </row>
    <row r="23" spans="1:15" s="1" customFormat="1" ht="15.75" customHeight="1" x14ac:dyDescent="0.25">
      <c r="A23" s="8"/>
      <c r="B23" s="364"/>
      <c r="C23" s="364"/>
      <c r="D23" s="364"/>
      <c r="E23" s="63"/>
      <c r="F23" s="63"/>
      <c r="G23" s="65"/>
      <c r="H23" s="364"/>
      <c r="I23" s="364"/>
      <c r="J23" s="364"/>
      <c r="K23" s="40"/>
      <c r="L23" s="40"/>
      <c r="M23" s="34"/>
      <c r="N23" s="34"/>
      <c r="O23" s="34"/>
    </row>
    <row r="24" spans="1:15" ht="7.5" customHeight="1" x14ac:dyDescent="0.25">
      <c r="A24" s="12"/>
      <c r="B24" s="365"/>
      <c r="C24" s="365"/>
      <c r="D24" s="365"/>
      <c r="E24" s="365"/>
      <c r="F24" s="365"/>
      <c r="M24" s="30"/>
      <c r="N24" s="30"/>
      <c r="O24" s="30"/>
    </row>
    <row r="25" spans="1:15" ht="15" customHeight="1" x14ac:dyDescent="0.25">
      <c r="A25" s="12"/>
      <c r="B25" s="366"/>
      <c r="C25" s="366"/>
      <c r="D25" s="366"/>
      <c r="E25" s="66"/>
      <c r="F25" s="67"/>
      <c r="H25" s="366"/>
      <c r="I25" s="366"/>
      <c r="J25" s="366"/>
      <c r="K25" s="58"/>
      <c r="L25" s="59"/>
      <c r="M25" s="34"/>
      <c r="N25" s="34"/>
      <c r="O25" s="34"/>
    </row>
    <row r="26" spans="1:15" ht="15.75" customHeight="1" x14ac:dyDescent="0.25">
      <c r="A26" s="12"/>
      <c r="B26" s="364"/>
      <c r="C26" s="364"/>
      <c r="D26" s="364"/>
      <c r="E26" s="68"/>
      <c r="F26" s="68"/>
      <c r="H26" s="364"/>
      <c r="I26" s="364"/>
      <c r="J26" s="364"/>
      <c r="K26" s="40"/>
      <c r="L26" s="40"/>
      <c r="M26" s="34"/>
      <c r="N26" s="34"/>
      <c r="O26" s="34"/>
    </row>
    <row r="27" spans="1:15" ht="5.25" customHeight="1" x14ac:dyDescent="0.25">
      <c r="A27" s="12"/>
      <c r="B27" s="365"/>
      <c r="C27" s="365"/>
      <c r="D27" s="365"/>
      <c r="E27" s="365"/>
      <c r="F27" s="365"/>
      <c r="M27" s="30"/>
      <c r="N27" s="30"/>
      <c r="O27" s="30"/>
    </row>
    <row r="28" spans="1:15" ht="15" customHeight="1" x14ac:dyDescent="0.25">
      <c r="A28" s="12"/>
      <c r="B28" s="366"/>
      <c r="C28" s="366"/>
      <c r="D28" s="366"/>
      <c r="E28" s="56"/>
      <c r="F28" s="57"/>
      <c r="H28" s="366"/>
      <c r="I28" s="366"/>
      <c r="J28" s="366"/>
      <c r="K28" s="58"/>
      <c r="L28" s="59"/>
      <c r="M28" s="34"/>
      <c r="N28" s="34"/>
      <c r="O28" s="34"/>
    </row>
    <row r="29" spans="1:15" ht="15" customHeight="1" x14ac:dyDescent="0.25">
      <c r="A29" s="12"/>
      <c r="B29" s="364"/>
      <c r="C29" s="364"/>
      <c r="D29" s="364"/>
      <c r="E29" s="68"/>
      <c r="F29" s="68"/>
      <c r="H29" s="364"/>
      <c r="I29" s="364"/>
      <c r="J29" s="364"/>
      <c r="K29" s="40"/>
      <c r="L29" s="40"/>
      <c r="M29" s="34"/>
      <c r="N29" s="34"/>
      <c r="O29" s="34"/>
    </row>
    <row r="30" spans="1:15" ht="15" customHeight="1" x14ac:dyDescent="0.25">
      <c r="A30" s="12"/>
      <c r="B30" s="367"/>
      <c r="C30" s="367"/>
      <c r="D30" s="367"/>
      <c r="H30" s="367"/>
      <c r="I30" s="367"/>
      <c r="J30" s="367"/>
      <c r="K30" s="69"/>
      <c r="L30" s="69"/>
      <c r="M30" s="34"/>
      <c r="N30" s="34"/>
      <c r="O30" s="34"/>
    </row>
    <row r="31" spans="1:15" ht="15.75" customHeight="1" x14ac:dyDescent="0.25">
      <c r="A31" s="12"/>
      <c r="B31" s="368"/>
      <c r="C31" s="368"/>
      <c r="D31" s="368"/>
      <c r="E31" s="70"/>
      <c r="F31" s="70"/>
      <c r="H31" s="368"/>
      <c r="I31" s="368"/>
      <c r="J31" s="368"/>
      <c r="K31" s="64"/>
      <c r="L31" s="64"/>
      <c r="M31" s="34"/>
      <c r="N31" s="34"/>
      <c r="O31" s="34"/>
    </row>
    <row r="32" spans="1:15" ht="5.25" customHeight="1" x14ac:dyDescent="0.25">
      <c r="A32" s="12"/>
      <c r="B32" s="365"/>
      <c r="C32" s="365"/>
      <c r="D32" s="365"/>
      <c r="E32" s="365"/>
      <c r="F32" s="365"/>
      <c r="M32" s="30"/>
      <c r="N32" s="30"/>
      <c r="O32" s="30"/>
    </row>
    <row r="33" spans="1:17" ht="15.75" customHeight="1" x14ac:dyDescent="0.25">
      <c r="A33" s="8"/>
      <c r="B33" s="363"/>
      <c r="C33" s="363"/>
      <c r="D33" s="363"/>
      <c r="E33" s="71"/>
      <c r="F33" s="71"/>
      <c r="H33" s="363"/>
      <c r="I33" s="363"/>
      <c r="J33" s="363"/>
      <c r="K33" s="64"/>
      <c r="L33" s="64"/>
      <c r="M33" s="36"/>
      <c r="N33" s="36"/>
      <c r="O33" s="36"/>
      <c r="P33" s="23"/>
      <c r="Q33" s="23"/>
    </row>
    <row r="34" spans="1:17" ht="25.5" customHeight="1" x14ac:dyDescent="0.25">
      <c r="A34" s="7"/>
      <c r="B34" s="356"/>
      <c r="C34" s="356"/>
      <c r="D34" s="356"/>
      <c r="E34" s="357"/>
      <c r="F34" s="357"/>
      <c r="G34" s="72"/>
      <c r="H34" s="356"/>
      <c r="I34" s="356"/>
      <c r="J34" s="356"/>
      <c r="K34" s="358"/>
      <c r="L34" s="358"/>
      <c r="M34" s="36"/>
      <c r="N34" s="36"/>
      <c r="O34" s="36"/>
      <c r="P34" s="26"/>
      <c r="Q34" s="26"/>
    </row>
    <row r="35" spans="1:17" ht="24.75" customHeight="1" x14ac:dyDescent="0.25">
      <c r="A35" s="8"/>
      <c r="B35" s="359"/>
      <c r="C35" s="359"/>
      <c r="D35" s="359"/>
      <c r="E35" s="73"/>
      <c r="F35" s="63"/>
      <c r="H35" s="360"/>
      <c r="I35" s="360"/>
      <c r="J35" s="360"/>
      <c r="K35" s="74"/>
      <c r="L35" s="17"/>
      <c r="M35" s="24"/>
      <c r="N35" s="24"/>
      <c r="O35" s="24"/>
      <c r="P35" s="24"/>
      <c r="Q35" s="24"/>
    </row>
    <row r="36" spans="1:17" ht="15" hidden="1" customHeight="1" x14ac:dyDescent="0.25">
      <c r="A36" s="12"/>
      <c r="B36" s="361"/>
      <c r="C36" s="361"/>
      <c r="D36" s="361"/>
      <c r="E36" s="63"/>
      <c r="F36" s="63"/>
      <c r="H36" s="361"/>
      <c r="I36" s="361"/>
      <c r="J36" s="361"/>
      <c r="K36" s="17"/>
      <c r="L36" s="17"/>
      <c r="M36" s="24"/>
      <c r="N36" s="24"/>
      <c r="O36" s="24"/>
      <c r="P36" s="25"/>
      <c r="Q36" s="25"/>
    </row>
    <row r="37" spans="1:17" ht="6.75" customHeight="1" x14ac:dyDescent="0.25">
      <c r="A37" s="12"/>
      <c r="B37" s="39"/>
      <c r="C37" s="39"/>
      <c r="D37" s="39"/>
      <c r="E37" s="75"/>
      <c r="F37" s="75"/>
      <c r="H37" s="39"/>
      <c r="I37" s="39"/>
      <c r="J37" s="39"/>
      <c r="K37" s="17"/>
      <c r="L37" s="17"/>
      <c r="M37" s="31"/>
      <c r="N37" s="30"/>
      <c r="O37" s="30"/>
    </row>
    <row r="38" spans="1:17" ht="16.5" customHeight="1" x14ac:dyDescent="0.25">
      <c r="A38" s="7"/>
      <c r="B38" s="362"/>
      <c r="C38" s="362"/>
      <c r="D38" s="362"/>
      <c r="E38" s="357"/>
      <c r="F38" s="357"/>
      <c r="G38" s="72"/>
      <c r="H38" s="362"/>
      <c r="I38" s="362"/>
      <c r="J38" s="362"/>
      <c r="K38" s="355"/>
      <c r="L38" s="355"/>
      <c r="M38" s="26"/>
      <c r="N38" s="26"/>
      <c r="O38" s="26"/>
      <c r="P38" s="26"/>
      <c r="Q38" s="26"/>
    </row>
    <row r="39" spans="1:17" s="21" customFormat="1" ht="16.5" customHeight="1" x14ac:dyDescent="0.25">
      <c r="A39" s="20"/>
      <c r="B39" s="351"/>
      <c r="C39" s="351"/>
      <c r="D39" s="351"/>
      <c r="E39" s="351"/>
      <c r="F39" s="351"/>
      <c r="G39" s="351"/>
      <c r="H39" s="351"/>
      <c r="I39" s="351"/>
      <c r="J39" s="351"/>
      <c r="K39" s="27"/>
      <c r="L39" s="27"/>
      <c r="M39" s="27"/>
      <c r="N39" s="27"/>
      <c r="O39" s="32"/>
    </row>
    <row r="40" spans="1:17" s="21" customFormat="1" ht="16.5" customHeight="1" x14ac:dyDescent="0.25">
      <c r="A40" s="20"/>
      <c r="B40" s="351"/>
      <c r="C40" s="351"/>
      <c r="D40" s="351"/>
      <c r="E40" s="351"/>
      <c r="F40" s="351"/>
      <c r="G40" s="351"/>
      <c r="H40" s="351"/>
      <c r="I40" s="351"/>
      <c r="J40" s="351"/>
      <c r="K40" s="27"/>
      <c r="L40" s="27"/>
      <c r="M40" s="27"/>
      <c r="N40" s="27"/>
      <c r="O40" s="32"/>
    </row>
    <row r="41" spans="1:17" s="21" customFormat="1" ht="16.5" customHeight="1" x14ac:dyDescent="0.25">
      <c r="A41" s="20"/>
      <c r="B41" s="210"/>
      <c r="C41" s="210"/>
      <c r="D41" s="210"/>
      <c r="E41" s="27"/>
      <c r="F41" s="210"/>
      <c r="G41" s="32"/>
      <c r="H41" s="32"/>
      <c r="I41" s="27"/>
      <c r="J41" s="27"/>
      <c r="K41" s="27"/>
      <c r="L41" s="27"/>
      <c r="M41" s="27"/>
      <c r="N41" s="27"/>
      <c r="O41" s="32"/>
    </row>
    <row r="42" spans="1:17" ht="18.75" hidden="1" x14ac:dyDescent="0.3">
      <c r="B42" s="352"/>
      <c r="C42" s="352"/>
      <c r="D42" s="352"/>
      <c r="E42" s="352"/>
      <c r="F42" s="352"/>
      <c r="G42" s="352"/>
      <c r="H42" s="352"/>
      <c r="I42" s="352"/>
      <c r="J42" s="352"/>
      <c r="K42" s="352"/>
      <c r="L42" s="352"/>
      <c r="M42" s="30"/>
      <c r="N42" s="30"/>
      <c r="O42" s="30"/>
    </row>
    <row r="43" spans="1:17" ht="31.5" hidden="1" customHeight="1" x14ac:dyDescent="0.25">
      <c r="B43" s="353"/>
      <c r="C43" s="353"/>
      <c r="D43" s="353"/>
      <c r="E43" s="353"/>
      <c r="F43" s="353"/>
      <c r="G43" s="353"/>
      <c r="H43" s="353"/>
      <c r="I43" s="353"/>
      <c r="J43" s="353"/>
      <c r="K43" s="353"/>
      <c r="L43" s="353"/>
    </row>
    <row r="44" spans="1:17" ht="240" hidden="1" customHeight="1" x14ac:dyDescent="0.25">
      <c r="B44" s="354"/>
      <c r="C44" s="354"/>
      <c r="D44" s="354"/>
      <c r="E44" s="354"/>
      <c r="F44" s="354"/>
      <c r="G44" s="354"/>
      <c r="H44" s="354"/>
      <c r="I44" s="354"/>
      <c r="J44" s="354"/>
      <c r="K44" s="354"/>
      <c r="L44" s="354"/>
    </row>
    <row r="53" ht="8.25" customHeight="1" x14ac:dyDescent="0.25"/>
    <row r="65" ht="8.25" customHeight="1" x14ac:dyDescent="0.25"/>
  </sheetData>
  <mergeCells count="66">
    <mergeCell ref="B11:L11"/>
    <mergeCell ref="B9:C9"/>
    <mergeCell ref="D9:F9"/>
    <mergeCell ref="H9:I9"/>
    <mergeCell ref="J9:L9"/>
    <mergeCell ref="B10:L10"/>
    <mergeCell ref="B14:D14"/>
    <mergeCell ref="G14:G20"/>
    <mergeCell ref="H14:J14"/>
    <mergeCell ref="B15:D15"/>
    <mergeCell ref="H15:J15"/>
    <mergeCell ref="B16:D16"/>
    <mergeCell ref="H16:J16"/>
    <mergeCell ref="B17:D17"/>
    <mergeCell ref="H17:J17"/>
    <mergeCell ref="B18:D18"/>
    <mergeCell ref="H18:J18"/>
    <mergeCell ref="B12:F12"/>
    <mergeCell ref="H12:L12"/>
    <mergeCell ref="B13:D13"/>
    <mergeCell ref="E13:F13"/>
    <mergeCell ref="H13:J13"/>
    <mergeCell ref="B25:D25"/>
    <mergeCell ref="H25:J25"/>
    <mergeCell ref="B19:D19"/>
    <mergeCell ref="H19:J19"/>
    <mergeCell ref="B20:D20"/>
    <mergeCell ref="H20:J20"/>
    <mergeCell ref="B21:F21"/>
    <mergeCell ref="H21:J21"/>
    <mergeCell ref="B22:D22"/>
    <mergeCell ref="H22:J22"/>
    <mergeCell ref="B23:D23"/>
    <mergeCell ref="H23:J23"/>
    <mergeCell ref="B24:F24"/>
    <mergeCell ref="B33:D33"/>
    <mergeCell ref="H33:J33"/>
    <mergeCell ref="B26:D26"/>
    <mergeCell ref="H26:J26"/>
    <mergeCell ref="B27:F27"/>
    <mergeCell ref="B28:D28"/>
    <mergeCell ref="H28:J28"/>
    <mergeCell ref="B29:D29"/>
    <mergeCell ref="H29:J29"/>
    <mergeCell ref="B30:D30"/>
    <mergeCell ref="H30:J30"/>
    <mergeCell ref="B31:D31"/>
    <mergeCell ref="H31:J31"/>
    <mergeCell ref="B32:F32"/>
    <mergeCell ref="K38:L38"/>
    <mergeCell ref="B34:D34"/>
    <mergeCell ref="E34:F34"/>
    <mergeCell ref="H34:J34"/>
    <mergeCell ref="K34:L34"/>
    <mergeCell ref="B35:D35"/>
    <mergeCell ref="H35:J35"/>
    <mergeCell ref="B36:D36"/>
    <mergeCell ref="H36:J36"/>
    <mergeCell ref="B38:D38"/>
    <mergeCell ref="E38:F38"/>
    <mergeCell ref="H38:J38"/>
    <mergeCell ref="B39:J39"/>
    <mergeCell ref="B40:J40"/>
    <mergeCell ref="B42:L42"/>
    <mergeCell ref="B43:L43"/>
    <mergeCell ref="B44:L44"/>
  </mergeCells>
  <printOptions horizontalCentered="1"/>
  <pageMargins left="0" right="0" top="0.25" bottom="0.25" header="0.05" footer="0.05"/>
  <pageSetup scale="69" fitToWidth="0" orientation="portrait" verticalDpi="598" r:id="rId1"/>
  <headerFooter>
    <oddFooter>&amp;L&amp;F&amp;RCPIC</oddFooter>
  </headerFooter>
  <rowBreaks count="1" manualBreakCount="1">
    <brk id="4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77"/>
  <sheetViews>
    <sheetView showGridLines="0" tabSelected="1" zoomScaleNormal="100" workbookViewId="0">
      <selection activeCell="B61" sqref="B61:L70"/>
    </sheetView>
  </sheetViews>
  <sheetFormatPr defaultColWidth="9.140625" defaultRowHeight="15" x14ac:dyDescent="0.25"/>
  <cols>
    <col min="1" max="1" width="4.140625" style="216" customWidth="1"/>
    <col min="2" max="2" width="9.5703125" style="217" customWidth="1"/>
    <col min="3" max="3" width="13.85546875" style="217" customWidth="1"/>
    <col min="4" max="6" width="9.85546875" style="217" customWidth="1"/>
    <col min="7" max="7" width="2.85546875" style="217" customWidth="1"/>
    <col min="8" max="8" width="10.28515625" style="217" customWidth="1"/>
    <col min="9" max="9" width="11.140625" style="217" customWidth="1"/>
    <col min="10" max="10" width="10.42578125" style="217" customWidth="1"/>
    <col min="11" max="11" width="10.85546875" style="217" customWidth="1"/>
    <col min="12" max="12" width="12.140625" style="217" customWidth="1"/>
    <col min="13" max="13" width="2" style="217" customWidth="1"/>
    <col min="14" max="14" width="15.7109375" style="217" customWidth="1"/>
    <col min="15" max="16384" width="9.140625" style="217"/>
  </cols>
  <sheetData>
    <row r="1" spans="1:16" x14ac:dyDescent="0.25">
      <c r="A1" s="216" t="s">
        <v>120</v>
      </c>
    </row>
    <row r="3" spans="1:16" ht="4.5" customHeight="1" x14ac:dyDescent="0.25"/>
    <row r="4" spans="1:16" ht="27" customHeight="1" x14ac:dyDescent="0.25">
      <c r="A4" s="218"/>
      <c r="B4" s="500" t="s">
        <v>520</v>
      </c>
      <c r="C4" s="501"/>
      <c r="D4" s="501"/>
      <c r="E4" s="501"/>
      <c r="F4" s="501"/>
      <c r="G4" s="501"/>
      <c r="H4" s="501"/>
      <c r="I4" s="501"/>
      <c r="J4" s="501"/>
      <c r="K4" s="501"/>
      <c r="L4" s="501"/>
    </row>
    <row r="5" spans="1:16" ht="4.5" customHeight="1" thickBot="1" x14ac:dyDescent="0.3">
      <c r="B5" s="447"/>
      <c r="C5" s="447"/>
      <c r="D5" s="447"/>
      <c r="E5" s="447"/>
      <c r="F5" s="447"/>
      <c r="G5" s="447"/>
      <c r="H5" s="447"/>
      <c r="I5" s="447"/>
      <c r="J5" s="447"/>
      <c r="K5" s="447"/>
      <c r="L5" s="447"/>
    </row>
    <row r="6" spans="1:16" s="221" customFormat="1" ht="16.5" customHeight="1" thickBot="1" x14ac:dyDescent="0.35">
      <c r="A6" s="219"/>
      <c r="B6" s="502" t="s">
        <v>94</v>
      </c>
      <c r="C6" s="503"/>
      <c r="D6" s="504" t="s">
        <v>206</v>
      </c>
      <c r="E6" s="505"/>
      <c r="F6" s="505"/>
      <c r="G6" s="505"/>
      <c r="H6" s="505"/>
      <c r="I6" s="505"/>
      <c r="J6" s="505"/>
      <c r="K6" s="505"/>
      <c r="L6" s="506"/>
      <c r="M6" s="220"/>
      <c r="N6" s="220"/>
      <c r="O6" s="220"/>
      <c r="P6" s="220"/>
    </row>
    <row r="7" spans="1:16" s="221" customFormat="1" ht="5.25" customHeight="1" thickBot="1" x14ac:dyDescent="0.35">
      <c r="A7" s="219"/>
      <c r="B7" s="222"/>
      <c r="C7" s="222"/>
      <c r="D7" s="223"/>
      <c r="E7" s="223"/>
      <c r="F7" s="223"/>
      <c r="G7" s="223"/>
      <c r="H7" s="223"/>
      <c r="I7" s="223"/>
      <c r="J7" s="223"/>
      <c r="K7" s="223"/>
      <c r="L7" s="223"/>
    </row>
    <row r="8" spans="1:16" s="225" customFormat="1" ht="15.75" thickBot="1" x14ac:dyDescent="0.3">
      <c r="A8" s="224"/>
      <c r="B8" s="511" t="s">
        <v>95</v>
      </c>
      <c r="C8" s="512"/>
      <c r="D8" s="512"/>
      <c r="E8" s="512"/>
      <c r="F8" s="512"/>
      <c r="G8" s="512"/>
      <c r="H8" s="512"/>
      <c r="I8" s="512"/>
      <c r="J8" s="512"/>
      <c r="K8" s="512"/>
      <c r="L8" s="513"/>
    </row>
    <row r="9" spans="1:16" s="228" customFormat="1" ht="12" x14ac:dyDescent="0.2">
      <c r="A9" s="226"/>
      <c r="B9" s="514" t="s">
        <v>92</v>
      </c>
      <c r="C9" s="515"/>
      <c r="D9" s="515"/>
      <c r="E9" s="515"/>
      <c r="F9" s="516"/>
      <c r="G9" s="227"/>
      <c r="H9" s="514" t="s">
        <v>93</v>
      </c>
      <c r="I9" s="515"/>
      <c r="J9" s="515"/>
      <c r="K9" s="515"/>
      <c r="L9" s="516"/>
    </row>
    <row r="10" spans="1:16" s="231" customFormat="1" ht="15.75" customHeight="1" thickBot="1" x14ac:dyDescent="0.3">
      <c r="A10" s="229"/>
      <c r="B10" s="509" t="s">
        <v>85</v>
      </c>
      <c r="C10" s="510"/>
      <c r="D10" s="517">
        <f>LOOKUP(D6,'IT Portfolio-Non Web (HIDE)'!$A$3:$A$295,'IT Portfolio-Non Web (HIDE)'!$E$3:$E$295)</f>
        <v>2002</v>
      </c>
      <c r="E10" s="518"/>
      <c r="F10" s="519"/>
      <c r="G10" s="230"/>
      <c r="H10" s="509" t="s">
        <v>86</v>
      </c>
      <c r="I10" s="510"/>
      <c r="J10" s="517">
        <f>LOOKUP(D6,'IT Portfolio-Non Web (HIDE)'!$A$3:$A$295,'IT Portfolio-Non Web (HIDE)'!$F$3:$F$295)</f>
        <v>2017</v>
      </c>
      <c r="K10" s="518"/>
      <c r="L10" s="519"/>
    </row>
    <row r="11" spans="1:16" s="225" customFormat="1" ht="5.25" customHeight="1" thickBot="1" x14ac:dyDescent="0.25">
      <c r="A11" s="224"/>
      <c r="B11" s="526"/>
      <c r="C11" s="526"/>
      <c r="D11" s="526"/>
      <c r="E11" s="526"/>
      <c r="F11" s="526"/>
      <c r="G11" s="526"/>
      <c r="H11" s="526"/>
      <c r="I11" s="526"/>
      <c r="J11" s="526"/>
      <c r="K11" s="526"/>
      <c r="L11" s="526"/>
    </row>
    <row r="12" spans="1:16" s="225" customFormat="1" ht="15" customHeight="1" thickBot="1" x14ac:dyDescent="0.25">
      <c r="A12" s="224"/>
      <c r="B12" s="507" t="s">
        <v>99</v>
      </c>
      <c r="C12" s="508"/>
      <c r="D12" s="523" t="s">
        <v>20</v>
      </c>
      <c r="E12" s="524"/>
      <c r="F12" s="525"/>
      <c r="G12" s="232"/>
      <c r="H12" s="507"/>
      <c r="I12" s="508"/>
      <c r="J12" s="520"/>
      <c r="K12" s="521"/>
      <c r="L12" s="522"/>
    </row>
    <row r="13" spans="1:16" ht="6" customHeight="1" thickBot="1" x14ac:dyDescent="0.3">
      <c r="B13" s="527"/>
      <c r="C13" s="527"/>
      <c r="D13" s="527"/>
      <c r="E13" s="527"/>
      <c r="F13" s="527"/>
      <c r="G13" s="527"/>
      <c r="H13" s="527"/>
      <c r="I13" s="527"/>
      <c r="J13" s="527"/>
      <c r="K13" s="527"/>
      <c r="L13" s="527"/>
    </row>
    <row r="14" spans="1:16" s="225" customFormat="1" x14ac:dyDescent="0.25">
      <c r="A14" s="224"/>
      <c r="B14" s="511" t="s">
        <v>44</v>
      </c>
      <c r="C14" s="512"/>
      <c r="D14" s="512"/>
      <c r="E14" s="512"/>
      <c r="F14" s="512"/>
      <c r="G14" s="512"/>
      <c r="H14" s="512"/>
      <c r="I14" s="512"/>
      <c r="J14" s="512"/>
      <c r="K14" s="512"/>
      <c r="L14" s="513"/>
    </row>
    <row r="15" spans="1:16" s="233" customFormat="1" ht="15.75" customHeight="1" x14ac:dyDescent="0.2">
      <c r="A15" s="224"/>
      <c r="B15" s="528" t="s">
        <v>22</v>
      </c>
      <c r="C15" s="529"/>
      <c r="D15" s="529" t="s">
        <v>1</v>
      </c>
      <c r="E15" s="529"/>
      <c r="F15" s="530" t="s">
        <v>15</v>
      </c>
      <c r="G15" s="530"/>
      <c r="H15" s="530" t="s">
        <v>2</v>
      </c>
      <c r="I15" s="530"/>
      <c r="J15" s="530" t="s">
        <v>3</v>
      </c>
      <c r="K15" s="530"/>
      <c r="L15" s="531"/>
    </row>
    <row r="16" spans="1:16" s="225" customFormat="1" ht="15" customHeight="1" x14ac:dyDescent="0.2">
      <c r="A16" s="224"/>
      <c r="B16" s="498" t="s">
        <v>23</v>
      </c>
      <c r="C16" s="499"/>
      <c r="D16" s="532" t="str">
        <f>LOOKUP(D6,'IT Portfolio-Non Web (HIDE)'!$A$3:$A$295,'IT Portfolio-Non Web (HIDE)'!$G$3:$G$295)</f>
        <v>Gloria Shepherd</v>
      </c>
      <c r="E16" s="533"/>
      <c r="F16" s="486" t="str">
        <f>LOOKUP(D6,'IT Portfolio-Non Web (HIDE)'!$A$3:$A$295,'IT Portfolio-Non Web (HIDE)'!$H$3:$H$295)</f>
        <v>HEP-1</v>
      </c>
      <c r="G16" s="487"/>
      <c r="H16" s="486" t="str">
        <f>LOOKUP(D6,'IT Portfolio-Non Web (HIDE)'!$A$3:$A$295,'IT Portfolio-Non Web (HIDE)'!$I$3:$I$295)</f>
        <v>202-366-0116</v>
      </c>
      <c r="I16" s="487"/>
      <c r="J16" s="488" t="str">
        <f>LOOKUP(D6,'IT Portfolio-Non Web (HIDE)'!$A$3:$A$295,'IT Portfolio-Non Web (HIDE)'!$J$3:$J$295)</f>
        <v>gloria.shepherd@dot.gov</v>
      </c>
      <c r="K16" s="488"/>
      <c r="L16" s="489"/>
    </row>
    <row r="17" spans="1:14" s="225" customFormat="1" ht="15" customHeight="1" x14ac:dyDescent="0.2">
      <c r="A17" s="224"/>
      <c r="B17" s="498" t="s">
        <v>100</v>
      </c>
      <c r="C17" s="499"/>
      <c r="D17" s="484" t="str">
        <f>LOOKUP(D6,'IT Portfolio-Non Web (HIDE)'!$A$3:$A$295,'IT Portfolio-Non Web (HIDE)'!$K$3:$K$295)</f>
        <v>Mark Glaze</v>
      </c>
      <c r="E17" s="485"/>
      <c r="F17" s="486" t="str">
        <f>LOOKUP(D6,'IT Portfolio-Non Web (HIDE)'!$A$3:$A$295,'IT Portfolio-Non Web (HIDE)'!$L$3:$L$295)</f>
        <v>HEPN-10</v>
      </c>
      <c r="G17" s="487"/>
      <c r="H17" s="486" t="str">
        <f>LOOKUP(D6,'IT Portfolio-Non Web (HIDE)'!$A$3:$A$295,'IT Portfolio-Non Web (HIDE)'!$M$3:$M$295)</f>
        <v>202-366-4053</v>
      </c>
      <c r="I17" s="487"/>
      <c r="J17" s="488" t="str">
        <f>LOOKUP(D6,'IT Portfolio-Non Web (HIDE)'!$A$3:$A$295,'IT Portfolio-Non Web (HIDE)'!$N$3:$N$295)</f>
        <v>mark.glaze@dot.gov</v>
      </c>
      <c r="K17" s="488"/>
      <c r="L17" s="489"/>
    </row>
    <row r="18" spans="1:14" s="225" customFormat="1" ht="15" customHeight="1" thickBot="1" x14ac:dyDescent="0.25">
      <c r="A18" s="224"/>
      <c r="B18" s="490" t="s">
        <v>101</v>
      </c>
      <c r="C18" s="491"/>
      <c r="D18" s="492" t="str">
        <f>LOOKUP(D6,'IT Portfolio-Non Web (HIDE)'!$A$3:$A$295,'IT Portfolio-Non Web (HIDE)'!$O$3:$O$295)</f>
        <v>James Lieu</v>
      </c>
      <c r="E18" s="493"/>
      <c r="F18" s="494" t="str">
        <f>LOOKUP(D6,'IT Portfolio-Non Web (HIDE)'!$A$3:$A$295,'IT Portfolio-Non Web (HIDE)'!$P$3:$P$295)</f>
        <v>FHWA-HAIM-43</v>
      </c>
      <c r="G18" s="495"/>
      <c r="H18" s="494" t="str">
        <f>LOOKUP(D6,'IT Portfolio-Non Web (HIDE)'!$A$3:$A$295,'IT Portfolio-Non Web (HIDE)'!$Q$3:$Q$295)</f>
        <v>202-493-0104</v>
      </c>
      <c r="I18" s="495"/>
      <c r="J18" s="496" t="str">
        <f>LOOKUP(D6,'IT Portfolio-Non Web (HIDE)'!$A$3:$A$295,'IT Portfolio-Non Web (HIDE)'!$R$3:$R$295)</f>
        <v>james.lieu@dot.gov</v>
      </c>
      <c r="K18" s="496"/>
      <c r="L18" s="497"/>
    </row>
    <row r="19" spans="1:14" s="234" customFormat="1" ht="15.75" hidden="1" customHeight="1" thickBot="1" x14ac:dyDescent="0.3">
      <c r="A19" s="216"/>
      <c r="B19" s="477" t="s">
        <v>0</v>
      </c>
      <c r="C19" s="478"/>
      <c r="D19" s="479" t="s">
        <v>39</v>
      </c>
      <c r="E19" s="479"/>
      <c r="F19" s="480" t="s">
        <v>28</v>
      </c>
      <c r="G19" s="480"/>
      <c r="H19" s="480" t="s">
        <v>40</v>
      </c>
      <c r="I19" s="480"/>
      <c r="J19" s="481" t="s">
        <v>41</v>
      </c>
      <c r="K19" s="482"/>
      <c r="L19" s="483"/>
    </row>
    <row r="20" spans="1:14" ht="6.75" customHeight="1" thickBot="1" x14ac:dyDescent="0.3">
      <c r="B20" s="447"/>
      <c r="C20" s="447"/>
      <c r="D20" s="447"/>
      <c r="E20" s="447"/>
      <c r="F20" s="447"/>
      <c r="G20" s="447"/>
      <c r="H20" s="447"/>
      <c r="I20" s="447"/>
      <c r="J20" s="447"/>
      <c r="K20" s="447"/>
      <c r="L20" s="447"/>
    </row>
    <row r="21" spans="1:14" ht="15.75" thickBot="1" x14ac:dyDescent="0.3">
      <c r="B21" s="444" t="s">
        <v>96</v>
      </c>
      <c r="C21" s="445"/>
      <c r="D21" s="445"/>
      <c r="E21" s="445"/>
      <c r="F21" s="445"/>
      <c r="G21" s="445"/>
      <c r="H21" s="445"/>
      <c r="I21" s="445"/>
      <c r="J21" s="445"/>
      <c r="K21" s="445"/>
      <c r="L21" s="446"/>
    </row>
    <row r="22" spans="1:14" ht="108.75" customHeight="1" thickBot="1" x14ac:dyDescent="0.35">
      <c r="B22" s="448" t="s">
        <v>568</v>
      </c>
      <c r="C22" s="449"/>
      <c r="D22" s="449"/>
      <c r="E22" s="449"/>
      <c r="F22" s="449"/>
      <c r="G22" s="449"/>
      <c r="H22" s="449"/>
      <c r="I22" s="449"/>
      <c r="J22" s="449"/>
      <c r="K22" s="449"/>
      <c r="L22" s="450"/>
    </row>
    <row r="23" spans="1:14" ht="6.75" customHeight="1" thickBot="1" x14ac:dyDescent="0.3">
      <c r="B23" s="447"/>
      <c r="C23" s="447"/>
      <c r="D23" s="447"/>
      <c r="E23" s="447"/>
      <c r="F23" s="447"/>
      <c r="G23" s="447"/>
      <c r="H23" s="447"/>
      <c r="I23" s="447"/>
      <c r="J23" s="447"/>
      <c r="K23" s="447"/>
      <c r="L23" s="447"/>
    </row>
    <row r="24" spans="1:14" s="236" customFormat="1" ht="13.5" customHeight="1" thickBot="1" x14ac:dyDescent="0.3">
      <c r="A24" s="235"/>
      <c r="B24" s="466" t="s">
        <v>45</v>
      </c>
      <c r="C24" s="466"/>
      <c r="D24" s="466"/>
      <c r="E24" s="466"/>
      <c r="F24" s="466"/>
      <c r="G24" s="466"/>
      <c r="H24" s="466"/>
      <c r="I24" s="466"/>
      <c r="J24" s="466"/>
      <c r="K24" s="466"/>
      <c r="L24" s="466"/>
    </row>
    <row r="25" spans="1:14" s="238" customFormat="1" ht="27" customHeight="1" thickBot="1" x14ac:dyDescent="0.25">
      <c r="A25" s="237"/>
      <c r="B25" s="467" t="s">
        <v>97</v>
      </c>
      <c r="C25" s="467"/>
      <c r="D25" s="467"/>
      <c r="E25" s="467"/>
      <c r="F25" s="467"/>
      <c r="G25" s="467"/>
      <c r="H25" s="467"/>
      <c r="I25" s="467"/>
      <c r="J25" s="467"/>
      <c r="K25" s="467"/>
      <c r="L25" s="467"/>
    </row>
    <row r="26" spans="1:14" s="238" customFormat="1" ht="37.5" customHeight="1" thickBot="1" x14ac:dyDescent="0.25">
      <c r="A26" s="237"/>
      <c r="B26" s="451" t="s">
        <v>46</v>
      </c>
      <c r="C26" s="452"/>
      <c r="D26" s="452"/>
      <c r="E26" s="452"/>
      <c r="F26" s="452"/>
      <c r="G26" s="452"/>
      <c r="H26" s="452"/>
      <c r="I26" s="452"/>
      <c r="J26" s="452"/>
      <c r="K26" s="452"/>
      <c r="L26" s="453"/>
    </row>
    <row r="27" spans="1:14" ht="38.25" customHeight="1" thickBot="1" x14ac:dyDescent="0.3">
      <c r="B27" s="454" t="s">
        <v>499</v>
      </c>
      <c r="C27" s="455"/>
      <c r="D27" s="455"/>
      <c r="E27" s="455"/>
      <c r="F27" s="456"/>
      <c r="G27" s="214"/>
      <c r="H27" s="386" t="s">
        <v>436</v>
      </c>
      <c r="I27" s="387"/>
      <c r="J27" s="387"/>
      <c r="K27" s="387"/>
      <c r="L27" s="388"/>
      <c r="N27" s="239" t="s">
        <v>98</v>
      </c>
    </row>
    <row r="28" spans="1:14" ht="24.75" thickBot="1" x14ac:dyDescent="0.3">
      <c r="B28" s="76" t="s">
        <v>25</v>
      </c>
      <c r="C28" s="77" t="s">
        <v>7</v>
      </c>
      <c r="D28" s="77" t="s">
        <v>13</v>
      </c>
      <c r="E28" s="77" t="s">
        <v>8</v>
      </c>
      <c r="F28" s="78" t="s">
        <v>14</v>
      </c>
      <c r="G28" s="215"/>
      <c r="H28" s="4" t="s">
        <v>24</v>
      </c>
      <c r="I28" s="14" t="s">
        <v>7</v>
      </c>
      <c r="J28" s="5" t="s">
        <v>13</v>
      </c>
      <c r="K28" s="5" t="s">
        <v>8</v>
      </c>
      <c r="L28" s="6" t="s">
        <v>14</v>
      </c>
      <c r="N28" s="380" t="s">
        <v>501</v>
      </c>
    </row>
    <row r="29" spans="1:14" x14ac:dyDescent="0.25">
      <c r="B29" s="331">
        <v>15</v>
      </c>
      <c r="C29" s="332">
        <v>0.1</v>
      </c>
      <c r="D29" s="303">
        <f>(LOOKUP(B29,'FTE Salary (HIDE)'!$A$2:$A$18,'FTE Salary (HIDE)'!$B$2:$B$18)*C29)*1.3625</f>
        <v>19301.174999999999</v>
      </c>
      <c r="E29" s="332">
        <v>0</v>
      </c>
      <c r="F29" s="306">
        <f>(LOOKUP(B29,'FTE Salary (HIDE)'!$A$2:$A$18,'FTE Salary (HIDE)'!$B$2:$B$18)*E29)*1.3625</f>
        <v>0</v>
      </c>
      <c r="G29" s="240"/>
      <c r="H29" s="241">
        <v>15</v>
      </c>
      <c r="I29" s="242">
        <v>0.1</v>
      </c>
      <c r="J29" s="309">
        <f>(LOOKUP(H29,'FTE Salary (HIDE)'!$A$2:$A$18,'FTE Salary (HIDE)'!$C$2:$C$18)*I29)*1.3625</f>
        <v>19886.368750000001</v>
      </c>
      <c r="K29" s="242"/>
      <c r="L29" s="311">
        <f>(LOOKUP(H29,'FTE Salary (HIDE)'!$A$2:$A$18,'FTE Salary (HIDE)'!$C$2:$C$18)*K29)*1.3625</f>
        <v>0</v>
      </c>
      <c r="N29" s="381"/>
    </row>
    <row r="30" spans="1:14" x14ac:dyDescent="0.25">
      <c r="B30" s="333">
        <v>14</v>
      </c>
      <c r="C30" s="334">
        <v>0.3</v>
      </c>
      <c r="D30" s="304">
        <f>(LOOKUP(B30,'FTE Salary (HIDE)'!$A$2:$A$18,'FTE Salary (HIDE)'!$B$2:$B$18)*C30)*1.3625</f>
        <v>49225.353749999995</v>
      </c>
      <c r="E30" s="334">
        <v>0.1</v>
      </c>
      <c r="F30" s="307">
        <f>(LOOKUP(B30,'FTE Salary (HIDE)'!$A$2:$A$18,'FTE Salary (HIDE)'!$B$2:$B$18)*E30)*1.3625</f>
        <v>16408.451250000002</v>
      </c>
      <c r="G30" s="240"/>
      <c r="H30" s="243">
        <v>14</v>
      </c>
      <c r="I30" s="242">
        <v>0.3</v>
      </c>
      <c r="J30" s="309">
        <f>(LOOKUP(H30,'FTE Salary (HIDE)'!$A$2:$A$18,'FTE Salary (HIDE)'!$C$2:$C$18)*I30)*1.3625</f>
        <v>50717.700000000004</v>
      </c>
      <c r="K30" s="242">
        <v>0.1</v>
      </c>
      <c r="L30" s="311">
        <f>(LOOKUP(H30,'FTE Salary (HIDE)'!$A$2:$A$18,'FTE Salary (HIDE)'!$C$2:$C$18)*K30)*1.3625</f>
        <v>16905.900000000001</v>
      </c>
      <c r="N30" s="381"/>
    </row>
    <row r="31" spans="1:14" x14ac:dyDescent="0.25">
      <c r="B31" s="333">
        <v>0</v>
      </c>
      <c r="C31" s="334">
        <v>0</v>
      </c>
      <c r="D31" s="304">
        <f>(LOOKUP(B31,'FTE Salary (HIDE)'!$A$2:$A$18,'FTE Salary (HIDE)'!$B$2:$B$18)*C31)*1.3625</f>
        <v>0</v>
      </c>
      <c r="E31" s="334">
        <v>0</v>
      </c>
      <c r="F31" s="307">
        <f>(LOOKUP(B31,'FTE Salary (HIDE)'!$A$2:$A$18,'FTE Salary (HIDE)'!$B$2:$B$18)*E31)*1.3625</f>
        <v>0</v>
      </c>
      <c r="G31" s="240"/>
      <c r="H31" s="243"/>
      <c r="I31" s="242"/>
      <c r="J31" s="309">
        <f>(LOOKUP(H31,'FTE Salary (HIDE)'!$A$2:$A$18,'FTE Salary (HIDE)'!$C$2:$C$18)*I31)*1.3625</f>
        <v>0</v>
      </c>
      <c r="K31" s="242"/>
      <c r="L31" s="311">
        <f>(LOOKUP(H31,'FTE Salary (HIDE)'!$A$2:$A$18,'FTE Salary (HIDE)'!$C$2:$C$18)*K31)*1.3625</f>
        <v>0</v>
      </c>
      <c r="N31" s="381"/>
    </row>
    <row r="32" spans="1:14" x14ac:dyDescent="0.25">
      <c r="B32" s="333">
        <f>LOOKUP(D6,'IT Portfolio-Non Web (HIDE)'!$A$3:$A$295,'IT Portfolio-Non Web (HIDE)'!$AO$3:$AO$295)</f>
        <v>0</v>
      </c>
      <c r="C32" s="334">
        <f>LOOKUP(D6,'IT Portfolio-Non Web (HIDE)'!$A$3:$A$295,'IT Portfolio-Non Web (HIDE)'!$AP$3:$AP$295)</f>
        <v>0</v>
      </c>
      <c r="D32" s="304">
        <f>(LOOKUP(B32,'FTE Salary (HIDE)'!$A$2:$A$18,'FTE Salary (HIDE)'!$B$2:$B$18)*C32)*1.3625</f>
        <v>0</v>
      </c>
      <c r="E32" s="334">
        <f>LOOKUP(D6,'IT Portfolio-Non Web (HIDE)'!$A$3:$A$295,'IT Portfolio-Non Web (HIDE)'!$AQ$3:$AQ$295)</f>
        <v>0</v>
      </c>
      <c r="F32" s="307">
        <f>(LOOKUP(B32,'FTE Salary (HIDE)'!$A$2:$A$18,'FTE Salary (HIDE)'!$B$2:$B$18)*E32)*1.3625</f>
        <v>0</v>
      </c>
      <c r="G32" s="240"/>
      <c r="H32" s="243"/>
      <c r="I32" s="242"/>
      <c r="J32" s="309">
        <f>(LOOKUP(H32,'FTE Salary (HIDE)'!$A$2:$A$18,'FTE Salary (HIDE)'!$C$2:$C$18)*I32)*1.3625</f>
        <v>0</v>
      </c>
      <c r="K32" s="242"/>
      <c r="L32" s="311">
        <f>(LOOKUP(H32,'FTE Salary (HIDE)'!$A$2:$A$18,'FTE Salary (HIDE)'!$C$2:$C$18)*K32)*1.3625</f>
        <v>0</v>
      </c>
      <c r="N32" s="381"/>
    </row>
    <row r="33" spans="1:16" x14ac:dyDescent="0.25">
      <c r="B33" s="333">
        <f>LOOKUP(D6,'IT Portfolio-Non Web (HIDE)'!$A$3:$A$295,'IT Portfolio-Non Web (HIDE)'!$AR$3:$AR$295)</f>
        <v>0</v>
      </c>
      <c r="C33" s="334">
        <f>LOOKUP(D6,'IT Portfolio-Non Web (HIDE)'!$A$3:$A$295,'IT Portfolio-Non Web (HIDE)'!$AS$3:$AS$295)</f>
        <v>0</v>
      </c>
      <c r="D33" s="304">
        <f>(LOOKUP(B33,'FTE Salary (HIDE)'!$A$2:$A$18,'FTE Salary (HIDE)'!$B$2:$B$18)*C33)*1.3625</f>
        <v>0</v>
      </c>
      <c r="E33" s="334">
        <f>LOOKUP(D6,'IT Portfolio-Non Web (HIDE)'!$A$3:$A$295,'IT Portfolio-Non Web (HIDE)'!$AT$3:$AT$295)</f>
        <v>0</v>
      </c>
      <c r="F33" s="307">
        <f>(LOOKUP(B33,'FTE Salary (HIDE)'!$A$2:$A$18,'FTE Salary (HIDE)'!$B$2:$B$18)*E33)*1.3625</f>
        <v>0</v>
      </c>
      <c r="G33" s="240"/>
      <c r="H33" s="243"/>
      <c r="I33" s="242"/>
      <c r="J33" s="309">
        <f>(LOOKUP(H33,'FTE Salary (HIDE)'!$A$2:$A$18,'FTE Salary (HIDE)'!$C$2:$C$18)*I33)*1.3625</f>
        <v>0</v>
      </c>
      <c r="K33" s="242"/>
      <c r="L33" s="311">
        <f>(LOOKUP(H33,'FTE Salary (HIDE)'!$A$2:$A$18,'FTE Salary (HIDE)'!$C$2:$C$18)*K33)*1.3625</f>
        <v>0</v>
      </c>
      <c r="N33" s="381"/>
    </row>
    <row r="34" spans="1:16" x14ac:dyDescent="0.25">
      <c r="B34" s="333">
        <f>LOOKUP(D6,'IT Portfolio-Non Web (HIDE)'!$A$3:$A$295,'IT Portfolio-Non Web (HIDE)'!$AU$3:$AU$295)</f>
        <v>0</v>
      </c>
      <c r="C34" s="334">
        <f>LOOKUP(D6,'IT Portfolio-Non Web (HIDE)'!$A$3:$A$295,'IT Portfolio-Non Web (HIDE)'!$AV$3:$AV$295)</f>
        <v>0</v>
      </c>
      <c r="D34" s="304">
        <f>(LOOKUP(B34,'FTE Salary (HIDE)'!$A$2:$A$18,'FTE Salary (HIDE)'!$B$2:$B$18)*C34)*1.3625</f>
        <v>0</v>
      </c>
      <c r="E34" s="334">
        <f>LOOKUP(D6,'IT Portfolio-Non Web (HIDE)'!$A$3:$A$295,'IT Portfolio-Non Web (HIDE)'!$AW$3:$AW$295)</f>
        <v>0</v>
      </c>
      <c r="F34" s="307">
        <f>(LOOKUP(B34,'FTE Salary (HIDE)'!$A$2:$A$18,'FTE Salary (HIDE)'!$B$2:$B$18)*E34)*1.3625</f>
        <v>0</v>
      </c>
      <c r="G34" s="240"/>
      <c r="H34" s="243"/>
      <c r="I34" s="242"/>
      <c r="J34" s="309">
        <f>(LOOKUP(H34,'FTE Salary (HIDE)'!$A$2:$A$18,'FTE Salary (HIDE)'!$C$2:$C$18)*I34)*1.3625</f>
        <v>0</v>
      </c>
      <c r="K34" s="242"/>
      <c r="L34" s="311">
        <f>(LOOKUP(H34,'FTE Salary (HIDE)'!$A$2:$A$18,'FTE Salary (HIDE)'!$C$2:$C$18)*K34)*1.3625</f>
        <v>0</v>
      </c>
      <c r="N34" s="381"/>
    </row>
    <row r="35" spans="1:16" x14ac:dyDescent="0.25">
      <c r="B35" s="244" t="s">
        <v>18</v>
      </c>
      <c r="C35" s="245"/>
      <c r="D35" s="305">
        <f>SUM(D29:D34)</f>
        <v>68526.528749999998</v>
      </c>
      <c r="E35" s="246"/>
      <c r="F35" s="308">
        <f>SUM(F29:F34)</f>
        <v>16408.451250000002</v>
      </c>
      <c r="G35" s="247"/>
      <c r="H35" s="248" t="s">
        <v>16</v>
      </c>
      <c r="I35" s="249"/>
      <c r="J35" s="310">
        <f>SUM(J29:J34)</f>
        <v>70604.068750000006</v>
      </c>
      <c r="K35" s="250"/>
      <c r="L35" s="312">
        <f>SUM(L29:L34)</f>
        <v>16905.900000000001</v>
      </c>
      <c r="N35" s="381"/>
    </row>
    <row r="36" spans="1:16" ht="15.75" customHeight="1" thickBot="1" x14ac:dyDescent="0.3">
      <c r="B36" s="457" t="s">
        <v>21</v>
      </c>
      <c r="C36" s="458"/>
      <c r="D36" s="459">
        <f>D35+F35</f>
        <v>84934.98</v>
      </c>
      <c r="E36" s="460"/>
      <c r="F36" s="461"/>
      <c r="G36" s="251"/>
      <c r="H36" s="462" t="s">
        <v>17</v>
      </c>
      <c r="I36" s="463"/>
      <c r="J36" s="464">
        <f>J35+L35</f>
        <v>87509.96875</v>
      </c>
      <c r="K36" s="464"/>
      <c r="L36" s="465"/>
      <c r="N36" s="381"/>
    </row>
    <row r="37" spans="1:16" ht="6" customHeight="1" thickBot="1" x14ac:dyDescent="0.3">
      <c r="B37" s="447"/>
      <c r="C37" s="447"/>
      <c r="D37" s="447"/>
      <c r="E37" s="447"/>
      <c r="F37" s="447"/>
      <c r="G37" s="447"/>
      <c r="H37" s="447"/>
      <c r="I37" s="447"/>
      <c r="J37" s="447"/>
      <c r="K37" s="447"/>
      <c r="L37" s="447"/>
      <c r="N37" s="381"/>
    </row>
    <row r="38" spans="1:16" ht="15.75" thickBot="1" x14ac:dyDescent="0.3">
      <c r="B38" s="444" t="s">
        <v>448</v>
      </c>
      <c r="C38" s="445"/>
      <c r="D38" s="445"/>
      <c r="E38" s="445"/>
      <c r="F38" s="445"/>
      <c r="G38" s="445"/>
      <c r="H38" s="445"/>
      <c r="I38" s="445"/>
      <c r="J38" s="445"/>
      <c r="K38" s="445"/>
      <c r="L38" s="446"/>
      <c r="N38" s="381"/>
    </row>
    <row r="39" spans="1:16" ht="40.5" customHeight="1" thickBot="1" x14ac:dyDescent="0.3">
      <c r="B39" s="383" t="s">
        <v>500</v>
      </c>
      <c r="C39" s="384"/>
      <c r="D39" s="384"/>
      <c r="E39" s="384"/>
      <c r="F39" s="385"/>
      <c r="G39" s="252"/>
      <c r="H39" s="386" t="s">
        <v>434</v>
      </c>
      <c r="I39" s="387"/>
      <c r="J39" s="387"/>
      <c r="K39" s="387"/>
      <c r="L39" s="388"/>
      <c r="N39" s="381"/>
    </row>
    <row r="40" spans="1:16" ht="15.75" thickBot="1" x14ac:dyDescent="0.3">
      <c r="B40" s="389" t="s">
        <v>19</v>
      </c>
      <c r="C40" s="390"/>
      <c r="D40" s="391"/>
      <c r="E40" s="253" t="s">
        <v>4</v>
      </c>
      <c r="F40" s="254" t="s">
        <v>9</v>
      </c>
      <c r="G40" s="255"/>
      <c r="H40" s="392" t="s">
        <v>19</v>
      </c>
      <c r="I40" s="393"/>
      <c r="J40" s="393"/>
      <c r="K40" s="256" t="s">
        <v>4</v>
      </c>
      <c r="L40" s="257" t="s">
        <v>9</v>
      </c>
      <c r="M40" s="258"/>
      <c r="N40" s="381"/>
      <c r="O40" s="258"/>
      <c r="P40" s="258"/>
    </row>
    <row r="41" spans="1:16" ht="15" hidden="1" customHeight="1" x14ac:dyDescent="0.25">
      <c r="A41" s="259"/>
      <c r="B41" s="397" t="s">
        <v>32</v>
      </c>
      <c r="C41" s="397"/>
      <c r="D41" s="397"/>
      <c r="E41" s="260"/>
      <c r="F41" s="261"/>
      <c r="G41" s="394"/>
      <c r="H41" s="395" t="s">
        <v>32</v>
      </c>
      <c r="I41" s="396"/>
      <c r="J41" s="396"/>
      <c r="K41" s="262"/>
      <c r="L41" s="263"/>
      <c r="M41" s="264"/>
      <c r="N41" s="381"/>
      <c r="O41" s="264"/>
      <c r="P41" s="264"/>
    </row>
    <row r="42" spans="1:16" ht="15" hidden="1" customHeight="1" x14ac:dyDescent="0.25">
      <c r="A42" s="259"/>
      <c r="B42" s="396" t="s">
        <v>33</v>
      </c>
      <c r="C42" s="396"/>
      <c r="D42" s="396"/>
      <c r="E42" s="265"/>
      <c r="F42" s="266"/>
      <c r="G42" s="394"/>
      <c r="H42" s="395" t="s">
        <v>33</v>
      </c>
      <c r="I42" s="396"/>
      <c r="J42" s="396"/>
      <c r="K42" s="267"/>
      <c r="L42" s="268"/>
      <c r="M42" s="264"/>
      <c r="N42" s="381"/>
      <c r="O42" s="264"/>
      <c r="P42" s="264"/>
    </row>
    <row r="43" spans="1:16" ht="15" hidden="1" customHeight="1" x14ac:dyDescent="0.25">
      <c r="A43" s="259"/>
      <c r="B43" s="396" t="s">
        <v>34</v>
      </c>
      <c r="C43" s="396"/>
      <c r="D43" s="396"/>
      <c r="E43" s="265"/>
      <c r="F43" s="266"/>
      <c r="G43" s="394"/>
      <c r="H43" s="400" t="s">
        <v>34</v>
      </c>
      <c r="I43" s="401"/>
      <c r="J43" s="402"/>
      <c r="K43" s="267"/>
      <c r="L43" s="268"/>
      <c r="M43" s="264"/>
      <c r="N43" s="381"/>
      <c r="O43" s="264"/>
      <c r="P43" s="264"/>
    </row>
    <row r="44" spans="1:16" ht="15" hidden="1" customHeight="1" thickBot="1" x14ac:dyDescent="0.3">
      <c r="A44" s="259"/>
      <c r="B44" s="398" t="s">
        <v>35</v>
      </c>
      <c r="C44" s="398"/>
      <c r="D44" s="398"/>
      <c r="E44" s="269"/>
      <c r="F44" s="270"/>
      <c r="G44" s="394"/>
      <c r="H44" s="399" t="s">
        <v>35</v>
      </c>
      <c r="I44" s="398"/>
      <c r="J44" s="398"/>
      <c r="K44" s="271"/>
      <c r="L44" s="272"/>
      <c r="M44" s="264"/>
      <c r="N44" s="381"/>
      <c r="O44" s="264"/>
      <c r="P44" s="264"/>
    </row>
    <row r="45" spans="1:16" s="274" customFormat="1" ht="15.75" customHeight="1" x14ac:dyDescent="0.25">
      <c r="A45" s="273"/>
      <c r="B45" s="421" t="s">
        <v>29</v>
      </c>
      <c r="C45" s="422"/>
      <c r="D45" s="423"/>
      <c r="E45" s="335">
        <f>LOOKUP(D6,'IT Portfolio-Non Web (HIDE)'!$A$3:$A$295,'IT Portfolio-Non Web (HIDE)'!$S$3:$S$295)</f>
        <v>0</v>
      </c>
      <c r="F45" s="336">
        <f>LOOKUP(D6,'IT Portfolio-Non Web (HIDE)'!$A$3:$A$295,'IT Portfolio-Non Web (HIDE)'!$T$3:$T$295)</f>
        <v>0</v>
      </c>
      <c r="H45" s="540" t="s">
        <v>29</v>
      </c>
      <c r="I45" s="541"/>
      <c r="J45" s="542"/>
      <c r="K45" s="275">
        <v>0</v>
      </c>
      <c r="L45" s="276">
        <v>0</v>
      </c>
      <c r="M45" s="264"/>
      <c r="N45" s="381"/>
      <c r="O45" s="264"/>
      <c r="P45" s="264"/>
    </row>
    <row r="46" spans="1:16" ht="15.75" customHeight="1" x14ac:dyDescent="0.25">
      <c r="A46" s="259"/>
      <c r="B46" s="537" t="s">
        <v>31</v>
      </c>
      <c r="C46" s="538"/>
      <c r="D46" s="539"/>
      <c r="E46" s="337">
        <f>LOOKUP(D6,'IT Portfolio-Non Web (HIDE)'!$A$3:$A$295,'IT Portfolio-Non Web (HIDE)'!$U$3:$U$295)</f>
        <v>0</v>
      </c>
      <c r="F46" s="338">
        <f>LOOKUP(D6,'IT Portfolio-Non Web (HIDE)'!$A$3:$A$295,'IT Portfolio-Non Web (HIDE)'!$V$3:$V$295)</f>
        <v>9948</v>
      </c>
      <c r="H46" s="424" t="s">
        <v>31</v>
      </c>
      <c r="I46" s="425"/>
      <c r="J46" s="426"/>
      <c r="K46" s="313">
        <v>0</v>
      </c>
      <c r="L46" s="314">
        <v>10000</v>
      </c>
      <c r="M46" s="264"/>
      <c r="N46" s="381"/>
      <c r="O46" s="264"/>
      <c r="P46" s="264"/>
    </row>
    <row r="47" spans="1:16" ht="15.75" customHeight="1" x14ac:dyDescent="0.25">
      <c r="A47" s="259"/>
      <c r="B47" s="537" t="s">
        <v>42</v>
      </c>
      <c r="C47" s="538"/>
      <c r="D47" s="539"/>
      <c r="E47" s="337">
        <f>LOOKUP(D6,'IT Portfolio-Non Web (HIDE)'!$A$3:$A$295,'IT Portfolio-Non Web (HIDE)'!$W$3:$W$295)</f>
        <v>0</v>
      </c>
      <c r="F47" s="338">
        <f>LOOKUP(D6,'IT Portfolio-Non Web (HIDE)'!$A$3:$A$295,'IT Portfolio-Non Web (HIDE)'!$X$3:$X$295)</f>
        <v>0</v>
      </c>
      <c r="H47" s="424" t="s">
        <v>42</v>
      </c>
      <c r="I47" s="425"/>
      <c r="J47" s="426"/>
      <c r="K47" s="277">
        <v>0</v>
      </c>
      <c r="L47" s="268">
        <v>0</v>
      </c>
      <c r="M47" s="264"/>
      <c r="N47" s="381"/>
      <c r="O47" s="264"/>
      <c r="P47" s="264"/>
    </row>
    <row r="48" spans="1:16" ht="15.75" customHeight="1" x14ac:dyDescent="0.25">
      <c r="A48" s="259"/>
      <c r="B48" s="537" t="s">
        <v>36</v>
      </c>
      <c r="C48" s="538"/>
      <c r="D48" s="539"/>
      <c r="E48" s="337">
        <f>LOOKUP(D6,'IT Portfolio-Non Web (HIDE)'!$A$3:$A$295,'IT Portfolio-Non Web (HIDE)'!$Y$3:$Y$295)</f>
        <v>0</v>
      </c>
      <c r="F48" s="338">
        <v>30000</v>
      </c>
      <c r="H48" s="424" t="s">
        <v>36</v>
      </c>
      <c r="I48" s="425"/>
      <c r="J48" s="426"/>
      <c r="K48" s="277">
        <v>0</v>
      </c>
      <c r="L48" s="268">
        <v>30000</v>
      </c>
      <c r="M48" s="264"/>
      <c r="N48" s="381"/>
      <c r="O48" s="264"/>
      <c r="P48" s="264"/>
    </row>
    <row r="49" spans="1:18" ht="15" customHeight="1" thickBot="1" x14ac:dyDescent="0.3">
      <c r="A49" s="259"/>
      <c r="B49" s="543" t="s">
        <v>10</v>
      </c>
      <c r="C49" s="544"/>
      <c r="D49" s="545"/>
      <c r="E49" s="339">
        <f>LOOKUP(D6,'IT Portfolio-Non Web (HIDE)'!$A$3:$A$295,'IT Portfolio-Non Web (HIDE)'!$AA$3:$AA$295)</f>
        <v>0</v>
      </c>
      <c r="F49" s="340">
        <f>LOOKUP(D6,'IT Portfolio-Non Web (HIDE)'!$A$3:$A$295,'IT Portfolio-Non Web (HIDE)'!$AB$3:$AB$295)</f>
        <v>0</v>
      </c>
      <c r="H49" s="546" t="s">
        <v>10</v>
      </c>
      <c r="I49" s="547"/>
      <c r="J49" s="548"/>
      <c r="K49" s="278">
        <v>0</v>
      </c>
      <c r="L49" s="279">
        <v>0</v>
      </c>
      <c r="M49" s="264"/>
      <c r="N49" s="381"/>
      <c r="O49" s="264"/>
      <c r="P49" s="264"/>
    </row>
    <row r="50" spans="1:18" ht="15" customHeight="1" thickBot="1" x14ac:dyDescent="0.3">
      <c r="A50" s="259"/>
      <c r="B50" s="389" t="s">
        <v>30</v>
      </c>
      <c r="C50" s="390"/>
      <c r="D50" s="391"/>
      <c r="E50" s="280">
        <v>0</v>
      </c>
      <c r="F50" s="341">
        <f>LOOKUP(D6,'IT Portfolio-Non Web (HIDE)'!$A$3:$A$295,'IT Portfolio-Non Web (HIDE)'!$AC$3:$AC$295)</f>
        <v>0</v>
      </c>
      <c r="H50" s="549" t="s">
        <v>30</v>
      </c>
      <c r="I50" s="550"/>
      <c r="J50" s="551"/>
      <c r="K50" s="278">
        <v>0</v>
      </c>
      <c r="L50" s="279">
        <v>0</v>
      </c>
      <c r="M50" s="264"/>
      <c r="N50" s="381"/>
      <c r="O50" s="264"/>
      <c r="P50" s="264"/>
    </row>
    <row r="51" spans="1:18" ht="4.5" customHeight="1" thickBot="1" x14ac:dyDescent="0.3">
      <c r="A51" s="259"/>
      <c r="B51" s="552"/>
      <c r="C51" s="553"/>
      <c r="D51" s="553"/>
      <c r="E51" s="553"/>
      <c r="F51" s="554"/>
      <c r="H51" s="556"/>
      <c r="I51" s="557"/>
      <c r="J51" s="557"/>
      <c r="K51" s="557"/>
      <c r="L51" s="558"/>
      <c r="M51" s="281"/>
      <c r="N51" s="381"/>
      <c r="O51" s="281"/>
      <c r="P51" s="281"/>
    </row>
    <row r="52" spans="1:18" ht="15.75" customHeight="1" thickBot="1" x14ac:dyDescent="0.3">
      <c r="A52" s="273"/>
      <c r="B52" s="416" t="s">
        <v>37</v>
      </c>
      <c r="C52" s="417"/>
      <c r="D52" s="470"/>
      <c r="E52" s="315">
        <f>SUM(E45:E50)</f>
        <v>0</v>
      </c>
      <c r="F52" s="316">
        <f>SUM(F45:F50)</f>
        <v>39948</v>
      </c>
      <c r="H52" s="471" t="s">
        <v>37</v>
      </c>
      <c r="I52" s="472"/>
      <c r="J52" s="555"/>
      <c r="K52" s="320">
        <f>SUM(K45:K51)</f>
        <v>0</v>
      </c>
      <c r="L52" s="321">
        <f>SUM(L45:L51)</f>
        <v>40000</v>
      </c>
      <c r="M52" s="282"/>
      <c r="N52" s="381"/>
      <c r="O52" s="282"/>
      <c r="P52" s="282"/>
      <c r="Q52" s="283"/>
      <c r="R52" s="283"/>
    </row>
    <row r="53" spans="1:18" ht="15.75" hidden="1" customHeight="1" thickBot="1" x14ac:dyDescent="0.3">
      <c r="A53" s="273"/>
      <c r="B53" s="416" t="s">
        <v>38</v>
      </c>
      <c r="C53" s="417"/>
      <c r="D53" s="417"/>
      <c r="E53" s="418">
        <f>E52+F52</f>
        <v>39948</v>
      </c>
      <c r="F53" s="418"/>
      <c r="H53" s="419" t="s">
        <v>38</v>
      </c>
      <c r="I53" s="420"/>
      <c r="J53" s="420"/>
      <c r="K53" s="468">
        <f>K52+L52</f>
        <v>40000</v>
      </c>
      <c r="L53" s="469"/>
      <c r="M53" s="282"/>
      <c r="N53" s="381"/>
      <c r="O53" s="282"/>
      <c r="P53" s="282"/>
      <c r="Q53" s="283"/>
      <c r="R53" s="283"/>
    </row>
    <row r="54" spans="1:18" ht="24.75" customHeight="1" thickBot="1" x14ac:dyDescent="0.3">
      <c r="A54" s="273"/>
      <c r="B54" s="416" t="s">
        <v>43</v>
      </c>
      <c r="C54" s="417"/>
      <c r="D54" s="470"/>
      <c r="E54" s="317">
        <f>D35</f>
        <v>68526.528749999998</v>
      </c>
      <c r="F54" s="318">
        <f>F35</f>
        <v>16408.451250000002</v>
      </c>
      <c r="H54" s="471" t="s">
        <v>26</v>
      </c>
      <c r="I54" s="472"/>
      <c r="J54" s="473"/>
      <c r="K54" s="322">
        <f>J35</f>
        <v>70604.068750000006</v>
      </c>
      <c r="L54" s="323">
        <f>L35</f>
        <v>16905.900000000001</v>
      </c>
      <c r="M54" s="284"/>
      <c r="N54" s="381"/>
      <c r="O54" s="284"/>
      <c r="P54" s="284"/>
      <c r="Q54" s="284"/>
      <c r="R54" s="284"/>
    </row>
    <row r="55" spans="1:18" ht="15" customHeight="1" thickBot="1" x14ac:dyDescent="0.3">
      <c r="A55" s="259"/>
      <c r="B55" s="534" t="s">
        <v>47</v>
      </c>
      <c r="C55" s="535"/>
      <c r="D55" s="536"/>
      <c r="E55" s="319">
        <f>E52+E54</f>
        <v>68526.528749999998</v>
      </c>
      <c r="F55" s="318">
        <f>F52+F54</f>
        <v>56356.451249999998</v>
      </c>
      <c r="H55" s="403" t="s">
        <v>47</v>
      </c>
      <c r="I55" s="404"/>
      <c r="J55" s="405"/>
      <c r="K55" s="324">
        <f>K52+K54</f>
        <v>70604.068750000006</v>
      </c>
      <c r="L55" s="323">
        <f>L52+L54</f>
        <v>56905.9</v>
      </c>
      <c r="M55" s="284"/>
      <c r="N55" s="381"/>
      <c r="O55" s="284"/>
      <c r="P55" s="284"/>
      <c r="Q55" s="285"/>
      <c r="R55" s="285"/>
    </row>
    <row r="56" spans="1:18" ht="4.5" customHeight="1" thickBot="1" x14ac:dyDescent="0.3">
      <c r="A56" s="259"/>
      <c r="B56" s="286"/>
      <c r="C56" s="286"/>
      <c r="D56" s="286"/>
      <c r="E56" s="287"/>
      <c r="F56" s="288"/>
      <c r="G56" s="289"/>
      <c r="H56" s="286"/>
      <c r="I56" s="286"/>
      <c r="J56" s="286"/>
      <c r="K56" s="290"/>
      <c r="L56" s="290"/>
      <c r="M56" s="281"/>
      <c r="N56" s="381"/>
      <c r="O56" s="281"/>
      <c r="P56" s="281"/>
    </row>
    <row r="57" spans="1:18" ht="16.5" customHeight="1" thickBot="1" x14ac:dyDescent="0.3">
      <c r="A57" s="291"/>
      <c r="B57" s="406" t="s">
        <v>5</v>
      </c>
      <c r="C57" s="407"/>
      <c r="D57" s="408"/>
      <c r="E57" s="412">
        <f>E55+F55</f>
        <v>124882.98</v>
      </c>
      <c r="F57" s="413"/>
      <c r="G57" s="225"/>
      <c r="H57" s="409" t="s">
        <v>5</v>
      </c>
      <c r="I57" s="410"/>
      <c r="J57" s="411"/>
      <c r="K57" s="414">
        <f>K55+L55</f>
        <v>127509.96875</v>
      </c>
      <c r="L57" s="415"/>
      <c r="M57" s="292"/>
      <c r="N57" s="382"/>
      <c r="O57" s="292"/>
      <c r="P57" s="292"/>
      <c r="Q57" s="292"/>
      <c r="R57" s="292"/>
    </row>
    <row r="58" spans="1:18" s="296" customFormat="1" ht="4.5" customHeight="1" thickBot="1" x14ac:dyDescent="0.3">
      <c r="A58" s="293"/>
      <c r="B58" s="430" t="e">
        <f>IF(SUM(K45:L55)&gt;0,IF(Variance!#REF!="Yes","ATTENTION:  **The BY16 Total is 10% or more OVER the CY15 Total**.  Please provide a variance justification below. **"," "), " ")</f>
        <v>#REF!</v>
      </c>
      <c r="C58" s="430"/>
      <c r="D58" s="430"/>
      <c r="E58" s="430"/>
      <c r="F58" s="430"/>
      <c r="G58" s="294"/>
      <c r="H58" s="431"/>
      <c r="I58" s="431"/>
      <c r="J58" s="431"/>
      <c r="K58" s="431"/>
      <c r="L58" s="431"/>
      <c r="M58" s="294"/>
      <c r="N58" s="294"/>
      <c r="O58" s="294"/>
      <c r="P58" s="295"/>
    </row>
    <row r="59" spans="1:18" s="296" customFormat="1" ht="17.25" customHeight="1" thickBot="1" x14ac:dyDescent="0.3">
      <c r="A59" s="293"/>
      <c r="B59" s="474" t="str">
        <f>IF(OR(Variance!$C$10&gt;10%,Variance!$C$10&lt;-10%),"ATTENTION: BY17 is over 10% of CY16-Justification Required","")</f>
        <v/>
      </c>
      <c r="C59" s="475"/>
      <c r="D59" s="475"/>
      <c r="E59" s="475"/>
      <c r="F59" s="475"/>
      <c r="G59" s="475"/>
      <c r="H59" s="475"/>
      <c r="I59" s="475"/>
      <c r="J59" s="475"/>
      <c r="K59" s="475"/>
      <c r="L59" s="476"/>
      <c r="M59" s="294"/>
      <c r="N59" s="294"/>
      <c r="O59" s="294"/>
      <c r="P59" s="295"/>
    </row>
    <row r="60" spans="1:18" s="296" customFormat="1" ht="13.5" customHeight="1" thickBot="1" x14ac:dyDescent="0.3">
      <c r="A60" s="293"/>
      <c r="B60" s="432" t="str">
        <f>IF(B59="","","Variance is"&amp;" "&amp;(ROUND((Variance!$C$10*100),2))&amp;"%")</f>
        <v/>
      </c>
      <c r="C60" s="433"/>
      <c r="D60" s="433"/>
      <c r="E60" s="433"/>
      <c r="F60" s="433"/>
      <c r="G60" s="433"/>
      <c r="H60" s="433"/>
      <c r="I60" s="433"/>
      <c r="J60" s="433"/>
      <c r="K60" s="433"/>
      <c r="L60" s="434"/>
      <c r="M60" s="294"/>
      <c r="N60" s="294"/>
      <c r="O60" s="294"/>
      <c r="P60" s="295"/>
    </row>
    <row r="61" spans="1:18" x14ac:dyDescent="0.25">
      <c r="B61" s="435"/>
      <c r="C61" s="436"/>
      <c r="D61" s="436"/>
      <c r="E61" s="436"/>
      <c r="F61" s="436"/>
      <c r="G61" s="436"/>
      <c r="H61" s="436"/>
      <c r="I61" s="436"/>
      <c r="J61" s="436"/>
      <c r="K61" s="436"/>
      <c r="L61" s="437"/>
    </row>
    <row r="62" spans="1:18" x14ac:dyDescent="0.25">
      <c r="B62" s="438"/>
      <c r="C62" s="439"/>
      <c r="D62" s="439"/>
      <c r="E62" s="439"/>
      <c r="F62" s="439"/>
      <c r="G62" s="439"/>
      <c r="H62" s="439"/>
      <c r="I62" s="439"/>
      <c r="J62" s="439"/>
      <c r="K62" s="439"/>
      <c r="L62" s="440"/>
    </row>
    <row r="63" spans="1:18" x14ac:dyDescent="0.25">
      <c r="B63" s="438"/>
      <c r="C63" s="439"/>
      <c r="D63" s="439"/>
      <c r="E63" s="439"/>
      <c r="F63" s="439"/>
      <c r="G63" s="439"/>
      <c r="H63" s="439"/>
      <c r="I63" s="439"/>
      <c r="J63" s="439"/>
      <c r="K63" s="439"/>
      <c r="L63" s="440"/>
    </row>
    <row r="64" spans="1:18" x14ac:dyDescent="0.25">
      <c r="B64" s="438"/>
      <c r="C64" s="439"/>
      <c r="D64" s="439"/>
      <c r="E64" s="439"/>
      <c r="F64" s="439"/>
      <c r="G64" s="439"/>
      <c r="H64" s="439"/>
      <c r="I64" s="439"/>
      <c r="J64" s="439"/>
      <c r="K64" s="439"/>
      <c r="L64" s="440"/>
    </row>
    <row r="65" spans="2:16" x14ac:dyDescent="0.25">
      <c r="B65" s="438"/>
      <c r="C65" s="439"/>
      <c r="D65" s="439"/>
      <c r="E65" s="439"/>
      <c r="F65" s="439"/>
      <c r="G65" s="439"/>
      <c r="H65" s="439"/>
      <c r="I65" s="439"/>
      <c r="J65" s="439"/>
      <c r="K65" s="439"/>
      <c r="L65" s="440"/>
    </row>
    <row r="66" spans="2:16" x14ac:dyDescent="0.25">
      <c r="B66" s="438"/>
      <c r="C66" s="439"/>
      <c r="D66" s="439"/>
      <c r="E66" s="439"/>
      <c r="F66" s="439"/>
      <c r="G66" s="439"/>
      <c r="H66" s="439"/>
      <c r="I66" s="439"/>
      <c r="J66" s="439"/>
      <c r="K66" s="439"/>
      <c r="L66" s="440"/>
    </row>
    <row r="67" spans="2:16" x14ac:dyDescent="0.25">
      <c r="B67" s="438"/>
      <c r="C67" s="439"/>
      <c r="D67" s="439"/>
      <c r="E67" s="439"/>
      <c r="F67" s="439"/>
      <c r="G67" s="439"/>
      <c r="H67" s="439"/>
      <c r="I67" s="439"/>
      <c r="J67" s="439"/>
      <c r="K67" s="439"/>
      <c r="L67" s="440"/>
    </row>
    <row r="68" spans="2:16" x14ac:dyDescent="0.25">
      <c r="B68" s="438"/>
      <c r="C68" s="439"/>
      <c r="D68" s="439"/>
      <c r="E68" s="439"/>
      <c r="F68" s="439"/>
      <c r="G68" s="439"/>
      <c r="H68" s="439"/>
      <c r="I68" s="439"/>
      <c r="J68" s="439"/>
      <c r="K68" s="439"/>
      <c r="L68" s="440"/>
    </row>
    <row r="69" spans="2:16" ht="15" customHeight="1" x14ac:dyDescent="0.25">
      <c r="B69" s="438"/>
      <c r="C69" s="439"/>
      <c r="D69" s="439"/>
      <c r="E69" s="439"/>
      <c r="F69" s="439"/>
      <c r="G69" s="439"/>
      <c r="H69" s="439"/>
      <c r="I69" s="439"/>
      <c r="J69" s="439"/>
      <c r="K69" s="439"/>
      <c r="L69" s="440"/>
      <c r="M69" s="281"/>
      <c r="N69" s="281"/>
      <c r="O69" s="281"/>
      <c r="P69" s="281"/>
    </row>
    <row r="70" spans="2:16" ht="15" customHeight="1" thickBot="1" x14ac:dyDescent="0.3">
      <c r="B70" s="441"/>
      <c r="C70" s="442"/>
      <c r="D70" s="442"/>
      <c r="E70" s="442"/>
      <c r="F70" s="442"/>
      <c r="G70" s="442"/>
      <c r="H70" s="442"/>
      <c r="I70" s="442"/>
      <c r="J70" s="442"/>
      <c r="K70" s="442"/>
      <c r="L70" s="443"/>
      <c r="M70" s="281"/>
      <c r="N70" s="281"/>
      <c r="O70" s="281"/>
      <c r="P70" s="281"/>
    </row>
    <row r="71" spans="2:16" ht="15.75" thickBot="1" x14ac:dyDescent="0.3"/>
    <row r="72" spans="2:16" x14ac:dyDescent="0.25">
      <c r="B72" s="427" t="s">
        <v>435</v>
      </c>
      <c r="C72" s="428"/>
      <c r="D72" s="429"/>
    </row>
    <row r="73" spans="2:16" x14ac:dyDescent="0.25">
      <c r="B73" s="297"/>
      <c r="C73" s="281"/>
      <c r="D73" s="298"/>
    </row>
    <row r="74" spans="2:16" x14ac:dyDescent="0.25">
      <c r="B74" s="299"/>
      <c r="C74" s="300">
        <v>2016</v>
      </c>
      <c r="D74" s="301">
        <v>2017</v>
      </c>
    </row>
    <row r="75" spans="2:16" x14ac:dyDescent="0.25">
      <c r="B75" s="299" t="s">
        <v>4</v>
      </c>
      <c r="C75" s="325">
        <f>E52+E54</f>
        <v>68526.528749999998</v>
      </c>
      <c r="D75" s="326">
        <f>K52+K54</f>
        <v>70604.068750000006</v>
      </c>
    </row>
    <row r="76" spans="2:16" x14ac:dyDescent="0.25">
      <c r="B76" s="299" t="s">
        <v>9</v>
      </c>
      <c r="C76" s="327">
        <f>F52+F54</f>
        <v>56356.451249999998</v>
      </c>
      <c r="D76" s="328">
        <f>L52+L54</f>
        <v>56905.9</v>
      </c>
    </row>
    <row r="77" spans="2:16" ht="15.75" thickBot="1" x14ac:dyDescent="0.3">
      <c r="B77" s="302"/>
      <c r="C77" s="329">
        <f>SUM(C75:C76)</f>
        <v>124882.98</v>
      </c>
      <c r="D77" s="330">
        <f>SUM(D75:D76)</f>
        <v>127509.96875</v>
      </c>
    </row>
  </sheetData>
  <sheetProtection password="C9F1" sheet="1" objects="1" scenarios="1" formatCells="0" formatColumns="0" formatRows="0"/>
  <protectedRanges>
    <protectedRange sqref="J12:L12" name="Website"/>
    <protectedRange sqref="H29:I34 K29:K34" name="Grade"/>
    <protectedRange sqref="K45:L45 K47:L50" name="Budget"/>
    <protectedRange sqref="D12" name="Status"/>
    <protectedRange sqref="D16:L18 K46:L46" name="Business Contact"/>
    <protectedRange sqref="D10 J10 J12" name="Year"/>
    <protectedRange sqref="B22" name="Description_2"/>
  </protectedRanges>
  <mergeCells count="106">
    <mergeCell ref="B55:D55"/>
    <mergeCell ref="B46:D46"/>
    <mergeCell ref="H45:J45"/>
    <mergeCell ref="B52:D52"/>
    <mergeCell ref="H48:J48"/>
    <mergeCell ref="B49:D49"/>
    <mergeCell ref="H49:J49"/>
    <mergeCell ref="B48:D48"/>
    <mergeCell ref="B47:D47"/>
    <mergeCell ref="H47:J47"/>
    <mergeCell ref="B50:D50"/>
    <mergeCell ref="H50:J50"/>
    <mergeCell ref="B51:F51"/>
    <mergeCell ref="H52:J52"/>
    <mergeCell ref="H51:L51"/>
    <mergeCell ref="B13:L13"/>
    <mergeCell ref="B14:L14"/>
    <mergeCell ref="B15:C15"/>
    <mergeCell ref="D15:E15"/>
    <mergeCell ref="F15:G15"/>
    <mergeCell ref="H15:I15"/>
    <mergeCell ref="J15:L15"/>
    <mergeCell ref="B16:C16"/>
    <mergeCell ref="D16:E16"/>
    <mergeCell ref="F16:G16"/>
    <mergeCell ref="H16:I16"/>
    <mergeCell ref="J16:L16"/>
    <mergeCell ref="B4:L4"/>
    <mergeCell ref="B5:L5"/>
    <mergeCell ref="B6:C6"/>
    <mergeCell ref="D6:L6"/>
    <mergeCell ref="B12:C12"/>
    <mergeCell ref="B10:C10"/>
    <mergeCell ref="B8:L8"/>
    <mergeCell ref="B9:F9"/>
    <mergeCell ref="H9:L9"/>
    <mergeCell ref="H10:I10"/>
    <mergeCell ref="D10:F10"/>
    <mergeCell ref="J10:L10"/>
    <mergeCell ref="J12:L12"/>
    <mergeCell ref="D12:F12"/>
    <mergeCell ref="H12:I12"/>
    <mergeCell ref="B11:L11"/>
    <mergeCell ref="B19:C19"/>
    <mergeCell ref="D19:E19"/>
    <mergeCell ref="F19:G19"/>
    <mergeCell ref="H19:I19"/>
    <mergeCell ref="J19:L19"/>
    <mergeCell ref="D17:E17"/>
    <mergeCell ref="H17:I17"/>
    <mergeCell ref="J17:L17"/>
    <mergeCell ref="B18:C18"/>
    <mergeCell ref="D18:E18"/>
    <mergeCell ref="F18:G18"/>
    <mergeCell ref="H18:I18"/>
    <mergeCell ref="J18:L18"/>
    <mergeCell ref="B17:C17"/>
    <mergeCell ref="F17:G17"/>
    <mergeCell ref="B72:D72"/>
    <mergeCell ref="B58:F58"/>
    <mergeCell ref="H58:L58"/>
    <mergeCell ref="B60:L60"/>
    <mergeCell ref="B61:L70"/>
    <mergeCell ref="B38:L38"/>
    <mergeCell ref="B20:L20"/>
    <mergeCell ref="B21:L21"/>
    <mergeCell ref="B22:L22"/>
    <mergeCell ref="B23:L23"/>
    <mergeCell ref="B26:L26"/>
    <mergeCell ref="B27:F27"/>
    <mergeCell ref="H27:L27"/>
    <mergeCell ref="B36:C36"/>
    <mergeCell ref="D36:F36"/>
    <mergeCell ref="H36:I36"/>
    <mergeCell ref="J36:L36"/>
    <mergeCell ref="B37:L37"/>
    <mergeCell ref="B24:L24"/>
    <mergeCell ref="B25:L25"/>
    <mergeCell ref="K53:L53"/>
    <mergeCell ref="B54:D54"/>
    <mergeCell ref="H54:J54"/>
    <mergeCell ref="B59:L59"/>
    <mergeCell ref="N28:N57"/>
    <mergeCell ref="B39:F39"/>
    <mergeCell ref="H39:L39"/>
    <mergeCell ref="B40:D40"/>
    <mergeCell ref="H40:J40"/>
    <mergeCell ref="G41:G44"/>
    <mergeCell ref="H41:J41"/>
    <mergeCell ref="B41:D41"/>
    <mergeCell ref="B42:D42"/>
    <mergeCell ref="H42:J42"/>
    <mergeCell ref="B44:D44"/>
    <mergeCell ref="H44:J44"/>
    <mergeCell ref="B43:D43"/>
    <mergeCell ref="H43:J43"/>
    <mergeCell ref="H55:J55"/>
    <mergeCell ref="B57:D57"/>
    <mergeCell ref="H57:J57"/>
    <mergeCell ref="E57:F57"/>
    <mergeCell ref="K57:L57"/>
    <mergeCell ref="B53:D53"/>
    <mergeCell ref="E53:F53"/>
    <mergeCell ref="H53:J53"/>
    <mergeCell ref="B45:D45"/>
    <mergeCell ref="H46:J46"/>
  </mergeCells>
  <hyperlinks>
    <hyperlink ref="J19" r:id="rId1"/>
  </hyperlinks>
  <printOptions horizontalCentered="1"/>
  <pageMargins left="0.25" right="0.25" top="0.5" bottom="0.25" header="0.3" footer="0.05"/>
  <pageSetup scale="85" fitToHeight="0" orientation="portrait" verticalDpi="598" r:id="rId2"/>
  <headerFooter>
    <oddFooter>&amp;L&amp;F&amp;RCPIC</oddFooter>
  </headerFooter>
  <rowBreaks count="1" manualBreakCount="1">
    <brk id="68" max="16383" man="1"/>
  </rowBreaks>
  <ignoredErrors>
    <ignoredError sqref="E18 G18 I18 I16 I17 G16 G17 E17 E16" unlockedFormula="1"/>
  </ignoredErrors>
  <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Status!$A$2:$A$5</xm:f>
          </x14:formula1>
          <xm:sqref>D12 G12</xm:sqref>
        </x14:dataValidation>
        <x14:dataValidation type="list" allowBlank="1" showInputMessage="1" showErrorMessage="1">
          <x14:formula1>
            <xm:f>'FTE Salary (HIDE)'!$D$2:$D$18</xm:f>
          </x14:formula1>
          <xm:sqref>H29:H34</xm:sqref>
        </x14:dataValidation>
        <x14:dataValidation type="list" allowBlank="1" showInputMessage="1" showErrorMessage="1">
          <x14:formula1>
            <xm:f>'IT Portfolio-Non Web (HIDE)'!$A$3:$A$294</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B1:P28"/>
  <sheetViews>
    <sheetView showGridLines="0" zoomScale="80" zoomScaleNormal="80" workbookViewId="0">
      <pane xSplit="1" ySplit="1" topLeftCell="B11" activePane="bottomRight" state="frozen"/>
      <selection activeCell="B6" sqref="B6:P6"/>
      <selection pane="topRight" activeCell="B6" sqref="B6:P6"/>
      <selection pane="bottomLeft" activeCell="B6" sqref="B6:P6"/>
      <selection pane="bottomRight" activeCell="F19" sqref="F19"/>
    </sheetView>
  </sheetViews>
  <sheetFormatPr defaultColWidth="9.140625" defaultRowHeight="14.25" x14ac:dyDescent="0.25"/>
  <cols>
    <col min="1" max="1" width="3" style="80" customWidth="1"/>
    <col min="2" max="2" width="5.42578125" style="85" customWidth="1"/>
    <col min="3" max="3" width="20.5703125" style="79" customWidth="1"/>
    <col min="4" max="4" width="26.28515625" style="79" customWidth="1"/>
    <col min="5" max="5" width="9.140625" style="80"/>
    <col min="6" max="6" width="20.42578125" style="80" customWidth="1"/>
    <col min="7" max="7" width="10.42578125" style="80" customWidth="1"/>
    <col min="8" max="8" width="10.5703125" style="80" customWidth="1"/>
    <col min="9" max="9" width="9.140625" style="80"/>
    <col min="10" max="10" width="13.140625" style="80" customWidth="1"/>
    <col min="11" max="11" width="13.5703125" style="80" customWidth="1"/>
    <col min="12" max="12" width="11.85546875" style="80" customWidth="1"/>
    <col min="13" max="13" width="12.42578125" style="80" customWidth="1"/>
    <col min="14" max="15" width="14.5703125" style="80" customWidth="1"/>
    <col min="16" max="16" width="11" style="80" customWidth="1"/>
    <col min="17" max="16384" width="9.140625" style="80"/>
  </cols>
  <sheetData>
    <row r="1" spans="2:16" ht="28.5" customHeight="1" x14ac:dyDescent="0.25">
      <c r="B1" s="559" t="s">
        <v>98</v>
      </c>
      <c r="C1" s="559"/>
      <c r="D1" s="559"/>
      <c r="E1" s="559"/>
      <c r="F1" s="559"/>
      <c r="G1" s="559"/>
      <c r="H1" s="559"/>
      <c r="I1" s="559"/>
      <c r="J1" s="559"/>
      <c r="K1" s="559"/>
      <c r="L1" s="559"/>
      <c r="M1" s="559"/>
      <c r="N1" s="559"/>
      <c r="O1" s="559"/>
      <c r="P1" s="559"/>
    </row>
    <row r="3" spans="2:16" s="125" customFormat="1" ht="15" customHeight="1" x14ac:dyDescent="0.25">
      <c r="B3" s="563" t="s">
        <v>68</v>
      </c>
      <c r="C3" s="563"/>
      <c r="D3" s="563"/>
      <c r="E3" s="563"/>
      <c r="F3" s="563"/>
      <c r="G3" s="563"/>
      <c r="H3" s="563"/>
      <c r="I3" s="563"/>
      <c r="J3" s="563"/>
      <c r="K3" s="563"/>
      <c r="L3" s="563"/>
      <c r="M3" s="563"/>
      <c r="N3" s="563"/>
      <c r="O3" s="563"/>
      <c r="P3" s="563"/>
    </row>
    <row r="4" spans="2:16" s="125" customFormat="1" ht="47.25" customHeight="1" x14ac:dyDescent="0.25">
      <c r="B4" s="561" t="s">
        <v>502</v>
      </c>
      <c r="C4" s="561"/>
      <c r="D4" s="561"/>
      <c r="E4" s="561"/>
      <c r="F4" s="561"/>
      <c r="G4" s="561"/>
      <c r="H4" s="561"/>
      <c r="I4" s="561"/>
      <c r="J4" s="561"/>
      <c r="K4" s="561"/>
      <c r="L4" s="561"/>
      <c r="M4" s="561"/>
      <c r="N4" s="561"/>
      <c r="O4" s="561"/>
      <c r="P4" s="561"/>
    </row>
    <row r="5" spans="2:16" s="125" customFormat="1" ht="28.5" customHeight="1" x14ac:dyDescent="0.25">
      <c r="B5" s="561" t="s">
        <v>503</v>
      </c>
      <c r="C5" s="561"/>
      <c r="D5" s="561"/>
      <c r="E5" s="561"/>
      <c r="F5" s="561"/>
      <c r="G5" s="561"/>
      <c r="H5" s="561"/>
      <c r="I5" s="561"/>
      <c r="J5" s="561"/>
      <c r="K5" s="561"/>
      <c r="L5" s="561"/>
      <c r="M5" s="561"/>
      <c r="N5" s="561"/>
      <c r="O5" s="561"/>
      <c r="P5" s="561"/>
    </row>
    <row r="6" spans="2:16" s="125" customFormat="1" ht="28.5" customHeight="1" x14ac:dyDescent="0.25">
      <c r="B6" s="561" t="s">
        <v>504</v>
      </c>
      <c r="C6" s="561"/>
      <c r="D6" s="561"/>
      <c r="E6" s="561"/>
      <c r="F6" s="561"/>
      <c r="G6" s="561"/>
      <c r="H6" s="561"/>
      <c r="I6" s="561"/>
      <c r="J6" s="561"/>
      <c r="K6" s="561"/>
      <c r="L6" s="561"/>
      <c r="M6" s="561"/>
      <c r="N6" s="561"/>
      <c r="O6" s="561"/>
      <c r="P6" s="561"/>
    </row>
    <row r="7" spans="2:16" s="125" customFormat="1" ht="18.75" customHeight="1" x14ac:dyDescent="0.25">
      <c r="B7" s="561" t="s">
        <v>505</v>
      </c>
      <c r="C7" s="561"/>
      <c r="D7" s="561"/>
      <c r="E7" s="561"/>
      <c r="F7" s="561"/>
      <c r="G7" s="561"/>
      <c r="H7" s="561"/>
      <c r="I7" s="561"/>
      <c r="J7" s="561"/>
      <c r="K7" s="561"/>
      <c r="L7" s="561"/>
      <c r="M7" s="561"/>
      <c r="N7" s="561"/>
      <c r="O7" s="561"/>
      <c r="P7" s="561"/>
    </row>
    <row r="8" spans="2:16" s="125" customFormat="1" ht="18.75" customHeight="1" x14ac:dyDescent="0.25">
      <c r="B8" s="562" t="s">
        <v>506</v>
      </c>
      <c r="C8" s="561"/>
      <c r="D8" s="561"/>
      <c r="E8" s="561"/>
      <c r="F8" s="561"/>
      <c r="G8" s="561"/>
      <c r="H8" s="561"/>
      <c r="I8" s="561"/>
      <c r="J8" s="561"/>
      <c r="K8" s="561"/>
      <c r="L8" s="561"/>
      <c r="M8" s="561"/>
      <c r="N8" s="561"/>
      <c r="O8" s="561"/>
      <c r="P8" s="561"/>
    </row>
    <row r="9" spans="2:16" s="125" customFormat="1" ht="30.75" customHeight="1" x14ac:dyDescent="0.25">
      <c r="B9" s="561" t="s">
        <v>508</v>
      </c>
      <c r="C9" s="561"/>
      <c r="D9" s="561"/>
      <c r="E9" s="561"/>
      <c r="F9" s="561"/>
      <c r="G9" s="561"/>
      <c r="H9" s="561"/>
      <c r="I9" s="561"/>
      <c r="J9" s="561"/>
      <c r="K9" s="561"/>
      <c r="L9" s="561"/>
      <c r="M9" s="561"/>
      <c r="N9" s="561"/>
      <c r="O9" s="561"/>
      <c r="P9" s="561"/>
    </row>
    <row r="10" spans="2:16" s="125" customFormat="1" x14ac:dyDescent="0.25">
      <c r="B10" s="561" t="s">
        <v>507</v>
      </c>
      <c r="C10" s="561"/>
      <c r="D10" s="561"/>
      <c r="E10" s="561"/>
      <c r="F10" s="561"/>
      <c r="G10" s="561"/>
      <c r="H10" s="561"/>
      <c r="I10" s="561"/>
      <c r="J10" s="561"/>
      <c r="K10" s="561"/>
      <c r="L10" s="561"/>
      <c r="M10" s="561"/>
      <c r="N10" s="561"/>
      <c r="O10" s="561"/>
      <c r="P10" s="561"/>
    </row>
    <row r="11" spans="2:16" s="125" customFormat="1" ht="30" customHeight="1" x14ac:dyDescent="0.25">
      <c r="B11" s="562" t="s">
        <v>509</v>
      </c>
      <c r="C11" s="561"/>
      <c r="D11" s="561"/>
      <c r="E11" s="561"/>
      <c r="F11" s="561"/>
      <c r="G11" s="561"/>
      <c r="H11" s="561"/>
      <c r="I11" s="561"/>
      <c r="J11" s="561"/>
      <c r="K11" s="561"/>
      <c r="L11" s="561"/>
      <c r="M11" s="561"/>
      <c r="N11" s="561"/>
      <c r="O11" s="561"/>
      <c r="P11" s="561"/>
    </row>
    <row r="12" spans="2:16" s="125" customFormat="1" ht="54" customHeight="1" x14ac:dyDescent="0.25">
      <c r="B12" s="569" t="s">
        <v>431</v>
      </c>
      <c r="C12" s="570"/>
      <c r="D12" s="570"/>
      <c r="E12" s="570"/>
      <c r="F12" s="570"/>
      <c r="G12" s="570"/>
      <c r="H12" s="570"/>
      <c r="I12" s="570"/>
      <c r="J12" s="570"/>
      <c r="K12" s="570"/>
      <c r="L12" s="570"/>
      <c r="M12" s="570"/>
      <c r="N12" s="570"/>
      <c r="O12" s="570"/>
      <c r="P12" s="571"/>
    </row>
    <row r="13" spans="2:16" ht="18" customHeight="1" x14ac:dyDescent="0.25">
      <c r="B13" s="572" t="s">
        <v>64</v>
      </c>
      <c r="C13" s="572"/>
      <c r="D13" s="572"/>
      <c r="E13" s="572"/>
      <c r="F13" s="572"/>
      <c r="G13" s="572"/>
      <c r="H13" s="572"/>
      <c r="I13" s="572"/>
      <c r="J13" s="572"/>
      <c r="K13" s="572"/>
      <c r="L13" s="572"/>
      <c r="M13" s="572"/>
      <c r="N13" s="572"/>
      <c r="O13" s="572"/>
      <c r="P13" s="572"/>
    </row>
    <row r="14" spans="2:16" ht="18" customHeight="1" x14ac:dyDescent="0.25">
      <c r="C14" s="92"/>
      <c r="D14" s="92"/>
      <c r="E14" s="92"/>
      <c r="F14" s="92"/>
      <c r="G14" s="92"/>
      <c r="H14" s="92"/>
      <c r="I14" s="92"/>
      <c r="J14" s="92"/>
      <c r="K14" s="92"/>
      <c r="L14" s="92"/>
      <c r="M14" s="92"/>
      <c r="N14" s="92"/>
      <c r="O14" s="92"/>
      <c r="P14" s="92"/>
    </row>
    <row r="15" spans="2:16" ht="29.25" customHeight="1" x14ac:dyDescent="0.25">
      <c r="B15" s="560" t="str">
        <f>'BY17 IT Data Call'!D6</f>
        <v>FHWAX077: Congestion Mitigation and Air Quality System (CMAQ)</v>
      </c>
      <c r="C15" s="560"/>
      <c r="D15" s="560"/>
      <c r="E15" s="560"/>
      <c r="F15" s="560"/>
      <c r="G15" s="560"/>
      <c r="H15" s="560"/>
      <c r="I15" s="560"/>
      <c r="J15" s="560"/>
      <c r="K15" s="560"/>
      <c r="L15" s="560"/>
      <c r="M15" s="560"/>
      <c r="N15" s="560"/>
      <c r="O15" s="560"/>
      <c r="P15" s="560"/>
    </row>
    <row r="16" spans="2:16" ht="15" thickBot="1" x14ac:dyDescent="0.3"/>
    <row r="17" spans="2:16" ht="61.5" customHeight="1" thickBot="1" x14ac:dyDescent="0.3">
      <c r="B17" s="567" t="s">
        <v>58</v>
      </c>
      <c r="C17" s="568"/>
      <c r="D17" s="564" t="s">
        <v>72</v>
      </c>
      <c r="E17" s="565"/>
      <c r="F17" s="565"/>
      <c r="G17" s="565"/>
      <c r="H17" s="565"/>
      <c r="I17" s="565"/>
      <c r="J17" s="565"/>
      <c r="K17" s="565"/>
      <c r="L17" s="565"/>
      <c r="M17" s="565"/>
      <c r="N17" s="565"/>
      <c r="O17" s="565"/>
      <c r="P17" s="566"/>
    </row>
    <row r="18" spans="2:16" ht="31.5" customHeight="1" x14ac:dyDescent="0.25">
      <c r="B18" s="128" t="s">
        <v>65</v>
      </c>
      <c r="C18" s="88" t="s">
        <v>59</v>
      </c>
      <c r="D18" s="89" t="s">
        <v>60</v>
      </c>
      <c r="E18" s="90" t="s">
        <v>52</v>
      </c>
      <c r="F18" s="90" t="s">
        <v>53</v>
      </c>
      <c r="G18" s="90" t="s">
        <v>510</v>
      </c>
      <c r="H18" s="90" t="s">
        <v>511</v>
      </c>
      <c r="I18" s="90" t="s">
        <v>512</v>
      </c>
      <c r="J18" s="90" t="s">
        <v>513</v>
      </c>
      <c r="K18" s="90" t="s">
        <v>514</v>
      </c>
      <c r="L18" s="90" t="s">
        <v>515</v>
      </c>
      <c r="M18" s="90" t="s">
        <v>516</v>
      </c>
      <c r="N18" s="90" t="s">
        <v>517</v>
      </c>
      <c r="O18" s="90" t="s">
        <v>518</v>
      </c>
      <c r="P18" s="129" t="s">
        <v>71</v>
      </c>
    </row>
    <row r="19" spans="2:16" s="82" customFormat="1" ht="42" customHeight="1" x14ac:dyDescent="0.25">
      <c r="B19" s="130">
        <v>1</v>
      </c>
      <c r="C19" s="81" t="s">
        <v>54</v>
      </c>
      <c r="D19" s="81" t="s">
        <v>57</v>
      </c>
      <c r="E19" s="86"/>
      <c r="F19" s="86"/>
      <c r="G19" s="91"/>
      <c r="H19" s="91"/>
      <c r="I19" s="91"/>
      <c r="J19" s="91"/>
      <c r="K19" s="91"/>
      <c r="L19" s="86"/>
      <c r="M19" s="86"/>
      <c r="N19" s="86"/>
      <c r="O19" s="86"/>
      <c r="P19" s="131"/>
    </row>
    <row r="20" spans="2:16" s="82" customFormat="1" ht="67.5" x14ac:dyDescent="0.25">
      <c r="B20" s="130">
        <v>2</v>
      </c>
      <c r="C20" s="81" t="s">
        <v>55</v>
      </c>
      <c r="D20" s="81" t="s">
        <v>432</v>
      </c>
      <c r="E20" s="86"/>
      <c r="F20" s="86"/>
      <c r="G20" s="91"/>
      <c r="H20" s="91"/>
      <c r="I20" s="91"/>
      <c r="J20" s="91"/>
      <c r="K20" s="91"/>
      <c r="L20" s="86"/>
      <c r="M20" s="86"/>
      <c r="N20" s="86"/>
      <c r="O20" s="86"/>
      <c r="P20" s="131"/>
    </row>
    <row r="21" spans="2:16" s="82" customFormat="1" ht="53.25" customHeight="1" x14ac:dyDescent="0.25">
      <c r="B21" s="130">
        <v>3</v>
      </c>
      <c r="C21" s="81" t="s">
        <v>56</v>
      </c>
      <c r="D21" s="81" t="s">
        <v>62</v>
      </c>
      <c r="E21" s="86"/>
      <c r="F21" s="86"/>
      <c r="G21" s="91"/>
      <c r="H21" s="91"/>
      <c r="I21" s="91"/>
      <c r="J21" s="91"/>
      <c r="K21" s="91"/>
      <c r="L21" s="86"/>
      <c r="M21" s="86"/>
      <c r="N21" s="86"/>
      <c r="O21" s="86"/>
      <c r="P21" s="131"/>
    </row>
    <row r="22" spans="2:16" s="82" customFormat="1" ht="36.75" customHeight="1" x14ac:dyDescent="0.25">
      <c r="B22" s="130">
        <v>4</v>
      </c>
      <c r="C22" s="81" t="s">
        <v>63</v>
      </c>
      <c r="D22" s="81" t="s">
        <v>61</v>
      </c>
      <c r="E22" s="86"/>
      <c r="F22" s="86"/>
      <c r="G22" s="91"/>
      <c r="H22" s="91"/>
      <c r="I22" s="91"/>
      <c r="J22" s="91"/>
      <c r="K22" s="91"/>
      <c r="L22" s="86"/>
      <c r="M22" s="86"/>
      <c r="N22" s="86"/>
      <c r="O22" s="86"/>
      <c r="P22" s="131"/>
    </row>
    <row r="23" spans="2:16" s="82" customFormat="1" ht="15" customHeight="1" x14ac:dyDescent="0.25">
      <c r="B23" s="130">
        <v>5</v>
      </c>
      <c r="C23" s="81"/>
      <c r="D23" s="81"/>
      <c r="E23" s="86"/>
      <c r="F23" s="86"/>
      <c r="G23" s="91"/>
      <c r="H23" s="91"/>
      <c r="I23" s="91"/>
      <c r="J23" s="91"/>
      <c r="K23" s="91"/>
      <c r="L23" s="86"/>
      <c r="M23" s="86"/>
      <c r="N23" s="86"/>
      <c r="O23" s="86"/>
      <c r="P23" s="131"/>
    </row>
    <row r="24" spans="2:16" s="82" customFormat="1" ht="15" customHeight="1" x14ac:dyDescent="0.25">
      <c r="B24" s="130">
        <v>6</v>
      </c>
      <c r="C24" s="81"/>
      <c r="D24" s="81"/>
      <c r="E24" s="86"/>
      <c r="F24" s="86"/>
      <c r="G24" s="91"/>
      <c r="H24" s="91"/>
      <c r="I24" s="91"/>
      <c r="J24" s="91"/>
      <c r="K24" s="91"/>
      <c r="L24" s="86"/>
      <c r="M24" s="86"/>
      <c r="N24" s="86"/>
      <c r="O24" s="86"/>
      <c r="P24" s="131"/>
    </row>
    <row r="25" spans="2:16" s="82" customFormat="1" ht="13.5" customHeight="1" x14ac:dyDescent="0.25">
      <c r="B25" s="130">
        <v>7</v>
      </c>
      <c r="C25" s="81"/>
      <c r="D25" s="81"/>
      <c r="E25" s="86"/>
      <c r="F25" s="86"/>
      <c r="G25" s="91"/>
      <c r="H25" s="91"/>
      <c r="I25" s="91"/>
      <c r="J25" s="91"/>
      <c r="K25" s="91"/>
      <c r="L25" s="86"/>
      <c r="M25" s="86"/>
      <c r="N25" s="86"/>
      <c r="O25" s="86"/>
      <c r="P25" s="131"/>
    </row>
    <row r="26" spans="2:16" s="82" customFormat="1" ht="12" thickBot="1" x14ac:dyDescent="0.3">
      <c r="B26" s="132">
        <v>8</v>
      </c>
      <c r="C26" s="133"/>
      <c r="D26" s="133"/>
      <c r="E26" s="134"/>
      <c r="F26" s="134"/>
      <c r="G26" s="136"/>
      <c r="H26" s="136"/>
      <c r="I26" s="136"/>
      <c r="J26" s="136"/>
      <c r="K26" s="136"/>
      <c r="L26" s="134"/>
      <c r="M26" s="134"/>
      <c r="N26" s="134"/>
      <c r="O26" s="134"/>
      <c r="P26" s="135"/>
    </row>
    <row r="27" spans="2:16" s="82" customFormat="1" ht="11.25" x14ac:dyDescent="0.25">
      <c r="B27" s="84"/>
      <c r="C27" s="83"/>
      <c r="D27" s="83"/>
      <c r="E27" s="87"/>
      <c r="F27" s="87"/>
      <c r="G27" s="87"/>
      <c r="H27" s="87"/>
      <c r="I27" s="87"/>
      <c r="J27" s="87"/>
      <c r="K27" s="87"/>
      <c r="L27" s="87"/>
      <c r="M27" s="87"/>
      <c r="N27" s="87"/>
      <c r="O27" s="87"/>
      <c r="P27" s="87"/>
    </row>
    <row r="28" spans="2:16" ht="10.5" customHeight="1" x14ac:dyDescent="0.25">
      <c r="E28" s="85"/>
      <c r="F28" s="85"/>
      <c r="G28" s="85"/>
      <c r="H28" s="85"/>
      <c r="I28" s="85"/>
      <c r="J28" s="85"/>
      <c r="K28" s="85"/>
      <c r="L28" s="85"/>
      <c r="M28" s="85"/>
      <c r="N28" s="85"/>
      <c r="O28" s="85"/>
      <c r="P28" s="85"/>
    </row>
  </sheetData>
  <mergeCells count="15">
    <mergeCell ref="D17:P17"/>
    <mergeCell ref="B17:C17"/>
    <mergeCell ref="B11:P11"/>
    <mergeCell ref="B12:P12"/>
    <mergeCell ref="B13:P13"/>
    <mergeCell ref="B1:P1"/>
    <mergeCell ref="B15:P15"/>
    <mergeCell ref="B6:P6"/>
    <mergeCell ref="B7:P7"/>
    <mergeCell ref="B8:P8"/>
    <mergeCell ref="B9:P9"/>
    <mergeCell ref="B10:P10"/>
    <mergeCell ref="B3:P3"/>
    <mergeCell ref="B4:P4"/>
    <mergeCell ref="B5:P5"/>
  </mergeCells>
  <pageMargins left="0.25" right="0.25" top="0.5" bottom="0.5" header="0.3" footer="0.3"/>
  <pageSetup scale="67" fitToHeight="0" orientation="landscape" verticalDpi="598" r:id="rId1"/>
  <rowBreaks count="1" manualBreakCount="1">
    <brk id="1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Status!$A$15:$A$32</xm:f>
          </x14:formula1>
          <xm:sqref>F19:F26</xm:sqref>
        </x14:dataValidation>
        <x14:dataValidation type="list" allowBlank="1" showInputMessage="1" showErrorMessage="1">
          <x14:formula1>
            <xm:f>Status!$A$36:$A$38</xm:f>
          </x14:formula1>
          <xm:sqref>P19:P26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W59"/>
  <sheetViews>
    <sheetView zoomScale="90" zoomScaleNormal="90" workbookViewId="0">
      <pane xSplit="1" ySplit="2" topLeftCell="B3" activePane="bottomRight" state="frozen"/>
      <selection activeCell="A16" sqref="A16"/>
      <selection pane="topRight" activeCell="A16" sqref="A16"/>
      <selection pane="bottomLeft" activeCell="A16" sqref="A16"/>
      <selection pane="bottomRight" activeCell="AW10" sqref="AW10"/>
    </sheetView>
  </sheetViews>
  <sheetFormatPr defaultColWidth="9.140625" defaultRowHeight="12.75" x14ac:dyDescent="0.25"/>
  <cols>
    <col min="1" max="1" width="48.42578125" style="120" customWidth="1"/>
    <col min="2" max="2" width="45.140625" style="110" customWidth="1"/>
    <col min="3" max="3" width="6.42578125" style="97" bestFit="1" customWidth="1"/>
    <col min="4" max="4" width="25.140625" style="97" customWidth="1"/>
    <col min="5" max="5" width="9.42578125" style="123" bestFit="1" customWidth="1"/>
    <col min="6" max="6" width="8.5703125" style="123" bestFit="1" customWidth="1"/>
    <col min="7" max="7" width="12.28515625" style="97" bestFit="1" customWidth="1"/>
    <col min="8" max="8" width="9.140625" style="97"/>
    <col min="9" max="9" width="12.42578125" style="97" bestFit="1" customWidth="1"/>
    <col min="10" max="10" width="21" style="97" bestFit="1" customWidth="1"/>
    <col min="11" max="11" width="14.5703125" style="97" bestFit="1" customWidth="1"/>
    <col min="12" max="12" width="8.5703125" style="97" bestFit="1" customWidth="1"/>
    <col min="13" max="13" width="13.85546875" style="97" customWidth="1"/>
    <col min="14" max="14" width="23.5703125" style="97" bestFit="1" customWidth="1"/>
    <col min="15" max="15" width="14.5703125" style="97" bestFit="1" customWidth="1"/>
    <col min="16" max="16" width="9.140625" style="97"/>
    <col min="17" max="17" width="13.85546875" style="97" customWidth="1"/>
    <col min="18" max="18" width="24.7109375" style="97" customWidth="1"/>
    <col min="19" max="20" width="10" style="97" customWidth="1"/>
    <col min="21" max="22" width="10.85546875" style="97" customWidth="1"/>
    <col min="23" max="24" width="11.140625" style="97" customWidth="1"/>
    <col min="25" max="26" width="11.5703125" style="97" customWidth="1"/>
    <col min="27" max="27" width="10.5703125" style="97" customWidth="1"/>
    <col min="28" max="28" width="9.7109375" style="97" customWidth="1"/>
    <col min="29" max="29" width="14.85546875" style="97" customWidth="1"/>
    <col min="30" max="31" width="14.28515625" style="97" bestFit="1" customWidth="1"/>
    <col min="32" max="32" width="9.140625" style="112"/>
    <col min="33" max="34" width="9.140625" style="113"/>
    <col min="35" max="35" width="9.140625" style="112"/>
    <col min="36" max="37" width="9.140625" style="113"/>
    <col min="38" max="38" width="9.140625" style="112"/>
    <col min="39" max="40" width="9.140625" style="113"/>
    <col min="41" max="41" width="9.140625" style="112"/>
    <col min="42" max="43" width="9.140625" style="113"/>
    <col min="44" max="44" width="9.140625" style="112"/>
    <col min="45" max="46" width="9.140625" style="113"/>
    <col min="47" max="47" width="9.140625" style="112"/>
    <col min="48" max="49" width="9.140625" style="113"/>
    <col min="50" max="16384" width="9.140625" style="97"/>
  </cols>
  <sheetData>
    <row r="1" spans="1:49" x14ac:dyDescent="0.25">
      <c r="S1" s="158" t="s">
        <v>139</v>
      </c>
      <c r="T1" s="159" t="s">
        <v>140</v>
      </c>
      <c r="U1" s="159" t="s">
        <v>139</v>
      </c>
      <c r="V1" s="159" t="s">
        <v>140</v>
      </c>
      <c r="W1" s="159" t="s">
        <v>139</v>
      </c>
      <c r="X1" s="159" t="s">
        <v>140</v>
      </c>
      <c r="Y1" s="159" t="s">
        <v>139</v>
      </c>
      <c r="Z1" s="159" t="s">
        <v>140</v>
      </c>
      <c r="AA1" s="159" t="s">
        <v>139</v>
      </c>
      <c r="AB1" s="159" t="s">
        <v>140</v>
      </c>
      <c r="AC1" s="160" t="s">
        <v>437</v>
      </c>
      <c r="AD1" s="158" t="s">
        <v>438</v>
      </c>
      <c r="AE1" s="160" t="s">
        <v>439</v>
      </c>
      <c r="AF1" s="180" t="s">
        <v>87</v>
      </c>
      <c r="AG1" s="181" t="s">
        <v>87</v>
      </c>
      <c r="AH1" s="181" t="s">
        <v>87</v>
      </c>
      <c r="AI1" s="182" t="s">
        <v>88</v>
      </c>
      <c r="AJ1" s="183" t="s">
        <v>88</v>
      </c>
      <c r="AK1" s="183" t="s">
        <v>88</v>
      </c>
      <c r="AL1" s="184" t="s">
        <v>89</v>
      </c>
      <c r="AM1" s="185" t="s">
        <v>89</v>
      </c>
      <c r="AN1" s="185" t="s">
        <v>89</v>
      </c>
      <c r="AO1" s="186" t="s">
        <v>90</v>
      </c>
      <c r="AP1" s="187" t="s">
        <v>90</v>
      </c>
      <c r="AQ1" s="187" t="s">
        <v>90</v>
      </c>
      <c r="AR1" s="188" t="s">
        <v>91</v>
      </c>
      <c r="AS1" s="189" t="s">
        <v>91</v>
      </c>
      <c r="AT1" s="189" t="s">
        <v>91</v>
      </c>
      <c r="AU1" s="188" t="s">
        <v>166</v>
      </c>
      <c r="AV1" s="189" t="s">
        <v>166</v>
      </c>
      <c r="AW1" s="190" t="s">
        <v>166</v>
      </c>
    </row>
    <row r="2" spans="1:49" s="111" customFormat="1" ht="53.25" customHeight="1" x14ac:dyDescent="0.25">
      <c r="A2" s="144" t="s">
        <v>1</v>
      </c>
      <c r="B2" s="145" t="s">
        <v>167</v>
      </c>
      <c r="C2" s="146" t="s">
        <v>171</v>
      </c>
      <c r="D2" s="146" t="s">
        <v>430</v>
      </c>
      <c r="E2" s="124" t="s">
        <v>85</v>
      </c>
      <c r="F2" s="124" t="s">
        <v>86</v>
      </c>
      <c r="G2" s="147" t="s">
        <v>79</v>
      </c>
      <c r="H2" s="147" t="s">
        <v>80</v>
      </c>
      <c r="I2" s="147" t="s">
        <v>81</v>
      </c>
      <c r="J2" s="147" t="s">
        <v>82</v>
      </c>
      <c r="K2" s="148" t="s">
        <v>83</v>
      </c>
      <c r="L2" s="148" t="s">
        <v>84</v>
      </c>
      <c r="M2" s="148" t="s">
        <v>74</v>
      </c>
      <c r="N2" s="148" t="s">
        <v>73</v>
      </c>
      <c r="O2" s="149" t="s">
        <v>75</v>
      </c>
      <c r="P2" s="149" t="s">
        <v>76</v>
      </c>
      <c r="Q2" s="150" t="s">
        <v>77</v>
      </c>
      <c r="R2" s="154" t="s">
        <v>78</v>
      </c>
      <c r="S2" s="161" t="s">
        <v>29</v>
      </c>
      <c r="T2" s="151" t="s">
        <v>29</v>
      </c>
      <c r="U2" s="151" t="s">
        <v>31</v>
      </c>
      <c r="V2" s="151" t="s">
        <v>31</v>
      </c>
      <c r="W2" s="151" t="s">
        <v>42</v>
      </c>
      <c r="X2" s="151" t="s">
        <v>42</v>
      </c>
      <c r="Y2" s="151" t="s">
        <v>36</v>
      </c>
      <c r="Z2" s="151" t="s">
        <v>36</v>
      </c>
      <c r="AA2" s="151" t="s">
        <v>10</v>
      </c>
      <c r="AB2" s="151" t="s">
        <v>10</v>
      </c>
      <c r="AC2" s="162" t="s">
        <v>394</v>
      </c>
      <c r="AD2" s="171" t="s">
        <v>31</v>
      </c>
      <c r="AE2" s="172" t="s">
        <v>31</v>
      </c>
      <c r="AF2" s="191" t="s">
        <v>25</v>
      </c>
      <c r="AG2" s="153" t="s">
        <v>7</v>
      </c>
      <c r="AH2" s="153" t="s">
        <v>8</v>
      </c>
      <c r="AI2" s="152" t="s">
        <v>25</v>
      </c>
      <c r="AJ2" s="153" t="s">
        <v>7</v>
      </c>
      <c r="AK2" s="153" t="s">
        <v>8</v>
      </c>
      <c r="AL2" s="152" t="s">
        <v>25</v>
      </c>
      <c r="AM2" s="153" t="s">
        <v>7</v>
      </c>
      <c r="AN2" s="153" t="s">
        <v>8</v>
      </c>
      <c r="AO2" s="152" t="s">
        <v>25</v>
      </c>
      <c r="AP2" s="153" t="s">
        <v>7</v>
      </c>
      <c r="AQ2" s="153" t="s">
        <v>8</v>
      </c>
      <c r="AR2" s="152" t="s">
        <v>25</v>
      </c>
      <c r="AS2" s="153" t="s">
        <v>7</v>
      </c>
      <c r="AT2" s="153" t="s">
        <v>8</v>
      </c>
      <c r="AU2" s="152" t="s">
        <v>25</v>
      </c>
      <c r="AV2" s="153" t="s">
        <v>7</v>
      </c>
      <c r="AW2" s="192" t="s">
        <v>8</v>
      </c>
    </row>
    <row r="3" spans="1:49" ht="16.5" customHeight="1" x14ac:dyDescent="0.25">
      <c r="A3" s="121" t="s">
        <v>102</v>
      </c>
      <c r="B3" s="94" t="s">
        <v>103</v>
      </c>
      <c r="C3" s="93"/>
      <c r="D3" s="93"/>
      <c r="E3" s="116">
        <v>2009</v>
      </c>
      <c r="F3" s="116">
        <f>E3+15</f>
        <v>2024</v>
      </c>
      <c r="G3" s="99" t="s">
        <v>48</v>
      </c>
      <c r="H3" s="100" t="s">
        <v>49</v>
      </c>
      <c r="I3" s="100" t="s">
        <v>50</v>
      </c>
      <c r="J3" s="93" t="s">
        <v>51</v>
      </c>
      <c r="K3" s="99" t="s">
        <v>433</v>
      </c>
      <c r="L3" s="101" t="s">
        <v>104</v>
      </c>
      <c r="M3" s="101" t="s">
        <v>105</v>
      </c>
      <c r="N3" s="93" t="s">
        <v>106</v>
      </c>
      <c r="O3" s="99" t="s">
        <v>433</v>
      </c>
      <c r="P3" s="101" t="s">
        <v>104</v>
      </c>
      <c r="Q3" s="101" t="s">
        <v>105</v>
      </c>
      <c r="R3" s="156" t="s">
        <v>106</v>
      </c>
      <c r="S3" s="163"/>
      <c r="T3" s="93">
        <v>277648</v>
      </c>
      <c r="U3" s="101"/>
      <c r="V3" s="101"/>
      <c r="W3" s="93"/>
      <c r="X3" s="93"/>
      <c r="Y3" s="93"/>
      <c r="Z3" s="93"/>
      <c r="AA3" s="93"/>
      <c r="AB3" s="93"/>
      <c r="AC3" s="164"/>
      <c r="AD3" s="175"/>
      <c r="AE3" s="176"/>
      <c r="AF3" s="193">
        <v>13</v>
      </c>
      <c r="AG3" s="96"/>
      <c r="AH3" s="96">
        <v>1.1000000000000001</v>
      </c>
      <c r="AI3" s="95">
        <v>15</v>
      </c>
      <c r="AJ3" s="96"/>
      <c r="AK3" s="96">
        <v>0.25</v>
      </c>
      <c r="AL3" s="95"/>
      <c r="AM3" s="96"/>
      <c r="AN3" s="96"/>
      <c r="AO3" s="95"/>
      <c r="AP3" s="96"/>
      <c r="AQ3" s="96"/>
      <c r="AR3" s="95"/>
      <c r="AS3" s="96"/>
      <c r="AT3" s="96"/>
      <c r="AU3" s="95"/>
      <c r="AV3" s="96"/>
      <c r="AW3" s="194"/>
    </row>
    <row r="4" spans="1:49" ht="13.5" customHeight="1" x14ac:dyDescent="0.25">
      <c r="A4" s="121" t="s">
        <v>107</v>
      </c>
      <c r="B4" s="94" t="s">
        <v>108</v>
      </c>
      <c r="C4" s="93"/>
      <c r="D4" s="93"/>
      <c r="E4" s="124">
        <v>2013</v>
      </c>
      <c r="F4" s="124">
        <v>2028</v>
      </c>
      <c r="G4" s="99" t="s">
        <v>109</v>
      </c>
      <c r="H4" s="101" t="s">
        <v>110</v>
      </c>
      <c r="I4" s="101" t="s">
        <v>111</v>
      </c>
      <c r="J4" s="93" t="s">
        <v>112</v>
      </c>
      <c r="K4" s="99" t="s">
        <v>113</v>
      </c>
      <c r="L4" s="101" t="s">
        <v>28</v>
      </c>
      <c r="M4" s="101" t="s">
        <v>114</v>
      </c>
      <c r="N4" s="93" t="s">
        <v>115</v>
      </c>
      <c r="O4" s="99" t="s">
        <v>116</v>
      </c>
      <c r="P4" s="101" t="s">
        <v>28</v>
      </c>
      <c r="Q4" s="101" t="s">
        <v>117</v>
      </c>
      <c r="R4" s="155" t="s">
        <v>118</v>
      </c>
      <c r="S4" s="165"/>
      <c r="T4" s="104"/>
      <c r="U4" s="93"/>
      <c r="V4" s="93"/>
      <c r="W4" s="93"/>
      <c r="X4" s="93"/>
      <c r="Y4" s="93">
        <v>635250</v>
      </c>
      <c r="Z4" s="93">
        <v>271625</v>
      </c>
      <c r="AA4" s="93"/>
      <c r="AB4" s="93"/>
      <c r="AC4" s="164"/>
      <c r="AD4" s="163"/>
      <c r="AE4" s="164"/>
      <c r="AF4" s="193">
        <v>13</v>
      </c>
      <c r="AG4" s="96">
        <v>0.4</v>
      </c>
      <c r="AH4" s="96">
        <v>0.1</v>
      </c>
      <c r="AI4" s="95">
        <v>14</v>
      </c>
      <c r="AJ4" s="96">
        <v>0.15</v>
      </c>
      <c r="AK4" s="96">
        <v>0.1</v>
      </c>
      <c r="AL4" s="95">
        <v>15</v>
      </c>
      <c r="AM4" s="96">
        <v>0.05</v>
      </c>
      <c r="AN4" s="96">
        <v>0.05</v>
      </c>
      <c r="AO4" s="95"/>
      <c r="AP4" s="96"/>
      <c r="AQ4" s="96"/>
      <c r="AR4" s="95"/>
      <c r="AS4" s="96"/>
      <c r="AT4" s="96"/>
      <c r="AU4" s="95"/>
      <c r="AV4" s="96"/>
      <c r="AW4" s="194"/>
    </row>
    <row r="5" spans="1:49" ht="15" customHeight="1" x14ac:dyDescent="0.25">
      <c r="A5" s="122" t="s">
        <v>119</v>
      </c>
      <c r="B5" s="105" t="s">
        <v>142</v>
      </c>
      <c r="C5" s="93"/>
      <c r="D5" s="93"/>
      <c r="E5" s="124">
        <v>2007</v>
      </c>
      <c r="F5" s="124">
        <v>2022</v>
      </c>
      <c r="G5" s="107" t="s">
        <v>121</v>
      </c>
      <c r="H5" s="108" t="s">
        <v>122</v>
      </c>
      <c r="I5" s="109" t="s">
        <v>123</v>
      </c>
      <c r="J5" s="93" t="s">
        <v>124</v>
      </c>
      <c r="K5" s="107" t="s">
        <v>125</v>
      </c>
      <c r="L5" s="108" t="s">
        <v>126</v>
      </c>
      <c r="M5" s="108" t="s">
        <v>127</v>
      </c>
      <c r="N5" s="202" t="s">
        <v>128</v>
      </c>
      <c r="O5" s="107" t="s">
        <v>136</v>
      </c>
      <c r="P5" s="108" t="s">
        <v>443</v>
      </c>
      <c r="Q5" s="108" t="s">
        <v>137</v>
      </c>
      <c r="R5" s="203" t="s">
        <v>138</v>
      </c>
      <c r="S5" s="163"/>
      <c r="T5" s="108"/>
      <c r="U5" s="93">
        <v>18962</v>
      </c>
      <c r="V5" s="93"/>
      <c r="W5" s="93"/>
      <c r="X5" s="93"/>
      <c r="Y5" s="93">
        <v>400000</v>
      </c>
      <c r="Z5" s="93"/>
      <c r="AA5" s="93"/>
      <c r="AB5" s="93"/>
      <c r="AC5" s="164"/>
      <c r="AD5" s="163">
        <v>9623</v>
      </c>
      <c r="AE5" s="164">
        <v>9623</v>
      </c>
      <c r="AF5" s="193">
        <v>14</v>
      </c>
      <c r="AG5" s="96">
        <v>2.5</v>
      </c>
      <c r="AH5" s="96"/>
      <c r="AI5" s="95">
        <v>13</v>
      </c>
      <c r="AJ5" s="96">
        <v>2</v>
      </c>
      <c r="AK5" s="96"/>
      <c r="AL5" s="95"/>
      <c r="AM5" s="96"/>
      <c r="AN5" s="96"/>
      <c r="AO5" s="95"/>
      <c r="AP5" s="96"/>
      <c r="AQ5" s="96"/>
      <c r="AR5" s="95"/>
      <c r="AS5" s="96"/>
      <c r="AT5" s="96"/>
      <c r="AU5" s="95"/>
      <c r="AV5" s="96"/>
      <c r="AW5" s="194"/>
    </row>
    <row r="6" spans="1:49" ht="15" customHeight="1" x14ac:dyDescent="0.25">
      <c r="A6" s="142" t="s">
        <v>130</v>
      </c>
      <c r="B6" s="94" t="s">
        <v>131</v>
      </c>
      <c r="C6" s="93"/>
      <c r="D6" s="93"/>
      <c r="E6" s="116">
        <v>2003</v>
      </c>
      <c r="F6" s="116">
        <f>E6+15</f>
        <v>2018</v>
      </c>
      <c r="G6" s="99" t="s">
        <v>132</v>
      </c>
      <c r="H6" s="101" t="s">
        <v>133</v>
      </c>
      <c r="I6" s="101" t="s">
        <v>134</v>
      </c>
      <c r="J6" s="202" t="s">
        <v>135</v>
      </c>
      <c r="K6" s="107" t="s">
        <v>444</v>
      </c>
      <c r="L6" s="108" t="s">
        <v>447</v>
      </c>
      <c r="M6" s="108" t="s">
        <v>445</v>
      </c>
      <c r="N6" s="204" t="s">
        <v>446</v>
      </c>
      <c r="O6" s="107" t="s">
        <v>557</v>
      </c>
      <c r="P6" s="108" t="s">
        <v>443</v>
      </c>
      <c r="Q6" s="108" t="s">
        <v>558</v>
      </c>
      <c r="R6" s="348" t="s">
        <v>559</v>
      </c>
      <c r="S6" s="163"/>
      <c r="T6" s="108">
        <v>462000</v>
      </c>
      <c r="U6" s="93">
        <v>7406</v>
      </c>
      <c r="V6" s="93">
        <v>28071</v>
      </c>
      <c r="W6" s="93"/>
      <c r="X6" s="104"/>
      <c r="Y6" s="93">
        <v>803790</v>
      </c>
      <c r="Z6" s="93"/>
      <c r="AA6" s="93"/>
      <c r="AB6" s="93"/>
      <c r="AC6" s="164"/>
      <c r="AD6" s="163">
        <f>ROUND(17561.088,0)</f>
        <v>17561</v>
      </c>
      <c r="AE6" s="164">
        <f>ROUND(4390.272,0)</f>
        <v>4390</v>
      </c>
      <c r="AF6" s="193">
        <v>13</v>
      </c>
      <c r="AG6" s="96"/>
      <c r="AH6" s="96">
        <v>0.25</v>
      </c>
      <c r="AI6" s="95">
        <v>14</v>
      </c>
      <c r="AJ6" s="96"/>
      <c r="AK6" s="96">
        <v>0.75</v>
      </c>
      <c r="AL6" s="95"/>
      <c r="AM6" s="96"/>
      <c r="AN6" s="96"/>
      <c r="AO6" s="95"/>
      <c r="AP6" s="96"/>
      <c r="AQ6" s="96"/>
      <c r="AR6" s="95"/>
      <c r="AS6" s="96"/>
      <c r="AT6" s="96"/>
      <c r="AU6" s="95"/>
      <c r="AV6" s="96"/>
      <c r="AW6" s="194"/>
    </row>
    <row r="7" spans="1:49" ht="15" customHeight="1" x14ac:dyDescent="0.25">
      <c r="A7" s="143" t="s">
        <v>495</v>
      </c>
      <c r="B7" s="105" t="s">
        <v>131</v>
      </c>
      <c r="C7" s="104"/>
      <c r="D7" s="104"/>
      <c r="E7" s="119">
        <v>2003</v>
      </c>
      <c r="F7" s="119">
        <f>E7+15</f>
        <v>2018</v>
      </c>
      <c r="G7" s="99" t="s">
        <v>132</v>
      </c>
      <c r="H7" s="101" t="s">
        <v>133</v>
      </c>
      <c r="I7" s="101" t="s">
        <v>134</v>
      </c>
      <c r="J7" s="205" t="s">
        <v>135</v>
      </c>
      <c r="K7" s="99" t="s">
        <v>444</v>
      </c>
      <c r="L7" s="101" t="s">
        <v>447</v>
      </c>
      <c r="M7" s="101" t="s">
        <v>445</v>
      </c>
      <c r="N7" s="206" t="s">
        <v>446</v>
      </c>
      <c r="O7" s="99" t="s">
        <v>557</v>
      </c>
      <c r="P7" s="101" t="s">
        <v>443</v>
      </c>
      <c r="Q7" s="101" t="s">
        <v>558</v>
      </c>
      <c r="R7" s="350" t="s">
        <v>559</v>
      </c>
      <c r="S7" s="165"/>
      <c r="T7" s="108">
        <v>61830</v>
      </c>
      <c r="U7" s="104"/>
      <c r="V7" s="104"/>
      <c r="W7" s="104"/>
      <c r="X7" s="104"/>
      <c r="Y7" s="104"/>
      <c r="Z7" s="104"/>
      <c r="AA7" s="104"/>
      <c r="AB7" s="104"/>
      <c r="AC7" s="166"/>
      <c r="AD7" s="165">
        <f>ROUND(10975.68,0)</f>
        <v>10976</v>
      </c>
      <c r="AE7" s="166">
        <f>ROUND(10975.68,0)</f>
        <v>10976</v>
      </c>
      <c r="AF7" s="195"/>
      <c r="AG7" s="103"/>
      <c r="AH7" s="103"/>
      <c r="AI7" s="102"/>
      <c r="AJ7" s="103"/>
      <c r="AK7" s="103"/>
      <c r="AL7" s="102"/>
      <c r="AM7" s="103"/>
      <c r="AN7" s="103"/>
      <c r="AO7" s="102"/>
      <c r="AP7" s="103"/>
      <c r="AQ7" s="103"/>
      <c r="AR7" s="102"/>
      <c r="AS7" s="103"/>
      <c r="AT7" s="103"/>
      <c r="AU7" s="102"/>
      <c r="AV7" s="103"/>
      <c r="AW7" s="196"/>
    </row>
    <row r="8" spans="1:49" ht="15" customHeight="1" x14ac:dyDescent="0.25">
      <c r="A8" s="121" t="s">
        <v>141</v>
      </c>
      <c r="B8" s="94" t="s">
        <v>143</v>
      </c>
      <c r="C8" s="93"/>
      <c r="D8" s="93"/>
      <c r="E8" s="124">
        <v>2007</v>
      </c>
      <c r="F8" s="124">
        <v>2022</v>
      </c>
      <c r="G8" s="99" t="s">
        <v>48</v>
      </c>
      <c r="H8" s="100" t="s">
        <v>49</v>
      </c>
      <c r="I8" s="100" t="s">
        <v>50</v>
      </c>
      <c r="J8" s="93" t="s">
        <v>51</v>
      </c>
      <c r="K8" s="107" t="s">
        <v>144</v>
      </c>
      <c r="L8" s="108" t="s">
        <v>145</v>
      </c>
      <c r="M8" s="108" t="s">
        <v>146</v>
      </c>
      <c r="N8" s="202" t="s">
        <v>147</v>
      </c>
      <c r="O8" s="107" t="s">
        <v>144</v>
      </c>
      <c r="P8" s="108" t="s">
        <v>145</v>
      </c>
      <c r="Q8" s="108" t="s">
        <v>146</v>
      </c>
      <c r="R8" s="157" t="s">
        <v>147</v>
      </c>
      <c r="S8" s="163"/>
      <c r="T8" s="93"/>
      <c r="U8" s="98"/>
      <c r="V8" s="105">
        <v>150000</v>
      </c>
      <c r="W8" s="98"/>
      <c r="X8" s="98"/>
      <c r="Y8" s="93"/>
      <c r="Z8" s="93">
        <v>525000</v>
      </c>
      <c r="AA8" s="93"/>
      <c r="AB8" s="93">
        <v>200000</v>
      </c>
      <c r="AC8" s="164"/>
      <c r="AD8" s="177">
        <v>0</v>
      </c>
      <c r="AE8" s="178">
        <v>152250</v>
      </c>
      <c r="AF8" s="193">
        <v>15</v>
      </c>
      <c r="AG8" s="96"/>
      <c r="AH8" s="96">
        <v>0.2</v>
      </c>
      <c r="AI8" s="95">
        <v>7</v>
      </c>
      <c r="AJ8" s="96"/>
      <c r="AK8" s="96">
        <v>0.2</v>
      </c>
      <c r="AL8" s="95"/>
      <c r="AM8" s="96"/>
      <c r="AN8" s="96"/>
      <c r="AO8" s="95"/>
      <c r="AP8" s="96"/>
      <c r="AQ8" s="96"/>
      <c r="AR8" s="95"/>
      <c r="AS8" s="96"/>
      <c r="AT8" s="96"/>
      <c r="AU8" s="95"/>
      <c r="AV8" s="96"/>
      <c r="AW8" s="194"/>
    </row>
    <row r="9" spans="1:49" ht="15" customHeight="1" x14ac:dyDescent="0.25">
      <c r="A9" s="121" t="s">
        <v>567</v>
      </c>
      <c r="B9" s="94" t="s">
        <v>537</v>
      </c>
      <c r="C9" s="93"/>
      <c r="D9" s="93"/>
      <c r="E9" s="124">
        <v>2000</v>
      </c>
      <c r="F9" s="124">
        <v>2015</v>
      </c>
      <c r="G9" s="93" t="s">
        <v>149</v>
      </c>
      <c r="H9" s="93" t="s">
        <v>150</v>
      </c>
      <c r="I9" s="93" t="s">
        <v>151</v>
      </c>
      <c r="J9" s="347" t="s">
        <v>152</v>
      </c>
      <c r="K9" s="93" t="s">
        <v>153</v>
      </c>
      <c r="L9" s="93" t="s">
        <v>154</v>
      </c>
      <c r="M9" s="93" t="s">
        <v>538</v>
      </c>
      <c r="N9" s="347" t="s">
        <v>156</v>
      </c>
      <c r="O9" s="93" t="s">
        <v>560</v>
      </c>
      <c r="P9" s="93" t="s">
        <v>129</v>
      </c>
      <c r="Q9" s="93" t="s">
        <v>325</v>
      </c>
      <c r="R9" s="348" t="s">
        <v>326</v>
      </c>
      <c r="S9" s="163"/>
      <c r="T9" s="93">
        <v>96480</v>
      </c>
      <c r="U9" s="98"/>
      <c r="V9" s="98">
        <v>21951.360000000001</v>
      </c>
      <c r="W9" s="93"/>
      <c r="X9" s="93"/>
      <c r="Y9" s="93"/>
      <c r="Z9" s="93"/>
      <c r="AA9" s="93"/>
      <c r="AB9" s="93"/>
      <c r="AC9" s="164"/>
      <c r="AD9" s="173"/>
      <c r="AE9" s="174"/>
      <c r="AF9" s="193">
        <v>14</v>
      </c>
      <c r="AG9" s="96"/>
      <c r="AH9" s="96">
        <v>0.1</v>
      </c>
      <c r="AI9" s="95"/>
      <c r="AJ9" s="96"/>
      <c r="AK9" s="96"/>
      <c r="AL9" s="95"/>
      <c r="AM9" s="96"/>
      <c r="AN9" s="96"/>
      <c r="AO9" s="95"/>
      <c r="AP9" s="96"/>
      <c r="AQ9" s="96"/>
      <c r="AR9" s="95"/>
      <c r="AS9" s="96"/>
      <c r="AT9" s="96"/>
      <c r="AU9" s="95"/>
      <c r="AV9" s="96"/>
      <c r="AW9" s="194"/>
    </row>
    <row r="10" spans="1:49" ht="18" customHeight="1" x14ac:dyDescent="0.25">
      <c r="A10" s="121" t="s">
        <v>492</v>
      </c>
      <c r="B10" s="94" t="s">
        <v>148</v>
      </c>
      <c r="C10" s="93"/>
      <c r="D10" s="93"/>
      <c r="E10" s="116">
        <v>2012</v>
      </c>
      <c r="F10" s="116">
        <v>2019</v>
      </c>
      <c r="G10" s="107" t="s">
        <v>149</v>
      </c>
      <c r="H10" s="108" t="s">
        <v>150</v>
      </c>
      <c r="I10" s="108" t="s">
        <v>151</v>
      </c>
      <c r="J10" s="202" t="s">
        <v>152</v>
      </c>
      <c r="K10" s="107" t="s">
        <v>153</v>
      </c>
      <c r="L10" s="108" t="s">
        <v>154</v>
      </c>
      <c r="M10" s="108" t="s">
        <v>155</v>
      </c>
      <c r="N10" s="202" t="s">
        <v>156</v>
      </c>
      <c r="O10" s="107" t="s">
        <v>157</v>
      </c>
      <c r="P10" s="108" t="s">
        <v>158</v>
      </c>
      <c r="Q10" s="108" t="s">
        <v>159</v>
      </c>
      <c r="R10" s="157" t="s">
        <v>160</v>
      </c>
      <c r="S10" s="163"/>
      <c r="T10" s="108">
        <v>1006860</v>
      </c>
      <c r="U10" s="93"/>
      <c r="V10" s="93">
        <v>133140</v>
      </c>
      <c r="W10" s="93"/>
      <c r="X10" s="98"/>
      <c r="Y10" s="93"/>
      <c r="Z10" s="93"/>
      <c r="AA10" s="93"/>
      <c r="AB10" s="93"/>
      <c r="AC10" s="164"/>
      <c r="AD10" s="177">
        <v>67569</v>
      </c>
      <c r="AE10" s="178">
        <v>67569</v>
      </c>
      <c r="AF10" s="193">
        <v>12</v>
      </c>
      <c r="AG10" s="96"/>
      <c r="AH10" s="96">
        <v>3</v>
      </c>
      <c r="AI10" s="95">
        <v>13</v>
      </c>
      <c r="AJ10" s="96"/>
      <c r="AK10" s="96">
        <v>2</v>
      </c>
      <c r="AL10" s="95">
        <v>14</v>
      </c>
      <c r="AM10" s="96"/>
      <c r="AN10" s="96">
        <v>0.5</v>
      </c>
      <c r="AO10" s="95">
        <v>15</v>
      </c>
      <c r="AP10" s="96"/>
      <c r="AQ10" s="96">
        <v>0.35</v>
      </c>
      <c r="AR10" s="95" t="s">
        <v>6</v>
      </c>
      <c r="AS10" s="96"/>
      <c r="AT10" s="96">
        <v>0.1</v>
      </c>
      <c r="AU10" s="95"/>
      <c r="AV10" s="96"/>
      <c r="AW10" s="194"/>
    </row>
    <row r="11" spans="1:49" ht="15.75" customHeight="1" x14ac:dyDescent="0.25">
      <c r="A11" s="121" t="s">
        <v>161</v>
      </c>
      <c r="B11" s="94" t="s">
        <v>162</v>
      </c>
      <c r="C11" s="93"/>
      <c r="D11" s="93"/>
      <c r="E11" s="124">
        <v>2000</v>
      </c>
      <c r="F11" s="124">
        <v>2028</v>
      </c>
      <c r="G11" s="99" t="s">
        <v>48</v>
      </c>
      <c r="H11" s="100" t="s">
        <v>49</v>
      </c>
      <c r="I11" s="100" t="s">
        <v>50</v>
      </c>
      <c r="J11" s="93" t="s">
        <v>51</v>
      </c>
      <c r="K11" s="107" t="s">
        <v>342</v>
      </c>
      <c r="L11" s="108" t="s">
        <v>129</v>
      </c>
      <c r="M11" s="108" t="s">
        <v>343</v>
      </c>
      <c r="N11" s="204" t="s">
        <v>344</v>
      </c>
      <c r="O11" s="107" t="s">
        <v>136</v>
      </c>
      <c r="P11" s="108" t="s">
        <v>129</v>
      </c>
      <c r="Q11" s="108" t="s">
        <v>137</v>
      </c>
      <c r="R11" s="157" t="s">
        <v>138</v>
      </c>
      <c r="S11" s="163"/>
      <c r="T11" s="93">
        <v>972318</v>
      </c>
      <c r="U11" s="93"/>
      <c r="V11" s="93">
        <v>133381</v>
      </c>
      <c r="W11" s="93"/>
      <c r="X11" s="93"/>
      <c r="Y11" s="93"/>
      <c r="Z11" s="93"/>
      <c r="AA11" s="93"/>
      <c r="AB11" s="93"/>
      <c r="AC11" s="164"/>
      <c r="AD11" s="163">
        <v>67691</v>
      </c>
      <c r="AE11" s="164">
        <v>67691</v>
      </c>
      <c r="AF11" s="193">
        <v>14</v>
      </c>
      <c r="AG11" s="96"/>
      <c r="AH11" s="96">
        <v>0.7</v>
      </c>
      <c r="AI11" s="95"/>
      <c r="AJ11" s="96"/>
      <c r="AK11" s="96"/>
      <c r="AL11" s="95"/>
      <c r="AM11" s="96"/>
      <c r="AN11" s="96"/>
      <c r="AO11" s="95"/>
      <c r="AP11" s="96"/>
      <c r="AQ11" s="96"/>
      <c r="AR11" s="95"/>
      <c r="AS11" s="96"/>
      <c r="AT11" s="96"/>
      <c r="AU11" s="95"/>
      <c r="AV11" s="96"/>
      <c r="AW11" s="194"/>
    </row>
    <row r="12" spans="1:49" ht="19.5" customHeight="1" x14ac:dyDescent="0.25">
      <c r="A12" s="121" t="s">
        <v>163</v>
      </c>
      <c r="B12" s="94" t="s">
        <v>164</v>
      </c>
      <c r="C12" s="93"/>
      <c r="D12" s="93"/>
      <c r="E12" s="116">
        <v>1995</v>
      </c>
      <c r="F12" s="116">
        <v>2024</v>
      </c>
      <c r="G12" s="99" t="s">
        <v>48</v>
      </c>
      <c r="H12" s="100" t="s">
        <v>49</v>
      </c>
      <c r="I12" s="100" t="s">
        <v>50</v>
      </c>
      <c r="J12" s="93" t="s">
        <v>51</v>
      </c>
      <c r="K12" s="99" t="s">
        <v>465</v>
      </c>
      <c r="L12" s="101" t="s">
        <v>165</v>
      </c>
      <c r="M12" s="101" t="s">
        <v>467</v>
      </c>
      <c r="N12" s="349" t="s">
        <v>468</v>
      </c>
      <c r="O12" s="99" t="s">
        <v>465</v>
      </c>
      <c r="P12" s="101" t="s">
        <v>165</v>
      </c>
      <c r="Q12" s="101" t="s">
        <v>467</v>
      </c>
      <c r="R12" s="350" t="s">
        <v>468</v>
      </c>
      <c r="S12" s="165"/>
      <c r="T12" s="93">
        <v>616988</v>
      </c>
      <c r="U12" s="93"/>
      <c r="V12" s="93"/>
      <c r="W12" s="93"/>
      <c r="X12" s="93">
        <v>128627</v>
      </c>
      <c r="Y12" s="93">
        <v>100000</v>
      </c>
      <c r="Z12" s="93">
        <v>5864600</v>
      </c>
      <c r="AA12" s="93"/>
      <c r="AB12" s="93">
        <v>1109153</v>
      </c>
      <c r="AC12" s="164"/>
      <c r="AD12" s="163"/>
      <c r="AE12" s="164"/>
      <c r="AF12" s="193">
        <v>9</v>
      </c>
      <c r="AG12" s="96"/>
      <c r="AH12" s="96">
        <v>0.1</v>
      </c>
      <c r="AI12" s="95">
        <v>11</v>
      </c>
      <c r="AJ12" s="96"/>
      <c r="AK12" s="96">
        <v>0.8</v>
      </c>
      <c r="AL12" s="95">
        <v>12</v>
      </c>
      <c r="AM12" s="96"/>
      <c r="AN12" s="96">
        <v>0.7</v>
      </c>
      <c r="AO12" s="95">
        <v>13</v>
      </c>
      <c r="AP12" s="96"/>
      <c r="AQ12" s="96">
        <v>3.94</v>
      </c>
      <c r="AR12" s="95">
        <v>14</v>
      </c>
      <c r="AS12" s="96"/>
      <c r="AT12" s="96">
        <v>3.2705000000000002</v>
      </c>
      <c r="AU12" s="95">
        <v>15</v>
      </c>
      <c r="AV12" s="96"/>
      <c r="AW12" s="194">
        <v>1.57</v>
      </c>
    </row>
    <row r="13" spans="1:49" ht="17.25" customHeight="1" x14ac:dyDescent="0.25">
      <c r="A13" s="121" t="s">
        <v>561</v>
      </c>
      <c r="B13" s="94" t="s">
        <v>168</v>
      </c>
      <c r="C13" s="93"/>
      <c r="D13" s="93"/>
      <c r="E13" s="124"/>
      <c r="F13" s="124"/>
      <c r="G13" s="99" t="s">
        <v>48</v>
      </c>
      <c r="H13" s="100" t="s">
        <v>49</v>
      </c>
      <c r="I13" s="100" t="s">
        <v>50</v>
      </c>
      <c r="J13" s="93" t="s">
        <v>51</v>
      </c>
      <c r="K13" s="99" t="s">
        <v>465</v>
      </c>
      <c r="L13" s="101" t="s">
        <v>165</v>
      </c>
      <c r="M13" s="101" t="s">
        <v>467</v>
      </c>
      <c r="N13" s="349" t="s">
        <v>468</v>
      </c>
      <c r="O13" s="99" t="s">
        <v>465</v>
      </c>
      <c r="P13" s="101" t="s">
        <v>165</v>
      </c>
      <c r="Q13" s="101" t="s">
        <v>467</v>
      </c>
      <c r="R13" s="350" t="s">
        <v>468</v>
      </c>
      <c r="S13" s="163"/>
      <c r="T13" s="93"/>
      <c r="U13" s="93"/>
      <c r="V13" s="93"/>
      <c r="W13" s="93"/>
      <c r="X13" s="93"/>
      <c r="Y13" s="93"/>
      <c r="Z13" s="93"/>
      <c r="AA13" s="93"/>
      <c r="AB13" s="93"/>
      <c r="AC13" s="164"/>
      <c r="AD13" s="163"/>
      <c r="AE13" s="164"/>
      <c r="AF13" s="193"/>
      <c r="AG13" s="96"/>
      <c r="AH13" s="96"/>
      <c r="AI13" s="95"/>
      <c r="AJ13" s="96"/>
      <c r="AK13" s="96"/>
      <c r="AL13" s="95"/>
      <c r="AM13" s="96"/>
      <c r="AN13" s="96"/>
      <c r="AO13" s="95"/>
      <c r="AP13" s="96"/>
      <c r="AQ13" s="96"/>
      <c r="AR13" s="95"/>
      <c r="AS13" s="96"/>
      <c r="AT13" s="96"/>
      <c r="AU13" s="95"/>
      <c r="AV13" s="96"/>
      <c r="AW13" s="194"/>
    </row>
    <row r="14" spans="1:49" ht="18" customHeight="1" x14ac:dyDescent="0.25">
      <c r="A14" s="121" t="s">
        <v>169</v>
      </c>
      <c r="B14" s="94" t="s">
        <v>170</v>
      </c>
      <c r="C14" s="93"/>
      <c r="D14" s="93"/>
      <c r="E14" s="124">
        <v>2007</v>
      </c>
      <c r="F14" s="124">
        <v>2022</v>
      </c>
      <c r="G14" s="99" t="s">
        <v>121</v>
      </c>
      <c r="H14" s="101" t="s">
        <v>122</v>
      </c>
      <c r="I14" s="101" t="s">
        <v>123</v>
      </c>
      <c r="J14" s="202" t="s">
        <v>124</v>
      </c>
      <c r="K14" s="99" t="s">
        <v>172</v>
      </c>
      <c r="L14" s="101" t="s">
        <v>173</v>
      </c>
      <c r="M14" s="101" t="s">
        <v>174</v>
      </c>
      <c r="N14" s="202" t="s">
        <v>175</v>
      </c>
      <c r="O14" s="99" t="s">
        <v>176</v>
      </c>
      <c r="P14" s="101" t="s">
        <v>173</v>
      </c>
      <c r="Q14" s="101" t="s">
        <v>177</v>
      </c>
      <c r="R14" s="155" t="s">
        <v>178</v>
      </c>
      <c r="S14" s="163"/>
      <c r="T14" s="101"/>
      <c r="U14" s="93"/>
      <c r="V14" s="104"/>
      <c r="W14" s="104"/>
      <c r="X14" s="93"/>
      <c r="Y14" s="93">
        <v>343750</v>
      </c>
      <c r="Z14" s="93">
        <v>221250</v>
      </c>
      <c r="AA14" s="93"/>
      <c r="AB14" s="93"/>
      <c r="AC14" s="164"/>
      <c r="AD14" s="163"/>
      <c r="AE14" s="164"/>
      <c r="AF14" s="193">
        <v>14</v>
      </c>
      <c r="AG14" s="96">
        <v>0.7</v>
      </c>
      <c r="AH14" s="96">
        <v>0.05</v>
      </c>
      <c r="AI14" s="95"/>
      <c r="AJ14" s="96"/>
      <c r="AK14" s="96"/>
      <c r="AL14" s="95"/>
      <c r="AM14" s="96"/>
      <c r="AN14" s="96"/>
      <c r="AO14" s="95"/>
      <c r="AP14" s="96"/>
      <c r="AQ14" s="96"/>
      <c r="AR14" s="95"/>
      <c r="AS14" s="96"/>
      <c r="AT14" s="96"/>
      <c r="AU14" s="95"/>
      <c r="AV14" s="96"/>
      <c r="AW14" s="194"/>
    </row>
    <row r="15" spans="1:49" ht="15.75" customHeight="1" x14ac:dyDescent="0.25">
      <c r="A15" s="121" t="s">
        <v>179</v>
      </c>
      <c r="B15" s="94" t="s">
        <v>180</v>
      </c>
      <c r="C15" s="93"/>
      <c r="D15" s="93"/>
      <c r="E15" s="124">
        <v>2007</v>
      </c>
      <c r="F15" s="124">
        <v>2022</v>
      </c>
      <c r="G15" s="99" t="s">
        <v>132</v>
      </c>
      <c r="H15" s="101" t="s">
        <v>133</v>
      </c>
      <c r="I15" s="101" t="s">
        <v>181</v>
      </c>
      <c r="J15" s="202" t="s">
        <v>135</v>
      </c>
      <c r="K15" s="99" t="s">
        <v>456</v>
      </c>
      <c r="L15" s="101" t="s">
        <v>457</v>
      </c>
      <c r="M15" s="101" t="s">
        <v>458</v>
      </c>
      <c r="N15" s="204" t="s">
        <v>459</v>
      </c>
      <c r="O15" s="99" t="s">
        <v>456</v>
      </c>
      <c r="P15" s="101" t="s">
        <v>457</v>
      </c>
      <c r="Q15" s="101" t="s">
        <v>458</v>
      </c>
      <c r="R15" s="204" t="s">
        <v>459</v>
      </c>
      <c r="S15" s="165"/>
      <c r="T15" s="93"/>
      <c r="U15" s="93"/>
      <c r="V15" s="93"/>
      <c r="W15" s="93"/>
      <c r="X15" s="93"/>
      <c r="Y15" s="93"/>
      <c r="Z15" s="93"/>
      <c r="AA15" s="93"/>
      <c r="AB15" s="93">
        <v>20000</v>
      </c>
      <c r="AC15" s="164"/>
      <c r="AD15" s="163"/>
      <c r="AE15" s="164"/>
      <c r="AF15" s="193">
        <v>15</v>
      </c>
      <c r="AG15" s="96"/>
      <c r="AH15" s="96">
        <v>0.02</v>
      </c>
      <c r="AI15" s="95"/>
      <c r="AJ15" s="96"/>
      <c r="AK15" s="96"/>
      <c r="AL15" s="95"/>
      <c r="AM15" s="96"/>
      <c r="AN15" s="96"/>
      <c r="AO15" s="95"/>
      <c r="AP15" s="96"/>
      <c r="AQ15" s="96"/>
      <c r="AR15" s="95"/>
      <c r="AS15" s="96"/>
      <c r="AT15" s="96"/>
      <c r="AU15" s="95"/>
      <c r="AV15" s="96"/>
      <c r="AW15" s="194"/>
    </row>
    <row r="16" spans="1:49" ht="17.25" customHeight="1" x14ac:dyDescent="0.25">
      <c r="A16" s="201" t="s">
        <v>490</v>
      </c>
      <c r="B16" s="94" t="s">
        <v>425</v>
      </c>
      <c r="C16" s="93"/>
      <c r="D16" s="93"/>
      <c r="E16" s="124">
        <v>2014</v>
      </c>
      <c r="F16" s="124">
        <v>2021</v>
      </c>
      <c r="G16" s="99" t="s">
        <v>279</v>
      </c>
      <c r="H16" s="101" t="s">
        <v>280</v>
      </c>
      <c r="I16" s="101" t="s">
        <v>281</v>
      </c>
      <c r="J16" s="202" t="s">
        <v>282</v>
      </c>
      <c r="K16" s="93"/>
      <c r="L16" s="101"/>
      <c r="M16" s="93"/>
      <c r="N16" s="204"/>
      <c r="O16" s="93"/>
      <c r="P16" s="101"/>
      <c r="Q16" s="93"/>
      <c r="R16" s="207"/>
      <c r="S16" s="165"/>
      <c r="T16" s="93"/>
      <c r="U16" s="93"/>
      <c r="V16" s="93"/>
      <c r="W16" s="93"/>
      <c r="X16" s="93"/>
      <c r="Y16" s="93">
        <v>287331</v>
      </c>
      <c r="Z16" s="93"/>
      <c r="AA16" s="93"/>
      <c r="AB16" s="93"/>
      <c r="AC16" s="164"/>
      <c r="AD16" s="163"/>
      <c r="AE16" s="164"/>
      <c r="AF16" s="193"/>
      <c r="AG16" s="96"/>
      <c r="AH16" s="96"/>
      <c r="AI16" s="95"/>
      <c r="AJ16" s="96"/>
      <c r="AK16" s="96"/>
      <c r="AL16" s="95"/>
      <c r="AM16" s="96"/>
      <c r="AN16" s="96"/>
      <c r="AO16" s="95"/>
      <c r="AP16" s="96"/>
      <c r="AQ16" s="96"/>
      <c r="AR16" s="95"/>
      <c r="AS16" s="96"/>
      <c r="AT16" s="96"/>
      <c r="AU16" s="95"/>
      <c r="AV16" s="96"/>
      <c r="AW16" s="194"/>
    </row>
    <row r="17" spans="1:49" ht="18" customHeight="1" x14ac:dyDescent="0.25">
      <c r="A17" s="121" t="s">
        <v>491</v>
      </c>
      <c r="B17" s="94" t="s">
        <v>429</v>
      </c>
      <c r="C17" s="93"/>
      <c r="D17" s="93"/>
      <c r="E17" s="124">
        <v>2014</v>
      </c>
      <c r="F17" s="124">
        <v>2018</v>
      </c>
      <c r="G17" s="93" t="s">
        <v>109</v>
      </c>
      <c r="H17" s="93" t="s">
        <v>110</v>
      </c>
      <c r="I17" s="93" t="s">
        <v>111</v>
      </c>
      <c r="J17" s="208" t="s">
        <v>112</v>
      </c>
      <c r="K17" s="93" t="s">
        <v>426</v>
      </c>
      <c r="L17" s="93" t="s">
        <v>358</v>
      </c>
      <c r="M17" s="93" t="s">
        <v>427</v>
      </c>
      <c r="N17" s="208" t="s">
        <v>428</v>
      </c>
      <c r="O17" s="93" t="s">
        <v>426</v>
      </c>
      <c r="P17" s="93" t="s">
        <v>358</v>
      </c>
      <c r="Q17" s="93" t="s">
        <v>427</v>
      </c>
      <c r="R17" s="203" t="s">
        <v>428</v>
      </c>
      <c r="S17" s="163"/>
      <c r="T17" s="93"/>
      <c r="U17" s="93"/>
      <c r="V17" s="93"/>
      <c r="W17" s="93"/>
      <c r="X17" s="93"/>
      <c r="Y17" s="93">
        <v>168240</v>
      </c>
      <c r="Z17" s="93"/>
      <c r="AA17" s="93"/>
      <c r="AB17" s="93"/>
      <c r="AC17" s="164"/>
      <c r="AD17" s="163"/>
      <c r="AE17" s="164"/>
      <c r="AF17" s="193"/>
      <c r="AG17" s="96"/>
      <c r="AH17" s="96"/>
      <c r="AI17" s="95"/>
      <c r="AJ17" s="96"/>
      <c r="AK17" s="96"/>
      <c r="AL17" s="95"/>
      <c r="AM17" s="96"/>
      <c r="AN17" s="96"/>
      <c r="AO17" s="95"/>
      <c r="AP17" s="96"/>
      <c r="AQ17" s="96"/>
      <c r="AR17" s="95"/>
      <c r="AS17" s="96"/>
      <c r="AT17" s="96"/>
      <c r="AU17" s="95"/>
      <c r="AV17" s="96"/>
      <c r="AW17" s="194"/>
    </row>
    <row r="18" spans="1:49" ht="18" customHeight="1" x14ac:dyDescent="0.25">
      <c r="A18" s="121" t="s">
        <v>182</v>
      </c>
      <c r="B18" s="94" t="s">
        <v>183</v>
      </c>
      <c r="C18" s="93"/>
      <c r="D18" s="93"/>
      <c r="E18" s="119">
        <v>1995</v>
      </c>
      <c r="F18" s="116">
        <f>E18+15</f>
        <v>2010</v>
      </c>
      <c r="G18" s="99" t="s">
        <v>121</v>
      </c>
      <c r="H18" s="101" t="s">
        <v>122</v>
      </c>
      <c r="I18" s="101" t="s">
        <v>123</v>
      </c>
      <c r="J18" s="349" t="s">
        <v>124</v>
      </c>
      <c r="K18" s="107" t="s">
        <v>184</v>
      </c>
      <c r="L18" s="108" t="s">
        <v>185</v>
      </c>
      <c r="M18" s="108" t="s">
        <v>186</v>
      </c>
      <c r="N18" s="202" t="s">
        <v>187</v>
      </c>
      <c r="O18" s="107" t="s">
        <v>239</v>
      </c>
      <c r="P18" s="108" t="s">
        <v>460</v>
      </c>
      <c r="Q18" s="108" t="s">
        <v>240</v>
      </c>
      <c r="R18" s="203" t="s">
        <v>241</v>
      </c>
      <c r="S18" s="163">
        <v>25284</v>
      </c>
      <c r="T18" s="108"/>
      <c r="U18" s="93"/>
      <c r="V18" s="93"/>
      <c r="W18" s="93"/>
      <c r="X18" s="93"/>
      <c r="Y18" s="93">
        <v>195000</v>
      </c>
      <c r="Z18" s="93"/>
      <c r="AA18" s="93"/>
      <c r="AB18" s="93"/>
      <c r="AC18" s="164"/>
      <c r="AD18" s="163">
        <v>12832</v>
      </c>
      <c r="AE18" s="164">
        <v>12832</v>
      </c>
      <c r="AF18" s="193">
        <v>13</v>
      </c>
      <c r="AG18" s="96">
        <v>0.15</v>
      </c>
      <c r="AH18" s="96">
        <v>0.15</v>
      </c>
      <c r="AI18" s="95">
        <v>14</v>
      </c>
      <c r="AJ18" s="96">
        <v>0.4</v>
      </c>
      <c r="AK18" s="96">
        <v>0.15</v>
      </c>
      <c r="AL18" s="95">
        <v>14</v>
      </c>
      <c r="AM18" s="96">
        <v>0.15</v>
      </c>
      <c r="AN18" s="96"/>
      <c r="AO18" s="95"/>
      <c r="AP18" s="96"/>
      <c r="AQ18" s="96"/>
      <c r="AR18" s="95"/>
      <c r="AS18" s="96"/>
      <c r="AT18" s="96"/>
      <c r="AU18" s="95"/>
      <c r="AV18" s="96"/>
      <c r="AW18" s="194"/>
    </row>
    <row r="19" spans="1:49" ht="16.5" customHeight="1" x14ac:dyDescent="0.25">
      <c r="A19" s="121" t="s">
        <v>188</v>
      </c>
      <c r="B19" s="94" t="s">
        <v>189</v>
      </c>
      <c r="C19" s="93"/>
      <c r="D19" s="93"/>
      <c r="E19" s="124">
        <v>2006</v>
      </c>
      <c r="F19" s="124">
        <v>2021</v>
      </c>
      <c r="G19" s="99" t="s">
        <v>48</v>
      </c>
      <c r="H19" s="100" t="s">
        <v>49</v>
      </c>
      <c r="I19" s="100" t="s">
        <v>50</v>
      </c>
      <c r="J19" s="93" t="s">
        <v>51</v>
      </c>
      <c r="K19" s="107" t="s">
        <v>342</v>
      </c>
      <c r="L19" s="108" t="s">
        <v>129</v>
      </c>
      <c r="M19" s="108" t="s">
        <v>343</v>
      </c>
      <c r="N19" s="204" t="s">
        <v>344</v>
      </c>
      <c r="O19" s="107" t="s">
        <v>190</v>
      </c>
      <c r="P19" s="108" t="s">
        <v>129</v>
      </c>
      <c r="Q19" s="108" t="s">
        <v>191</v>
      </c>
      <c r="R19" s="157" t="s">
        <v>192</v>
      </c>
      <c r="S19" s="163"/>
      <c r="T19" s="108">
        <v>173594</v>
      </c>
      <c r="U19" s="93">
        <v>12641</v>
      </c>
      <c r="V19" s="93"/>
      <c r="W19" s="93"/>
      <c r="X19" s="93"/>
      <c r="Y19" s="93"/>
      <c r="Z19" s="93"/>
      <c r="AA19" s="93"/>
      <c r="AB19" s="93"/>
      <c r="AC19" s="164"/>
      <c r="AD19" s="163">
        <v>1283</v>
      </c>
      <c r="AE19" s="164">
        <v>11548</v>
      </c>
      <c r="AF19" s="193">
        <v>14</v>
      </c>
      <c r="AG19" s="96"/>
      <c r="AH19" s="96">
        <v>0.15</v>
      </c>
      <c r="AI19" s="95">
        <v>13</v>
      </c>
      <c r="AJ19" s="96"/>
      <c r="AK19" s="96">
        <v>0.2</v>
      </c>
      <c r="AL19" s="95"/>
      <c r="AM19" s="96"/>
      <c r="AN19" s="96"/>
      <c r="AO19" s="95"/>
      <c r="AP19" s="96"/>
      <c r="AQ19" s="96"/>
      <c r="AR19" s="95"/>
      <c r="AS19" s="96"/>
      <c r="AT19" s="96"/>
      <c r="AU19" s="95"/>
      <c r="AV19" s="96"/>
      <c r="AW19" s="194"/>
    </row>
    <row r="20" spans="1:49" ht="15" customHeight="1" x14ac:dyDescent="0.25">
      <c r="A20" s="121" t="s">
        <v>193</v>
      </c>
      <c r="B20" s="94" t="s">
        <v>194</v>
      </c>
      <c r="C20" s="93"/>
      <c r="D20" s="93"/>
      <c r="E20" s="117">
        <v>2009</v>
      </c>
      <c r="F20" s="116">
        <f>E20+15</f>
        <v>2024</v>
      </c>
      <c r="G20" s="99" t="s">
        <v>48</v>
      </c>
      <c r="H20" s="100" t="s">
        <v>49</v>
      </c>
      <c r="I20" s="100" t="s">
        <v>50</v>
      </c>
      <c r="J20" s="93" t="s">
        <v>51</v>
      </c>
      <c r="K20" s="99" t="s">
        <v>195</v>
      </c>
      <c r="L20" s="101" t="s">
        <v>196</v>
      </c>
      <c r="M20" s="101" t="s">
        <v>197</v>
      </c>
      <c r="N20" s="202" t="s">
        <v>198</v>
      </c>
      <c r="O20" s="99" t="s">
        <v>199</v>
      </c>
      <c r="P20" s="101" t="s">
        <v>158</v>
      </c>
      <c r="Q20" s="101" t="s">
        <v>200</v>
      </c>
      <c r="R20" s="155" t="s">
        <v>201</v>
      </c>
      <c r="S20" s="163"/>
      <c r="T20" s="101">
        <v>1355000</v>
      </c>
      <c r="U20" s="93"/>
      <c r="V20" s="104"/>
      <c r="W20" s="104"/>
      <c r="X20" s="93"/>
      <c r="Y20" s="93"/>
      <c r="Z20" s="93"/>
      <c r="AA20" s="93"/>
      <c r="AB20" s="93"/>
      <c r="AC20" s="164"/>
      <c r="AD20" s="163"/>
      <c r="AE20" s="164"/>
      <c r="AF20" s="193">
        <v>14</v>
      </c>
      <c r="AG20" s="96"/>
      <c r="AH20" s="96">
        <v>0.2</v>
      </c>
      <c r="AI20" s="95">
        <v>13</v>
      </c>
      <c r="AJ20" s="96"/>
      <c r="AK20" s="96">
        <v>0.8</v>
      </c>
      <c r="AL20" s="95">
        <v>14</v>
      </c>
      <c r="AM20" s="96"/>
      <c r="AN20" s="96">
        <v>0.2</v>
      </c>
      <c r="AO20" s="95">
        <v>14</v>
      </c>
      <c r="AP20" s="96"/>
      <c r="AQ20" s="96">
        <v>0.1</v>
      </c>
      <c r="AR20" s="95"/>
      <c r="AS20" s="96"/>
      <c r="AT20" s="96"/>
      <c r="AU20" s="95"/>
      <c r="AV20" s="96"/>
      <c r="AW20" s="194"/>
    </row>
    <row r="21" spans="1:49" ht="12.75" customHeight="1" x14ac:dyDescent="0.25">
      <c r="A21" s="121" t="s">
        <v>202</v>
      </c>
      <c r="B21" s="94" t="s">
        <v>203</v>
      </c>
      <c r="C21" s="93"/>
      <c r="D21" s="93"/>
      <c r="E21" s="115">
        <v>2013</v>
      </c>
      <c r="F21" s="115">
        <v>2028</v>
      </c>
      <c r="G21" s="99" t="s">
        <v>48</v>
      </c>
      <c r="H21" s="100" t="s">
        <v>49</v>
      </c>
      <c r="I21" s="100" t="s">
        <v>50</v>
      </c>
      <c r="J21" s="93" t="s">
        <v>51</v>
      </c>
      <c r="K21" s="99" t="s">
        <v>461</v>
      </c>
      <c r="L21" s="101" t="s">
        <v>462</v>
      </c>
      <c r="M21" s="101" t="s">
        <v>463</v>
      </c>
      <c r="N21" s="204" t="s">
        <v>464</v>
      </c>
      <c r="O21" s="99" t="s">
        <v>199</v>
      </c>
      <c r="P21" s="101" t="s">
        <v>460</v>
      </c>
      <c r="Q21" s="101" t="s">
        <v>200</v>
      </c>
      <c r="R21" s="350" t="s">
        <v>201</v>
      </c>
      <c r="S21" s="163"/>
      <c r="T21" s="93">
        <v>280500</v>
      </c>
      <c r="U21" s="93"/>
      <c r="V21" s="93"/>
      <c r="W21" s="93"/>
      <c r="X21" s="93"/>
      <c r="Y21" s="93"/>
      <c r="Z21" s="93">
        <v>127500</v>
      </c>
      <c r="AA21" s="93"/>
      <c r="AB21" s="93"/>
      <c r="AC21" s="164"/>
      <c r="AD21" s="163"/>
      <c r="AE21" s="164"/>
      <c r="AF21" s="193">
        <v>15</v>
      </c>
      <c r="AG21" s="96"/>
      <c r="AH21" s="96">
        <v>0.1</v>
      </c>
      <c r="AI21" s="95"/>
      <c r="AJ21" s="96"/>
      <c r="AK21" s="96"/>
      <c r="AL21" s="95"/>
      <c r="AM21" s="96"/>
      <c r="AN21" s="96"/>
      <c r="AO21" s="95"/>
      <c r="AP21" s="96"/>
      <c r="AQ21" s="96"/>
      <c r="AR21" s="95"/>
      <c r="AS21" s="96"/>
      <c r="AT21" s="96"/>
      <c r="AU21" s="95"/>
      <c r="AV21" s="96"/>
      <c r="AW21" s="194"/>
    </row>
    <row r="22" spans="1:49" ht="19.5" customHeight="1" x14ac:dyDescent="0.25">
      <c r="A22" s="121" t="s">
        <v>204</v>
      </c>
      <c r="B22" s="94" t="s">
        <v>205</v>
      </c>
      <c r="C22" s="93"/>
      <c r="D22" s="93"/>
      <c r="E22" s="124">
        <v>2006</v>
      </c>
      <c r="F22" s="124">
        <v>2021</v>
      </c>
      <c r="G22" s="99" t="s">
        <v>48</v>
      </c>
      <c r="H22" s="100" t="s">
        <v>49</v>
      </c>
      <c r="I22" s="100" t="s">
        <v>50</v>
      </c>
      <c r="J22" s="93" t="s">
        <v>51</v>
      </c>
      <c r="K22" s="99" t="s">
        <v>465</v>
      </c>
      <c r="L22" s="101" t="s">
        <v>466</v>
      </c>
      <c r="M22" s="101" t="s">
        <v>467</v>
      </c>
      <c r="N22" s="204" t="s">
        <v>468</v>
      </c>
      <c r="O22" s="99" t="s">
        <v>195</v>
      </c>
      <c r="P22" s="101" t="s">
        <v>196</v>
      </c>
      <c r="Q22" s="101" t="s">
        <v>197</v>
      </c>
      <c r="R22" s="155" t="s">
        <v>198</v>
      </c>
      <c r="S22" s="163">
        <v>1326000</v>
      </c>
      <c r="T22" s="93">
        <v>300600</v>
      </c>
      <c r="U22" s="93"/>
      <c r="V22" s="93"/>
      <c r="W22" s="93"/>
      <c r="X22" s="93">
        <v>20400</v>
      </c>
      <c r="Y22" s="93"/>
      <c r="Z22" s="93"/>
      <c r="AA22" s="93"/>
      <c r="AB22" s="93">
        <v>15530</v>
      </c>
      <c r="AC22" s="164"/>
      <c r="AD22" s="163"/>
      <c r="AE22" s="164"/>
      <c r="AF22" s="193">
        <v>14</v>
      </c>
      <c r="AG22" s="96">
        <v>0.1</v>
      </c>
      <c r="AH22" s="96">
        <v>0.04</v>
      </c>
      <c r="AI22" s="95">
        <v>15</v>
      </c>
      <c r="AJ22" s="96">
        <v>0.1</v>
      </c>
      <c r="AK22" s="96">
        <v>0.04</v>
      </c>
      <c r="AL22" s="95"/>
      <c r="AM22" s="96"/>
      <c r="AN22" s="96"/>
      <c r="AO22" s="95"/>
      <c r="AP22" s="96"/>
      <c r="AQ22" s="96"/>
      <c r="AR22" s="95"/>
      <c r="AS22" s="96"/>
      <c r="AT22" s="96"/>
      <c r="AU22" s="95"/>
      <c r="AV22" s="96"/>
      <c r="AW22" s="194"/>
    </row>
    <row r="23" spans="1:49" ht="17.25" customHeight="1" x14ac:dyDescent="0.25">
      <c r="A23" s="121" t="s">
        <v>206</v>
      </c>
      <c r="B23" s="94" t="s">
        <v>207</v>
      </c>
      <c r="C23" s="93"/>
      <c r="D23" s="93"/>
      <c r="E23" s="115">
        <v>2002</v>
      </c>
      <c r="F23" s="115">
        <f>E23+15</f>
        <v>2017</v>
      </c>
      <c r="G23" s="99" t="s">
        <v>208</v>
      </c>
      <c r="H23" s="101" t="s">
        <v>209</v>
      </c>
      <c r="I23" s="101" t="s">
        <v>210</v>
      </c>
      <c r="J23" s="202" t="s">
        <v>211</v>
      </c>
      <c r="K23" s="107" t="s">
        <v>212</v>
      </c>
      <c r="L23" s="108" t="s">
        <v>213</v>
      </c>
      <c r="M23" s="108" t="s">
        <v>470</v>
      </c>
      <c r="N23" s="202" t="s">
        <v>214</v>
      </c>
      <c r="O23" s="107" t="s">
        <v>324</v>
      </c>
      <c r="P23" s="101" t="s">
        <v>469</v>
      </c>
      <c r="Q23" s="101" t="s">
        <v>325</v>
      </c>
      <c r="R23" s="209" t="s">
        <v>326</v>
      </c>
      <c r="S23" s="163"/>
      <c r="T23" s="101"/>
      <c r="U23" s="93"/>
      <c r="V23" s="104">
        <v>9948</v>
      </c>
      <c r="W23" s="104"/>
      <c r="X23" s="93"/>
      <c r="Y23" s="93"/>
      <c r="Z23" s="93">
        <v>100000</v>
      </c>
      <c r="AA23" s="93"/>
      <c r="AB23" s="93"/>
      <c r="AC23" s="164"/>
      <c r="AD23" s="163">
        <v>4039</v>
      </c>
      <c r="AE23" s="164">
        <v>6058</v>
      </c>
      <c r="AF23" s="193">
        <v>14</v>
      </c>
      <c r="AG23" s="96">
        <v>0.15</v>
      </c>
      <c r="AH23" s="96">
        <v>0.3</v>
      </c>
      <c r="AI23" s="95">
        <v>15</v>
      </c>
      <c r="AJ23" s="96"/>
      <c r="AK23" s="96">
        <v>0.05</v>
      </c>
      <c r="AL23" s="95"/>
      <c r="AM23" s="96"/>
      <c r="AN23" s="96"/>
      <c r="AO23" s="95"/>
      <c r="AP23" s="96"/>
      <c r="AQ23" s="96"/>
      <c r="AR23" s="95"/>
      <c r="AS23" s="96"/>
      <c r="AT23" s="96"/>
      <c r="AU23" s="95"/>
      <c r="AV23" s="96"/>
      <c r="AW23" s="194"/>
    </row>
    <row r="24" spans="1:49" ht="15.75" customHeight="1" x14ac:dyDescent="0.25">
      <c r="A24" s="121" t="s">
        <v>215</v>
      </c>
      <c r="B24" s="94" t="s">
        <v>216</v>
      </c>
      <c r="C24" s="93"/>
      <c r="D24" s="93"/>
      <c r="E24" s="124"/>
      <c r="F24" s="124"/>
      <c r="G24" s="99" t="s">
        <v>48</v>
      </c>
      <c r="H24" s="100" t="s">
        <v>49</v>
      </c>
      <c r="I24" s="100" t="s">
        <v>50</v>
      </c>
      <c r="J24" s="93" t="s">
        <v>51</v>
      </c>
      <c r="K24" s="99" t="s">
        <v>217</v>
      </c>
      <c r="L24" s="101" t="s">
        <v>218</v>
      </c>
      <c r="M24" s="101" t="s">
        <v>219</v>
      </c>
      <c r="N24" s="202" t="s">
        <v>220</v>
      </c>
      <c r="O24" s="99" t="s">
        <v>217</v>
      </c>
      <c r="P24" s="101" t="s">
        <v>218</v>
      </c>
      <c r="Q24" s="101" t="s">
        <v>219</v>
      </c>
      <c r="R24" s="157" t="s">
        <v>220</v>
      </c>
      <c r="S24" s="163"/>
      <c r="T24" s="93"/>
      <c r="U24" s="93"/>
      <c r="V24" s="93"/>
      <c r="W24" s="93"/>
      <c r="X24" s="93"/>
      <c r="Y24" s="93"/>
      <c r="Z24" s="93"/>
      <c r="AA24" s="93"/>
      <c r="AB24" s="93"/>
      <c r="AC24" s="164"/>
      <c r="AD24" s="163"/>
      <c r="AE24" s="164"/>
      <c r="AF24" s="193"/>
      <c r="AG24" s="96"/>
      <c r="AH24" s="96"/>
      <c r="AI24" s="95"/>
      <c r="AJ24" s="96"/>
      <c r="AK24" s="96"/>
      <c r="AL24" s="95"/>
      <c r="AM24" s="96"/>
      <c r="AN24" s="96"/>
      <c r="AO24" s="95"/>
      <c r="AP24" s="96"/>
      <c r="AQ24" s="96"/>
      <c r="AR24" s="95"/>
      <c r="AS24" s="96"/>
      <c r="AT24" s="96"/>
      <c r="AU24" s="95"/>
      <c r="AV24" s="96"/>
      <c r="AW24" s="194"/>
    </row>
    <row r="25" spans="1:49" ht="16.5" customHeight="1" x14ac:dyDescent="0.25">
      <c r="A25" s="121" t="s">
        <v>221</v>
      </c>
      <c r="B25" s="94" t="s">
        <v>222</v>
      </c>
      <c r="C25" s="93"/>
      <c r="D25" s="93"/>
      <c r="E25" s="115">
        <v>2009</v>
      </c>
      <c r="F25" s="115">
        <f>E25+15</f>
        <v>2024</v>
      </c>
      <c r="G25" s="99" t="s">
        <v>208</v>
      </c>
      <c r="H25" s="101" t="s">
        <v>209</v>
      </c>
      <c r="I25" s="101" t="s">
        <v>210</v>
      </c>
      <c r="J25" s="202" t="s">
        <v>211</v>
      </c>
      <c r="K25" s="107" t="s">
        <v>223</v>
      </c>
      <c r="L25" s="108" t="s">
        <v>224</v>
      </c>
      <c r="M25" s="108" t="s">
        <v>225</v>
      </c>
      <c r="N25" s="202" t="s">
        <v>226</v>
      </c>
      <c r="O25" s="107" t="s">
        <v>190</v>
      </c>
      <c r="P25" s="108" t="s">
        <v>129</v>
      </c>
      <c r="Q25" s="108" t="s">
        <v>191</v>
      </c>
      <c r="R25" s="157" t="s">
        <v>192</v>
      </c>
      <c r="S25" s="163">
        <v>30000</v>
      </c>
      <c r="T25" s="108"/>
      <c r="U25" s="93"/>
      <c r="V25" s="93">
        <v>14813</v>
      </c>
      <c r="W25" s="93"/>
      <c r="X25" s="93"/>
      <c r="Y25" s="93">
        <v>30000</v>
      </c>
      <c r="Z25" s="93">
        <v>10000</v>
      </c>
      <c r="AA25" s="93"/>
      <c r="AB25" s="93"/>
      <c r="AC25" s="164"/>
      <c r="AD25" s="163">
        <v>1504</v>
      </c>
      <c r="AE25" s="164">
        <v>13532</v>
      </c>
      <c r="AF25" s="193">
        <v>13</v>
      </c>
      <c r="AG25" s="96">
        <v>0.3</v>
      </c>
      <c r="AH25" s="96"/>
      <c r="AI25" s="95">
        <v>15</v>
      </c>
      <c r="AJ25" s="96">
        <v>0.01</v>
      </c>
      <c r="AK25" s="96">
        <v>0.09</v>
      </c>
      <c r="AL25" s="95"/>
      <c r="AM25" s="96"/>
      <c r="AN25" s="96"/>
      <c r="AO25" s="95"/>
      <c r="AP25" s="96"/>
      <c r="AQ25" s="96"/>
      <c r="AR25" s="95"/>
      <c r="AS25" s="96"/>
      <c r="AT25" s="96"/>
      <c r="AU25" s="95"/>
      <c r="AV25" s="96"/>
      <c r="AW25" s="194"/>
    </row>
    <row r="26" spans="1:49" ht="16.5" customHeight="1" x14ac:dyDescent="0.25">
      <c r="A26" s="121" t="s">
        <v>227</v>
      </c>
      <c r="B26" s="94" t="s">
        <v>228</v>
      </c>
      <c r="C26" s="93"/>
      <c r="D26" s="93"/>
      <c r="E26" s="124"/>
      <c r="F26" s="124"/>
      <c r="G26" s="99" t="s">
        <v>121</v>
      </c>
      <c r="H26" s="101" t="s">
        <v>122</v>
      </c>
      <c r="I26" s="101" t="s">
        <v>123</v>
      </c>
      <c r="J26" s="106" t="s">
        <v>124</v>
      </c>
      <c r="K26" s="99"/>
      <c r="L26" s="101"/>
      <c r="M26" s="101"/>
      <c r="N26" s="202"/>
      <c r="O26" s="99" t="s">
        <v>229</v>
      </c>
      <c r="P26" s="101" t="s">
        <v>230</v>
      </c>
      <c r="Q26" s="101" t="s">
        <v>231</v>
      </c>
      <c r="R26" s="350" t="s">
        <v>232</v>
      </c>
      <c r="S26" s="163"/>
      <c r="T26" s="101"/>
      <c r="U26" s="93"/>
      <c r="V26" s="106"/>
      <c r="W26" s="106"/>
      <c r="X26" s="93"/>
      <c r="Y26" s="93"/>
      <c r="Z26" s="93"/>
      <c r="AA26" s="93"/>
      <c r="AB26" s="93"/>
      <c r="AC26" s="164"/>
      <c r="AD26" s="163"/>
      <c r="AE26" s="164"/>
      <c r="AF26" s="193"/>
      <c r="AG26" s="96"/>
      <c r="AH26" s="96"/>
      <c r="AI26" s="95"/>
      <c r="AJ26" s="96"/>
      <c r="AK26" s="96"/>
      <c r="AL26" s="95"/>
      <c r="AM26" s="96"/>
      <c r="AN26" s="96"/>
      <c r="AO26" s="95"/>
      <c r="AP26" s="96"/>
      <c r="AQ26" s="96"/>
      <c r="AR26" s="95"/>
      <c r="AS26" s="96"/>
      <c r="AT26" s="96"/>
      <c r="AU26" s="95"/>
      <c r="AV26" s="96"/>
      <c r="AW26" s="194"/>
    </row>
    <row r="27" spans="1:49" ht="15.75" customHeight="1" x14ac:dyDescent="0.25">
      <c r="A27" s="121" t="s">
        <v>233</v>
      </c>
      <c r="B27" s="94" t="s">
        <v>234</v>
      </c>
      <c r="C27" s="93"/>
      <c r="D27" s="93"/>
      <c r="E27" s="124">
        <v>2006</v>
      </c>
      <c r="F27" s="124">
        <v>2021</v>
      </c>
      <c r="G27" s="107" t="s">
        <v>471</v>
      </c>
      <c r="H27" s="108" t="s">
        <v>472</v>
      </c>
      <c r="I27" s="108" t="s">
        <v>473</v>
      </c>
      <c r="J27" s="204" t="s">
        <v>474</v>
      </c>
      <c r="K27" s="107" t="s">
        <v>238</v>
      </c>
      <c r="L27" s="108" t="s">
        <v>235</v>
      </c>
      <c r="M27" s="108" t="s">
        <v>236</v>
      </c>
      <c r="N27" s="202" t="s">
        <v>237</v>
      </c>
      <c r="O27" s="107" t="s">
        <v>239</v>
      </c>
      <c r="P27" s="108" t="s">
        <v>129</v>
      </c>
      <c r="Q27" s="108" t="s">
        <v>240</v>
      </c>
      <c r="R27" s="157" t="s">
        <v>241</v>
      </c>
      <c r="S27" s="163"/>
      <c r="T27" s="108">
        <v>78540</v>
      </c>
      <c r="U27" s="93"/>
      <c r="V27" s="93">
        <v>19896</v>
      </c>
      <c r="W27" s="93"/>
      <c r="X27" s="93"/>
      <c r="Y27" s="93"/>
      <c r="Z27" s="93"/>
      <c r="AA27" s="93"/>
      <c r="AB27" s="93"/>
      <c r="AC27" s="164"/>
      <c r="AD27" s="163">
        <v>4039</v>
      </c>
      <c r="AE27" s="164">
        <v>16156</v>
      </c>
      <c r="AF27" s="193">
        <v>14</v>
      </c>
      <c r="AG27" s="96"/>
      <c r="AH27" s="96">
        <v>0.25</v>
      </c>
      <c r="AI27" s="95">
        <v>13</v>
      </c>
      <c r="AJ27" s="96">
        <v>0.1</v>
      </c>
      <c r="AK27" s="96"/>
      <c r="AL27" s="95"/>
      <c r="AM27" s="96"/>
      <c r="AN27" s="96"/>
      <c r="AO27" s="95"/>
      <c r="AP27" s="96"/>
      <c r="AQ27" s="96"/>
      <c r="AR27" s="95"/>
      <c r="AS27" s="96"/>
      <c r="AT27" s="96"/>
      <c r="AU27" s="95"/>
      <c r="AV27" s="96"/>
      <c r="AW27" s="194"/>
    </row>
    <row r="28" spans="1:49" ht="14.25" customHeight="1" x14ac:dyDescent="0.25">
      <c r="A28" s="121" t="s">
        <v>242</v>
      </c>
      <c r="B28" s="94" t="s">
        <v>243</v>
      </c>
      <c r="C28" s="93"/>
      <c r="D28" s="93"/>
      <c r="E28" s="124">
        <v>2007</v>
      </c>
      <c r="F28" s="124">
        <v>2022</v>
      </c>
      <c r="G28" s="99" t="s">
        <v>244</v>
      </c>
      <c r="H28" s="101" t="s">
        <v>133</v>
      </c>
      <c r="I28" s="101" t="s">
        <v>181</v>
      </c>
      <c r="J28" s="202" t="s">
        <v>135</v>
      </c>
      <c r="K28" s="107" t="s">
        <v>245</v>
      </c>
      <c r="L28" s="108" t="s">
        <v>246</v>
      </c>
      <c r="M28" s="108" t="s">
        <v>247</v>
      </c>
      <c r="N28" s="202" t="s">
        <v>248</v>
      </c>
      <c r="O28" s="107" t="s">
        <v>557</v>
      </c>
      <c r="P28" s="108" t="s">
        <v>443</v>
      </c>
      <c r="Q28" s="108" t="s">
        <v>558</v>
      </c>
      <c r="R28" s="348" t="s">
        <v>559</v>
      </c>
      <c r="S28" s="163"/>
      <c r="T28" s="108"/>
      <c r="U28" s="93"/>
      <c r="V28" s="93">
        <v>9948</v>
      </c>
      <c r="W28" s="93"/>
      <c r="X28" s="93"/>
      <c r="Y28" s="93"/>
      <c r="Z28" s="93"/>
      <c r="AA28" s="93"/>
      <c r="AB28" s="93"/>
      <c r="AC28" s="164"/>
      <c r="AD28" s="163"/>
      <c r="AE28" s="164">
        <v>10097</v>
      </c>
      <c r="AF28" s="193">
        <v>14</v>
      </c>
      <c r="AG28" s="96"/>
      <c r="AH28" s="96">
        <v>0.1</v>
      </c>
      <c r="AI28" s="95"/>
      <c r="AJ28" s="96"/>
      <c r="AK28" s="96"/>
      <c r="AL28" s="95"/>
      <c r="AM28" s="96"/>
      <c r="AN28" s="96"/>
      <c r="AO28" s="95"/>
      <c r="AP28" s="96"/>
      <c r="AQ28" s="96"/>
      <c r="AR28" s="95"/>
      <c r="AS28" s="96"/>
      <c r="AT28" s="96"/>
      <c r="AU28" s="95"/>
      <c r="AV28" s="96"/>
      <c r="AW28" s="194"/>
    </row>
    <row r="29" spans="1:49" ht="15.75" customHeight="1" x14ac:dyDescent="0.25">
      <c r="A29" s="121" t="s">
        <v>251</v>
      </c>
      <c r="B29" s="94" t="s">
        <v>252</v>
      </c>
      <c r="C29" s="93"/>
      <c r="D29" s="93"/>
      <c r="E29" s="115">
        <v>2007</v>
      </c>
      <c r="F29" s="115">
        <f>E29+15</f>
        <v>2022</v>
      </c>
      <c r="G29" s="99" t="s">
        <v>253</v>
      </c>
      <c r="H29" s="101" t="s">
        <v>254</v>
      </c>
      <c r="I29" s="101" t="s">
        <v>255</v>
      </c>
      <c r="J29" s="202" t="s">
        <v>256</v>
      </c>
      <c r="K29" s="107" t="s">
        <v>257</v>
      </c>
      <c r="L29" s="108" t="s">
        <v>258</v>
      </c>
      <c r="M29" s="108" t="s">
        <v>259</v>
      </c>
      <c r="N29" s="202" t="s">
        <v>260</v>
      </c>
      <c r="O29" s="107" t="s">
        <v>239</v>
      </c>
      <c r="P29" s="108" t="s">
        <v>129</v>
      </c>
      <c r="Q29" s="108" t="s">
        <v>240</v>
      </c>
      <c r="R29" s="157" t="s">
        <v>241</v>
      </c>
      <c r="S29" s="163"/>
      <c r="T29" s="108"/>
      <c r="U29" s="93"/>
      <c r="V29" s="93">
        <v>9948</v>
      </c>
      <c r="W29" s="93"/>
      <c r="X29" s="93"/>
      <c r="Y29" s="93"/>
      <c r="Z29" s="93">
        <v>10000</v>
      </c>
      <c r="AA29" s="93"/>
      <c r="AB29" s="93"/>
      <c r="AC29" s="164"/>
      <c r="AD29" s="163">
        <v>1010</v>
      </c>
      <c r="AE29" s="164">
        <v>9088</v>
      </c>
      <c r="AF29" s="193">
        <v>14</v>
      </c>
      <c r="AG29" s="96"/>
      <c r="AH29" s="96">
        <v>0.05</v>
      </c>
      <c r="AI29" s="95">
        <v>14</v>
      </c>
      <c r="AJ29" s="96"/>
      <c r="AK29" s="96">
        <v>0.1</v>
      </c>
      <c r="AL29" s="95"/>
      <c r="AM29" s="96"/>
      <c r="AN29" s="96"/>
      <c r="AO29" s="95"/>
      <c r="AP29" s="96"/>
      <c r="AQ29" s="96"/>
      <c r="AR29" s="95"/>
      <c r="AS29" s="96"/>
      <c r="AT29" s="96"/>
      <c r="AU29" s="95"/>
      <c r="AV29" s="96"/>
      <c r="AW29" s="194"/>
    </row>
    <row r="30" spans="1:49" ht="15.75" customHeight="1" x14ac:dyDescent="0.25">
      <c r="A30" s="121" t="s">
        <v>261</v>
      </c>
      <c r="B30" s="94" t="s">
        <v>262</v>
      </c>
      <c r="C30" s="93"/>
      <c r="D30" s="93"/>
      <c r="E30" s="115">
        <v>2005</v>
      </c>
      <c r="F30" s="115">
        <f>E30+15</f>
        <v>2020</v>
      </c>
      <c r="G30" s="99" t="s">
        <v>121</v>
      </c>
      <c r="H30" s="101" t="s">
        <v>122</v>
      </c>
      <c r="I30" s="101" t="s">
        <v>123</v>
      </c>
      <c r="J30" s="202" t="s">
        <v>124</v>
      </c>
      <c r="K30" s="107" t="s">
        <v>263</v>
      </c>
      <c r="L30" s="108" t="s">
        <v>264</v>
      </c>
      <c r="M30" s="108" t="s">
        <v>265</v>
      </c>
      <c r="N30" s="202" t="s">
        <v>266</v>
      </c>
      <c r="O30" s="107" t="s">
        <v>190</v>
      </c>
      <c r="P30" s="101" t="s">
        <v>475</v>
      </c>
      <c r="Q30" s="101" t="s">
        <v>191</v>
      </c>
      <c r="R30" s="209" t="s">
        <v>192</v>
      </c>
      <c r="S30" s="163"/>
      <c r="T30" s="93"/>
      <c r="U30" s="93">
        <v>12641</v>
      </c>
      <c r="V30" s="93"/>
      <c r="W30" s="93"/>
      <c r="X30" s="93"/>
      <c r="Y30" s="93">
        <v>200000</v>
      </c>
      <c r="Z30" s="93"/>
      <c r="AA30" s="93"/>
      <c r="AB30" s="93"/>
      <c r="AC30" s="164"/>
      <c r="AD30" s="163">
        <v>5133</v>
      </c>
      <c r="AE30" s="164">
        <v>7699</v>
      </c>
      <c r="AF30" s="193">
        <v>4</v>
      </c>
      <c r="AG30" s="96">
        <v>0.15</v>
      </c>
      <c r="AH30" s="96"/>
      <c r="AI30" s="95">
        <v>9</v>
      </c>
      <c r="AJ30" s="96">
        <v>0.15</v>
      </c>
      <c r="AK30" s="96"/>
      <c r="AL30" s="95">
        <v>13</v>
      </c>
      <c r="AM30" s="96">
        <v>0.25</v>
      </c>
      <c r="AN30" s="96"/>
      <c r="AO30" s="95">
        <v>14</v>
      </c>
      <c r="AP30" s="96">
        <v>0.1</v>
      </c>
      <c r="AQ30" s="96"/>
      <c r="AR30" s="95" t="s">
        <v>6</v>
      </c>
      <c r="AS30" s="96">
        <v>0.1</v>
      </c>
      <c r="AT30" s="96"/>
      <c r="AU30" s="95"/>
      <c r="AV30" s="96"/>
      <c r="AW30" s="194"/>
    </row>
    <row r="31" spans="1:49" ht="15.75" customHeight="1" x14ac:dyDescent="0.25">
      <c r="A31" s="121" t="s">
        <v>267</v>
      </c>
      <c r="B31" s="94" t="s">
        <v>268</v>
      </c>
      <c r="C31" s="93"/>
      <c r="D31" s="93"/>
      <c r="E31" s="116">
        <v>2010</v>
      </c>
      <c r="F31" s="116">
        <f>E31+15</f>
        <v>2025</v>
      </c>
      <c r="G31" s="107" t="s">
        <v>269</v>
      </c>
      <c r="H31" s="108" t="s">
        <v>270</v>
      </c>
      <c r="I31" s="108" t="s">
        <v>271</v>
      </c>
      <c r="J31" s="202" t="s">
        <v>272</v>
      </c>
      <c r="K31" s="107" t="s">
        <v>273</v>
      </c>
      <c r="L31" s="101" t="s">
        <v>274</v>
      </c>
      <c r="M31" s="108" t="s">
        <v>275</v>
      </c>
      <c r="N31" s="202" t="s">
        <v>276</v>
      </c>
      <c r="O31" s="107" t="s">
        <v>239</v>
      </c>
      <c r="P31" s="108" t="s">
        <v>129</v>
      </c>
      <c r="Q31" s="108" t="s">
        <v>240</v>
      </c>
      <c r="R31" s="157" t="s">
        <v>241</v>
      </c>
      <c r="S31" s="163"/>
      <c r="T31" s="93"/>
      <c r="U31" s="93"/>
      <c r="V31" s="93">
        <v>12018</v>
      </c>
      <c r="W31" s="93"/>
      <c r="X31" s="93"/>
      <c r="Y31" s="93"/>
      <c r="Z31" s="93"/>
      <c r="AA31" s="93"/>
      <c r="AB31" s="93"/>
      <c r="AC31" s="164"/>
      <c r="AD31" s="163">
        <v>2457</v>
      </c>
      <c r="AE31" s="164">
        <v>9828</v>
      </c>
      <c r="AF31" s="193">
        <v>13</v>
      </c>
      <c r="AG31" s="96"/>
      <c r="AH31" s="96">
        <v>0.15</v>
      </c>
      <c r="AI31" s="95">
        <v>14</v>
      </c>
      <c r="AJ31" s="96"/>
      <c r="AK31" s="96">
        <v>0.01</v>
      </c>
      <c r="AL31" s="95"/>
      <c r="AM31" s="96"/>
      <c r="AN31" s="96"/>
      <c r="AO31" s="95"/>
      <c r="AP31" s="96"/>
      <c r="AQ31" s="96"/>
      <c r="AR31" s="95"/>
      <c r="AS31" s="96"/>
      <c r="AT31" s="96"/>
      <c r="AU31" s="95"/>
      <c r="AV31" s="96"/>
      <c r="AW31" s="194"/>
    </row>
    <row r="32" spans="1:49" ht="15" customHeight="1" x14ac:dyDescent="0.25">
      <c r="A32" s="121" t="s">
        <v>277</v>
      </c>
      <c r="B32" s="94" t="s">
        <v>278</v>
      </c>
      <c r="C32" s="93"/>
      <c r="D32" s="93"/>
      <c r="E32" s="115">
        <v>1998</v>
      </c>
      <c r="F32" s="115">
        <v>2024</v>
      </c>
      <c r="G32" s="99" t="s">
        <v>279</v>
      </c>
      <c r="H32" s="101" t="s">
        <v>280</v>
      </c>
      <c r="I32" s="101" t="s">
        <v>281</v>
      </c>
      <c r="J32" s="202" t="s">
        <v>282</v>
      </c>
      <c r="K32" s="99" t="s">
        <v>283</v>
      </c>
      <c r="L32" s="101" t="s">
        <v>284</v>
      </c>
      <c r="M32" s="101" t="s">
        <v>285</v>
      </c>
      <c r="N32" s="202" t="s">
        <v>286</v>
      </c>
      <c r="O32" s="99" t="s">
        <v>287</v>
      </c>
      <c r="P32" s="101" t="s">
        <v>284</v>
      </c>
      <c r="Q32" s="101" t="s">
        <v>288</v>
      </c>
      <c r="R32" s="155" t="s">
        <v>289</v>
      </c>
      <c r="S32" s="163"/>
      <c r="T32" s="101"/>
      <c r="U32" s="93"/>
      <c r="V32" s="104"/>
      <c r="W32" s="104"/>
      <c r="X32" s="93"/>
      <c r="Y32" s="93">
        <v>106100</v>
      </c>
      <c r="Z32" s="93">
        <v>243450</v>
      </c>
      <c r="AA32" s="93"/>
      <c r="AB32" s="93"/>
      <c r="AC32" s="164"/>
      <c r="AD32" s="163"/>
      <c r="AE32" s="164"/>
      <c r="AF32" s="193">
        <v>14</v>
      </c>
      <c r="AG32" s="96">
        <v>0.05</v>
      </c>
      <c r="AH32" s="96">
        <v>0.25</v>
      </c>
      <c r="AI32" s="95">
        <v>15</v>
      </c>
      <c r="AJ32" s="96">
        <v>0.05</v>
      </c>
      <c r="AK32" s="96">
        <v>0.05</v>
      </c>
      <c r="AL32" s="95"/>
      <c r="AM32" s="96"/>
      <c r="AN32" s="96"/>
      <c r="AO32" s="95"/>
      <c r="AP32" s="96"/>
      <c r="AQ32" s="96"/>
      <c r="AR32" s="95"/>
      <c r="AS32" s="96"/>
      <c r="AT32" s="96"/>
      <c r="AU32" s="95"/>
      <c r="AV32" s="96"/>
      <c r="AW32" s="194"/>
    </row>
    <row r="33" spans="1:49" ht="14.25" customHeight="1" x14ac:dyDescent="0.25">
      <c r="A33" s="121" t="s">
        <v>290</v>
      </c>
      <c r="B33" s="94" t="s">
        <v>291</v>
      </c>
      <c r="C33" s="93"/>
      <c r="D33" s="93"/>
      <c r="E33" s="115">
        <v>1998</v>
      </c>
      <c r="F33" s="115">
        <v>2024</v>
      </c>
      <c r="G33" s="107" t="s">
        <v>149</v>
      </c>
      <c r="H33" s="108" t="s">
        <v>292</v>
      </c>
      <c r="I33" s="108" t="s">
        <v>293</v>
      </c>
      <c r="J33" s="202" t="s">
        <v>152</v>
      </c>
      <c r="K33" s="107" t="s">
        <v>476</v>
      </c>
      <c r="L33" s="108" t="s">
        <v>477</v>
      </c>
      <c r="M33" s="108" t="s">
        <v>478</v>
      </c>
      <c r="N33" s="202" t="s">
        <v>479</v>
      </c>
      <c r="O33" s="107" t="s">
        <v>136</v>
      </c>
      <c r="P33" s="108" t="s">
        <v>129</v>
      </c>
      <c r="Q33" s="108" t="s">
        <v>137</v>
      </c>
      <c r="R33" s="157" t="s">
        <v>294</v>
      </c>
      <c r="S33" s="163"/>
      <c r="T33" s="108"/>
      <c r="U33" s="93"/>
      <c r="V33" s="93">
        <v>9948</v>
      </c>
      <c r="W33" s="93">
        <v>25000</v>
      </c>
      <c r="X33" s="93">
        <v>351209</v>
      </c>
      <c r="Y33" s="93"/>
      <c r="Z33" s="93"/>
      <c r="AA33" s="93"/>
      <c r="AB33" s="93"/>
      <c r="AC33" s="164"/>
      <c r="AD33" s="163"/>
      <c r="AE33" s="164">
        <v>10097</v>
      </c>
      <c r="AF33" s="193">
        <v>14</v>
      </c>
      <c r="AG33" s="96">
        <v>0.1</v>
      </c>
      <c r="AH33" s="96">
        <v>0.6</v>
      </c>
      <c r="AI33" s="95">
        <v>13</v>
      </c>
      <c r="AJ33" s="96">
        <v>0.1</v>
      </c>
      <c r="AK33" s="96">
        <v>0.59</v>
      </c>
      <c r="AL33" s="95"/>
      <c r="AM33" s="96"/>
      <c r="AN33" s="96"/>
      <c r="AO33" s="95"/>
      <c r="AP33" s="96"/>
      <c r="AQ33" s="96"/>
      <c r="AR33" s="95"/>
      <c r="AS33" s="96"/>
      <c r="AT33" s="96"/>
      <c r="AU33" s="95"/>
      <c r="AV33" s="96"/>
      <c r="AW33" s="194"/>
    </row>
    <row r="34" spans="1:49" ht="17.25" customHeight="1" x14ac:dyDescent="0.25">
      <c r="A34" s="121" t="s">
        <v>295</v>
      </c>
      <c r="B34" s="94" t="s">
        <v>296</v>
      </c>
      <c r="C34" s="93"/>
      <c r="D34" s="93"/>
      <c r="E34" s="124">
        <v>2008</v>
      </c>
      <c r="F34" s="124">
        <v>2023</v>
      </c>
      <c r="G34" s="99" t="s">
        <v>208</v>
      </c>
      <c r="H34" s="101" t="s">
        <v>209</v>
      </c>
      <c r="I34" s="101" t="s">
        <v>210</v>
      </c>
      <c r="J34" s="202" t="s">
        <v>211</v>
      </c>
      <c r="K34" s="99" t="s">
        <v>297</v>
      </c>
      <c r="L34" s="101" t="s">
        <v>298</v>
      </c>
      <c r="M34" s="101" t="s">
        <v>299</v>
      </c>
      <c r="N34" s="202" t="s">
        <v>300</v>
      </c>
      <c r="O34" s="99" t="s">
        <v>297</v>
      </c>
      <c r="P34" s="101" t="s">
        <v>298</v>
      </c>
      <c r="Q34" s="101" t="s">
        <v>299</v>
      </c>
      <c r="R34" s="155" t="s">
        <v>300</v>
      </c>
      <c r="S34" s="165"/>
      <c r="T34" s="93"/>
      <c r="U34" s="93"/>
      <c r="V34" s="93"/>
      <c r="W34" s="93"/>
      <c r="X34" s="93"/>
      <c r="Y34" s="93">
        <v>60000</v>
      </c>
      <c r="Z34" s="93">
        <v>40000</v>
      </c>
      <c r="AA34" s="93"/>
      <c r="AB34" s="93"/>
      <c r="AC34" s="164"/>
      <c r="AD34" s="163"/>
      <c r="AE34" s="164"/>
      <c r="AF34" s="193">
        <v>15</v>
      </c>
      <c r="AG34" s="96">
        <v>0.12</v>
      </c>
      <c r="AH34" s="96">
        <v>0.08</v>
      </c>
      <c r="AI34" s="95"/>
      <c r="AJ34" s="96"/>
      <c r="AK34" s="96"/>
      <c r="AL34" s="95"/>
      <c r="AM34" s="96"/>
      <c r="AN34" s="96"/>
      <c r="AO34" s="95"/>
      <c r="AP34" s="96"/>
      <c r="AQ34" s="96"/>
      <c r="AR34" s="95"/>
      <c r="AS34" s="96"/>
      <c r="AT34" s="96"/>
      <c r="AU34" s="95"/>
      <c r="AV34" s="96"/>
      <c r="AW34" s="194"/>
    </row>
    <row r="35" spans="1:49" ht="16.5" customHeight="1" x14ac:dyDescent="0.25">
      <c r="A35" s="121" t="s">
        <v>301</v>
      </c>
      <c r="B35" s="94" t="s">
        <v>302</v>
      </c>
      <c r="C35" s="93"/>
      <c r="D35" s="93"/>
      <c r="E35" s="124">
        <v>2009</v>
      </c>
      <c r="F35" s="124">
        <v>2024</v>
      </c>
      <c r="G35" s="99" t="s">
        <v>244</v>
      </c>
      <c r="H35" s="101" t="s">
        <v>303</v>
      </c>
      <c r="I35" s="101" t="s">
        <v>181</v>
      </c>
      <c r="J35" s="349" t="s">
        <v>539</v>
      </c>
      <c r="K35" s="99" t="s">
        <v>304</v>
      </c>
      <c r="L35" s="101" t="s">
        <v>305</v>
      </c>
      <c r="M35" s="101" t="s">
        <v>306</v>
      </c>
      <c r="N35" s="202" t="s">
        <v>307</v>
      </c>
      <c r="O35" s="99" t="s">
        <v>308</v>
      </c>
      <c r="P35" s="101" t="s">
        <v>309</v>
      </c>
      <c r="Q35" s="101" t="s">
        <v>310</v>
      </c>
      <c r="R35" s="155" t="s">
        <v>311</v>
      </c>
      <c r="S35" s="163"/>
      <c r="T35" s="101"/>
      <c r="U35" s="93"/>
      <c r="V35" s="104"/>
      <c r="W35" s="104"/>
      <c r="X35" s="93"/>
      <c r="Y35" s="93"/>
      <c r="Z35" s="93"/>
      <c r="AA35" s="93"/>
      <c r="AB35" s="93"/>
      <c r="AC35" s="164"/>
      <c r="AD35" s="163"/>
      <c r="AE35" s="164"/>
      <c r="AF35" s="193">
        <v>14</v>
      </c>
      <c r="AG35" s="96"/>
      <c r="AH35" s="96">
        <v>0.1</v>
      </c>
      <c r="AI35" s="95"/>
      <c r="AJ35" s="96"/>
      <c r="AK35" s="96"/>
      <c r="AL35" s="95"/>
      <c r="AM35" s="96"/>
      <c r="AN35" s="96"/>
      <c r="AO35" s="95"/>
      <c r="AP35" s="96"/>
      <c r="AQ35" s="96"/>
      <c r="AR35" s="95"/>
      <c r="AS35" s="96"/>
      <c r="AT35" s="96"/>
      <c r="AU35" s="95"/>
      <c r="AV35" s="96"/>
      <c r="AW35" s="194"/>
    </row>
    <row r="36" spans="1:49" ht="15.75" customHeight="1" x14ac:dyDescent="0.25">
      <c r="A36" s="121" t="s">
        <v>312</v>
      </c>
      <c r="B36" s="94" t="s">
        <v>313</v>
      </c>
      <c r="C36" s="93"/>
      <c r="D36" s="93"/>
      <c r="E36" s="124">
        <v>2009</v>
      </c>
      <c r="F36" s="124">
        <v>2024</v>
      </c>
      <c r="G36" s="107" t="s">
        <v>121</v>
      </c>
      <c r="H36" s="108" t="s">
        <v>122</v>
      </c>
      <c r="I36" s="108" t="s">
        <v>123</v>
      </c>
      <c r="J36" s="202" t="s">
        <v>124</v>
      </c>
      <c r="K36" s="107" t="s">
        <v>480</v>
      </c>
      <c r="L36" s="108" t="s">
        <v>481</v>
      </c>
      <c r="M36" s="108" t="s">
        <v>482</v>
      </c>
      <c r="N36" s="204" t="s">
        <v>483</v>
      </c>
      <c r="O36" s="107" t="s">
        <v>324</v>
      </c>
      <c r="P36" s="101" t="s">
        <v>460</v>
      </c>
      <c r="Q36" s="101" t="s">
        <v>325</v>
      </c>
      <c r="R36" s="209" t="s">
        <v>326</v>
      </c>
      <c r="S36" s="163"/>
      <c r="T36" s="93"/>
      <c r="U36" s="93">
        <v>6320</v>
      </c>
      <c r="V36" s="93"/>
      <c r="W36" s="93"/>
      <c r="X36" s="93"/>
      <c r="Y36" s="93"/>
      <c r="Z36" s="93"/>
      <c r="AA36" s="93">
        <v>125000</v>
      </c>
      <c r="AB36" s="93"/>
      <c r="AC36" s="164"/>
      <c r="AD36" s="163">
        <v>632</v>
      </c>
      <c r="AE36" s="164">
        <v>5688</v>
      </c>
      <c r="AF36" s="193">
        <v>13</v>
      </c>
      <c r="AG36" s="96"/>
      <c r="AH36" s="96">
        <v>0.1</v>
      </c>
      <c r="AI36" s="95">
        <v>14</v>
      </c>
      <c r="AJ36" s="96"/>
      <c r="AK36" s="96">
        <v>0.05</v>
      </c>
      <c r="AL36" s="95"/>
      <c r="AM36" s="96"/>
      <c r="AN36" s="96"/>
      <c r="AO36" s="95"/>
      <c r="AP36" s="96"/>
      <c r="AQ36" s="96"/>
      <c r="AR36" s="95"/>
      <c r="AS36" s="96"/>
      <c r="AT36" s="96"/>
      <c r="AU36" s="95"/>
      <c r="AV36" s="96"/>
      <c r="AW36" s="194"/>
    </row>
    <row r="37" spans="1:49" ht="14.25" customHeight="1" x14ac:dyDescent="0.25">
      <c r="A37" s="121" t="s">
        <v>314</v>
      </c>
      <c r="B37" s="94" t="s">
        <v>315</v>
      </c>
      <c r="C37" s="93"/>
      <c r="D37" s="93"/>
      <c r="E37" s="124">
        <v>2010</v>
      </c>
      <c r="F37" s="124">
        <v>2025</v>
      </c>
      <c r="G37" s="99" t="s">
        <v>316</v>
      </c>
      <c r="H37" s="101" t="s">
        <v>317</v>
      </c>
      <c r="I37" s="101" t="s">
        <v>318</v>
      </c>
      <c r="J37" s="202" t="s">
        <v>319</v>
      </c>
      <c r="K37" s="107" t="s">
        <v>320</v>
      </c>
      <c r="L37" s="108" t="s">
        <v>321</v>
      </c>
      <c r="M37" s="108" t="s">
        <v>322</v>
      </c>
      <c r="N37" s="202" t="s">
        <v>323</v>
      </c>
      <c r="O37" s="107" t="s">
        <v>324</v>
      </c>
      <c r="P37" s="108" t="s">
        <v>129</v>
      </c>
      <c r="Q37" s="108" t="s">
        <v>325</v>
      </c>
      <c r="R37" s="157" t="s">
        <v>326</v>
      </c>
      <c r="S37" s="163"/>
      <c r="T37" s="108"/>
      <c r="U37" s="93"/>
      <c r="V37" s="93">
        <v>9948</v>
      </c>
      <c r="W37" s="93"/>
      <c r="X37" s="93"/>
      <c r="Y37" s="93">
        <v>200000</v>
      </c>
      <c r="Z37" s="93">
        <v>50000</v>
      </c>
      <c r="AA37" s="93"/>
      <c r="AB37" s="93"/>
      <c r="AC37" s="164"/>
      <c r="AD37" s="163">
        <v>5049</v>
      </c>
      <c r="AE37" s="164">
        <v>5049</v>
      </c>
      <c r="AF37" s="193">
        <v>14</v>
      </c>
      <c r="AG37" s="96">
        <v>0.05</v>
      </c>
      <c r="AH37" s="96">
        <v>0.06</v>
      </c>
      <c r="AI37" s="95"/>
      <c r="AJ37" s="96"/>
      <c r="AK37" s="96"/>
      <c r="AL37" s="95"/>
      <c r="AM37" s="96"/>
      <c r="AN37" s="96"/>
      <c r="AO37" s="95"/>
      <c r="AP37" s="96"/>
      <c r="AQ37" s="96"/>
      <c r="AR37" s="95"/>
      <c r="AS37" s="96"/>
      <c r="AT37" s="96"/>
      <c r="AU37" s="95"/>
      <c r="AV37" s="96"/>
      <c r="AW37" s="194"/>
    </row>
    <row r="38" spans="1:49" ht="14.25" customHeight="1" x14ac:dyDescent="0.25">
      <c r="A38" s="121" t="s">
        <v>327</v>
      </c>
      <c r="B38" s="94" t="s">
        <v>328</v>
      </c>
      <c r="C38" s="93"/>
      <c r="D38" s="93"/>
      <c r="E38" s="116">
        <v>2011</v>
      </c>
      <c r="F38" s="116">
        <f>E38+15</f>
        <v>2026</v>
      </c>
      <c r="G38" s="99" t="s">
        <v>329</v>
      </c>
      <c r="H38" s="101" t="s">
        <v>330</v>
      </c>
      <c r="I38" s="101" t="s">
        <v>331</v>
      </c>
      <c r="J38" s="202" t="s">
        <v>332</v>
      </c>
      <c r="K38" s="99" t="s">
        <v>333</v>
      </c>
      <c r="L38" s="101" t="s">
        <v>330</v>
      </c>
      <c r="M38" s="101" t="s">
        <v>334</v>
      </c>
      <c r="N38" s="202" t="s">
        <v>335</v>
      </c>
      <c r="O38" s="107" t="s">
        <v>190</v>
      </c>
      <c r="P38" s="108" t="s">
        <v>129</v>
      </c>
      <c r="Q38" s="108" t="s">
        <v>191</v>
      </c>
      <c r="R38" s="157" t="s">
        <v>192</v>
      </c>
      <c r="S38" s="165"/>
      <c r="T38" s="93"/>
      <c r="U38" s="93"/>
      <c r="V38" s="93"/>
      <c r="W38" s="93"/>
      <c r="X38" s="93"/>
      <c r="Y38" s="93"/>
      <c r="Z38" s="93"/>
      <c r="AA38" s="93"/>
      <c r="AB38" s="93"/>
      <c r="AC38" s="164"/>
      <c r="AD38" s="163"/>
      <c r="AE38" s="164"/>
      <c r="AF38" s="193"/>
      <c r="AG38" s="96"/>
      <c r="AH38" s="96"/>
      <c r="AI38" s="95"/>
      <c r="AJ38" s="96"/>
      <c r="AK38" s="96"/>
      <c r="AL38" s="95"/>
      <c r="AM38" s="96"/>
      <c r="AN38" s="96"/>
      <c r="AO38" s="95"/>
      <c r="AP38" s="96"/>
      <c r="AQ38" s="96"/>
      <c r="AR38" s="95"/>
      <c r="AS38" s="96"/>
      <c r="AT38" s="96"/>
      <c r="AU38" s="95"/>
      <c r="AV38" s="96"/>
      <c r="AW38" s="194"/>
    </row>
    <row r="39" spans="1:49" ht="15" customHeight="1" x14ac:dyDescent="0.25">
      <c r="A39" s="121" t="s">
        <v>336</v>
      </c>
      <c r="B39" s="94" t="s">
        <v>337</v>
      </c>
      <c r="C39" s="93"/>
      <c r="D39" s="93"/>
      <c r="E39" s="118">
        <v>2009</v>
      </c>
      <c r="F39" s="116">
        <f>E39+15</f>
        <v>2024</v>
      </c>
      <c r="G39" s="99" t="s">
        <v>109</v>
      </c>
      <c r="H39" s="101" t="s">
        <v>110</v>
      </c>
      <c r="I39" s="101" t="s">
        <v>111</v>
      </c>
      <c r="J39" s="202" t="s">
        <v>112</v>
      </c>
      <c r="K39" s="99" t="s">
        <v>338</v>
      </c>
      <c r="L39" s="101" t="s">
        <v>339</v>
      </c>
      <c r="M39" s="101" t="s">
        <v>340</v>
      </c>
      <c r="N39" s="202" t="s">
        <v>341</v>
      </c>
      <c r="O39" s="99" t="s">
        <v>338</v>
      </c>
      <c r="P39" s="101" t="s">
        <v>339</v>
      </c>
      <c r="Q39" s="101" t="s">
        <v>340</v>
      </c>
      <c r="R39" s="155" t="s">
        <v>341</v>
      </c>
      <c r="S39" s="165"/>
      <c r="T39" s="93"/>
      <c r="U39" s="93"/>
      <c r="V39" s="93"/>
      <c r="W39" s="93"/>
      <c r="X39" s="93"/>
      <c r="Y39" s="93"/>
      <c r="Z39" s="93">
        <v>230000</v>
      </c>
      <c r="AA39" s="93"/>
      <c r="AB39" s="93"/>
      <c r="AC39" s="164"/>
      <c r="AD39" s="163"/>
      <c r="AE39" s="164"/>
      <c r="AF39" s="193">
        <v>13</v>
      </c>
      <c r="AG39" s="96">
        <v>0.2</v>
      </c>
      <c r="AH39" s="96"/>
      <c r="AI39" s="95"/>
      <c r="AJ39" s="96"/>
      <c r="AK39" s="96"/>
      <c r="AL39" s="95"/>
      <c r="AM39" s="96"/>
      <c r="AN39" s="96"/>
      <c r="AO39" s="95"/>
      <c r="AP39" s="96"/>
      <c r="AQ39" s="96"/>
      <c r="AR39" s="95"/>
      <c r="AS39" s="96"/>
      <c r="AT39" s="96"/>
      <c r="AU39" s="95"/>
      <c r="AV39" s="96"/>
      <c r="AW39" s="194"/>
    </row>
    <row r="40" spans="1:49" ht="14.25" customHeight="1" x14ac:dyDescent="0.25">
      <c r="A40" s="121" t="s">
        <v>496</v>
      </c>
      <c r="B40" s="94" t="s">
        <v>497</v>
      </c>
      <c r="C40" s="93"/>
      <c r="D40" s="93"/>
      <c r="E40" s="115">
        <v>2012</v>
      </c>
      <c r="F40" s="115">
        <f>E40+15</f>
        <v>2027</v>
      </c>
      <c r="G40" s="99" t="s">
        <v>121</v>
      </c>
      <c r="H40" s="101" t="s">
        <v>122</v>
      </c>
      <c r="I40" s="101" t="s">
        <v>123</v>
      </c>
      <c r="J40" s="202" t="s">
        <v>124</v>
      </c>
      <c r="K40" s="99" t="s">
        <v>484</v>
      </c>
      <c r="L40" s="101" t="s">
        <v>485</v>
      </c>
      <c r="M40" s="101" t="s">
        <v>265</v>
      </c>
      <c r="N40" s="204" t="s">
        <v>486</v>
      </c>
      <c r="O40" s="99" t="s">
        <v>136</v>
      </c>
      <c r="P40" s="101" t="s">
        <v>443</v>
      </c>
      <c r="Q40" s="101" t="s">
        <v>137</v>
      </c>
      <c r="R40" s="350" t="s">
        <v>562</v>
      </c>
      <c r="S40" s="163"/>
      <c r="T40" s="101"/>
      <c r="U40" s="93"/>
      <c r="V40" s="104"/>
      <c r="W40" s="104"/>
      <c r="X40" s="93"/>
      <c r="Y40" s="93">
        <v>600000</v>
      </c>
      <c r="Z40" s="93"/>
      <c r="AA40" s="93"/>
      <c r="AB40" s="93"/>
      <c r="AC40" s="164"/>
      <c r="AD40" s="163">
        <f>ROUND(10975.68,0)</f>
        <v>10976</v>
      </c>
      <c r="AE40" s="164">
        <f>ROUND(10975.68,0)</f>
        <v>10976</v>
      </c>
      <c r="AF40" s="193">
        <v>13</v>
      </c>
      <c r="AG40" s="96">
        <v>0.6</v>
      </c>
      <c r="AH40" s="96"/>
      <c r="AI40" s="95">
        <v>14</v>
      </c>
      <c r="AJ40" s="96">
        <v>0.2</v>
      </c>
      <c r="AK40" s="96"/>
      <c r="AL40" s="95"/>
      <c r="AM40" s="96"/>
      <c r="AN40" s="96"/>
      <c r="AO40" s="95"/>
      <c r="AP40" s="96"/>
      <c r="AQ40" s="96"/>
      <c r="AR40" s="95"/>
      <c r="AS40" s="96"/>
      <c r="AT40" s="96"/>
      <c r="AU40" s="95"/>
      <c r="AV40" s="96"/>
      <c r="AW40" s="194"/>
    </row>
    <row r="41" spans="1:49" ht="15" customHeight="1" x14ac:dyDescent="0.25">
      <c r="A41" s="121" t="s">
        <v>345</v>
      </c>
      <c r="B41" s="94" t="s">
        <v>346</v>
      </c>
      <c r="C41" s="93"/>
      <c r="D41" s="93"/>
      <c r="E41" s="124">
        <v>2012</v>
      </c>
      <c r="F41" s="124">
        <v>2027</v>
      </c>
      <c r="G41" s="99" t="s">
        <v>48</v>
      </c>
      <c r="H41" s="100" t="s">
        <v>49</v>
      </c>
      <c r="I41" s="100" t="s">
        <v>50</v>
      </c>
      <c r="J41" s="93" t="s">
        <v>51</v>
      </c>
      <c r="K41" s="99" t="s">
        <v>347</v>
      </c>
      <c r="L41" s="101" t="s">
        <v>249</v>
      </c>
      <c r="M41" s="101" t="s">
        <v>250</v>
      </c>
      <c r="N41" s="202" t="s">
        <v>348</v>
      </c>
      <c r="O41" s="99" t="s">
        <v>554</v>
      </c>
      <c r="P41" s="101" t="s">
        <v>555</v>
      </c>
      <c r="Q41" s="101" t="s">
        <v>565</v>
      </c>
      <c r="R41" s="348" t="s">
        <v>556</v>
      </c>
      <c r="S41" s="163"/>
      <c r="T41" s="93"/>
      <c r="U41" s="93"/>
      <c r="V41" s="93"/>
      <c r="W41" s="93"/>
      <c r="X41" s="93"/>
      <c r="Y41" s="93"/>
      <c r="Z41" s="93"/>
      <c r="AA41" s="93"/>
      <c r="AB41" s="93"/>
      <c r="AC41" s="164"/>
      <c r="AD41" s="163"/>
      <c r="AE41" s="164"/>
      <c r="AF41" s="193">
        <v>14</v>
      </c>
      <c r="AG41" s="96"/>
      <c r="AH41" s="96">
        <v>1</v>
      </c>
      <c r="AI41" s="95">
        <v>14</v>
      </c>
      <c r="AJ41" s="96"/>
      <c r="AK41" s="96">
        <v>1</v>
      </c>
      <c r="AL41" s="95">
        <v>14</v>
      </c>
      <c r="AM41" s="96"/>
      <c r="AN41" s="96">
        <v>0.2</v>
      </c>
      <c r="AO41" s="95"/>
      <c r="AP41" s="96"/>
      <c r="AQ41" s="96"/>
      <c r="AR41" s="95"/>
      <c r="AS41" s="96"/>
      <c r="AT41" s="96"/>
      <c r="AU41" s="95"/>
      <c r="AV41" s="96"/>
      <c r="AW41" s="194"/>
    </row>
    <row r="42" spans="1:49" ht="15" customHeight="1" x14ac:dyDescent="0.25">
      <c r="A42" s="121" t="s">
        <v>349</v>
      </c>
      <c r="B42" s="94" t="s">
        <v>350</v>
      </c>
      <c r="C42" s="93"/>
      <c r="D42" s="93"/>
      <c r="E42" s="116">
        <v>2006</v>
      </c>
      <c r="F42" s="116">
        <f>E42+15</f>
        <v>2021</v>
      </c>
      <c r="G42" s="99" t="s">
        <v>253</v>
      </c>
      <c r="H42" s="101" t="s">
        <v>254</v>
      </c>
      <c r="I42" s="101" t="s">
        <v>255</v>
      </c>
      <c r="J42" s="202" t="s">
        <v>256</v>
      </c>
      <c r="K42" s="107" t="s">
        <v>351</v>
      </c>
      <c r="L42" s="108" t="s">
        <v>352</v>
      </c>
      <c r="M42" s="108" t="s">
        <v>353</v>
      </c>
      <c r="N42" s="202" t="s">
        <v>354</v>
      </c>
      <c r="O42" s="107" t="s">
        <v>239</v>
      </c>
      <c r="P42" s="108" t="s">
        <v>129</v>
      </c>
      <c r="Q42" s="108" t="s">
        <v>240</v>
      </c>
      <c r="R42" s="157" t="s">
        <v>241</v>
      </c>
      <c r="S42" s="163"/>
      <c r="T42" s="108"/>
      <c r="U42" s="93"/>
      <c r="V42" s="93">
        <v>9948</v>
      </c>
      <c r="W42" s="93"/>
      <c r="X42" s="93"/>
      <c r="Y42" s="93">
        <v>205405</v>
      </c>
      <c r="Z42" s="93">
        <v>205405</v>
      </c>
      <c r="AA42" s="93"/>
      <c r="AB42" s="93"/>
      <c r="AC42" s="164"/>
      <c r="AD42" s="163">
        <v>5049</v>
      </c>
      <c r="AE42" s="164">
        <v>5049</v>
      </c>
      <c r="AF42" s="193">
        <v>14</v>
      </c>
      <c r="AG42" s="96">
        <v>0.15</v>
      </c>
      <c r="AH42" s="96">
        <v>0.15</v>
      </c>
      <c r="AI42" s="95"/>
      <c r="AJ42" s="96"/>
      <c r="AK42" s="96"/>
      <c r="AL42" s="95"/>
      <c r="AM42" s="96"/>
      <c r="AN42" s="96"/>
      <c r="AO42" s="95"/>
      <c r="AP42" s="96"/>
      <c r="AQ42" s="96"/>
      <c r="AR42" s="95"/>
      <c r="AS42" s="96"/>
      <c r="AT42" s="96"/>
      <c r="AU42" s="95"/>
      <c r="AV42" s="96"/>
      <c r="AW42" s="194"/>
    </row>
    <row r="43" spans="1:49" ht="14.25" customHeight="1" x14ac:dyDescent="0.25">
      <c r="A43" s="121" t="s">
        <v>355</v>
      </c>
      <c r="B43" s="94" t="s">
        <v>356</v>
      </c>
      <c r="C43" s="93"/>
      <c r="D43" s="93"/>
      <c r="E43" s="124">
        <v>2013</v>
      </c>
      <c r="F43" s="124">
        <v>2028</v>
      </c>
      <c r="G43" s="99" t="s">
        <v>208</v>
      </c>
      <c r="H43" s="101" t="s">
        <v>209</v>
      </c>
      <c r="I43" s="101" t="s">
        <v>210</v>
      </c>
      <c r="J43" s="202" t="s">
        <v>211</v>
      </c>
      <c r="K43" s="99" t="s">
        <v>223</v>
      </c>
      <c r="L43" s="108" t="s">
        <v>224</v>
      </c>
      <c r="M43" s="108" t="s">
        <v>225</v>
      </c>
      <c r="N43" s="202" t="s">
        <v>226</v>
      </c>
      <c r="O43" s="99" t="s">
        <v>190</v>
      </c>
      <c r="P43" s="101" t="s">
        <v>566</v>
      </c>
      <c r="Q43" s="101" t="s">
        <v>563</v>
      </c>
      <c r="R43" s="155" t="s">
        <v>564</v>
      </c>
      <c r="S43" s="163"/>
      <c r="T43" s="101"/>
      <c r="U43" s="93"/>
      <c r="V43" s="114"/>
      <c r="W43" s="106"/>
      <c r="X43" s="93"/>
      <c r="Y43" s="93">
        <v>100000</v>
      </c>
      <c r="Z43" s="93">
        <v>80000</v>
      </c>
      <c r="AA43" s="93"/>
      <c r="AB43" s="93"/>
      <c r="AC43" s="164"/>
      <c r="AD43" s="163">
        <v>8781</v>
      </c>
      <c r="AE43" s="164">
        <v>13171</v>
      </c>
      <c r="AF43" s="193">
        <v>13</v>
      </c>
      <c r="AG43" s="96">
        <v>0.25</v>
      </c>
      <c r="AH43" s="96">
        <v>0.05</v>
      </c>
      <c r="AI43" s="95"/>
      <c r="AJ43" s="96"/>
      <c r="AK43" s="96"/>
      <c r="AL43" s="95"/>
      <c r="AM43" s="96"/>
      <c r="AN43" s="96"/>
      <c r="AO43" s="95"/>
      <c r="AP43" s="96"/>
      <c r="AQ43" s="96"/>
      <c r="AR43" s="95"/>
      <c r="AS43" s="96"/>
      <c r="AT43" s="96"/>
      <c r="AU43" s="95"/>
      <c r="AV43" s="96"/>
      <c r="AW43" s="194"/>
    </row>
    <row r="44" spans="1:49" ht="15.75" customHeight="1" x14ac:dyDescent="0.25">
      <c r="A44" s="121" t="s">
        <v>493</v>
      </c>
      <c r="B44" s="94" t="s">
        <v>357</v>
      </c>
      <c r="C44" s="93"/>
      <c r="D44" s="93"/>
      <c r="E44" s="124">
        <v>2013</v>
      </c>
      <c r="F44" s="124">
        <v>2028</v>
      </c>
      <c r="G44" s="99" t="s">
        <v>109</v>
      </c>
      <c r="H44" s="101" t="s">
        <v>110</v>
      </c>
      <c r="I44" s="101" t="s">
        <v>111</v>
      </c>
      <c r="J44" s="202" t="s">
        <v>112</v>
      </c>
      <c r="K44" s="99" t="s">
        <v>542</v>
      </c>
      <c r="L44" s="101" t="s">
        <v>543</v>
      </c>
      <c r="M44" s="101" t="s">
        <v>540</v>
      </c>
      <c r="N44" s="349" t="s">
        <v>541</v>
      </c>
      <c r="O44" s="107" t="s">
        <v>239</v>
      </c>
      <c r="P44" s="108" t="s">
        <v>129</v>
      </c>
      <c r="Q44" s="108" t="s">
        <v>240</v>
      </c>
      <c r="R44" s="157" t="s">
        <v>241</v>
      </c>
      <c r="S44" s="163"/>
      <c r="T44" s="93"/>
      <c r="U44" s="93"/>
      <c r="V44" s="93"/>
      <c r="W44" s="93"/>
      <c r="X44" s="93"/>
      <c r="Y44" s="93"/>
      <c r="Z44" s="93"/>
      <c r="AA44" s="93"/>
      <c r="AB44" s="93"/>
      <c r="AC44" s="164"/>
      <c r="AD44" s="163">
        <v>76</v>
      </c>
      <c r="AE44" s="164">
        <v>687</v>
      </c>
      <c r="AF44" s="193"/>
      <c r="AG44" s="96"/>
      <c r="AH44" s="96"/>
      <c r="AI44" s="95"/>
      <c r="AJ44" s="96"/>
      <c r="AK44" s="96"/>
      <c r="AL44" s="95"/>
      <c r="AM44" s="96"/>
      <c r="AN44" s="96"/>
      <c r="AO44" s="95"/>
      <c r="AP44" s="96"/>
      <c r="AQ44" s="96"/>
      <c r="AR44" s="95"/>
      <c r="AS44" s="96"/>
      <c r="AT44" s="96"/>
      <c r="AU44" s="95"/>
      <c r="AV44" s="96"/>
      <c r="AW44" s="194"/>
    </row>
    <row r="45" spans="1:49" ht="17.25" customHeight="1" x14ac:dyDescent="0.25">
      <c r="A45" s="121" t="s">
        <v>494</v>
      </c>
      <c r="B45" s="94" t="s">
        <v>357</v>
      </c>
      <c r="C45" s="93"/>
      <c r="D45" s="93"/>
      <c r="E45" s="124">
        <v>2013</v>
      </c>
      <c r="F45" s="124">
        <v>2028</v>
      </c>
      <c r="G45" s="99" t="s">
        <v>109</v>
      </c>
      <c r="H45" s="101" t="s">
        <v>110</v>
      </c>
      <c r="I45" s="101" t="s">
        <v>111</v>
      </c>
      <c r="J45" s="202" t="s">
        <v>112</v>
      </c>
      <c r="K45" s="99" t="s">
        <v>544</v>
      </c>
      <c r="L45" s="101" t="s">
        <v>487</v>
      </c>
      <c r="M45" s="101" t="s">
        <v>545</v>
      </c>
      <c r="N45" s="349" t="s">
        <v>546</v>
      </c>
      <c r="O45" s="107" t="s">
        <v>239</v>
      </c>
      <c r="P45" s="108" t="s">
        <v>129</v>
      </c>
      <c r="Q45" s="108" t="s">
        <v>240</v>
      </c>
      <c r="R45" s="157" t="s">
        <v>241</v>
      </c>
      <c r="S45" s="163"/>
      <c r="T45" s="93"/>
      <c r="U45" s="93"/>
      <c r="V45" s="93">
        <v>7517</v>
      </c>
      <c r="W45" s="93"/>
      <c r="X45" s="93"/>
      <c r="Y45" s="93">
        <v>102050</v>
      </c>
      <c r="Z45" s="93"/>
      <c r="AA45" s="93"/>
      <c r="AB45" s="93"/>
      <c r="AC45" s="164"/>
      <c r="AD45" s="163">
        <v>3433</v>
      </c>
      <c r="AE45" s="164">
        <v>3433</v>
      </c>
      <c r="AF45" s="193">
        <v>14</v>
      </c>
      <c r="AG45" s="96">
        <v>0.4</v>
      </c>
      <c r="AH45" s="96">
        <v>0.2</v>
      </c>
      <c r="AI45" s="95"/>
      <c r="AJ45" s="96"/>
      <c r="AK45" s="96"/>
      <c r="AL45" s="95"/>
      <c r="AM45" s="96"/>
      <c r="AN45" s="96"/>
      <c r="AO45" s="95"/>
      <c r="AP45" s="96"/>
      <c r="AQ45" s="96"/>
      <c r="AR45" s="95"/>
      <c r="AS45" s="96"/>
      <c r="AT45" s="96"/>
      <c r="AU45" s="95"/>
      <c r="AV45" s="96"/>
      <c r="AW45" s="194"/>
    </row>
    <row r="46" spans="1:49" ht="18" customHeight="1" x14ac:dyDescent="0.25">
      <c r="A46" s="121" t="s">
        <v>359</v>
      </c>
      <c r="B46" s="94" t="s">
        <v>360</v>
      </c>
      <c r="C46" s="93"/>
      <c r="D46" s="93"/>
      <c r="E46" s="124">
        <v>2013</v>
      </c>
      <c r="F46" s="124">
        <v>2028</v>
      </c>
      <c r="G46" s="99" t="s">
        <v>208</v>
      </c>
      <c r="H46" s="101" t="s">
        <v>209</v>
      </c>
      <c r="I46" s="101" t="s">
        <v>210</v>
      </c>
      <c r="J46" s="202" t="s">
        <v>211</v>
      </c>
      <c r="K46" s="99" t="s">
        <v>361</v>
      </c>
      <c r="L46" s="101" t="s">
        <v>362</v>
      </c>
      <c r="M46" s="101" t="s">
        <v>363</v>
      </c>
      <c r="N46" s="202" t="s">
        <v>364</v>
      </c>
      <c r="O46" s="99" t="s">
        <v>190</v>
      </c>
      <c r="P46" s="101" t="s">
        <v>129</v>
      </c>
      <c r="Q46" s="101" t="s">
        <v>191</v>
      </c>
      <c r="R46" s="155" t="s">
        <v>192</v>
      </c>
      <c r="S46" s="167"/>
      <c r="T46" s="106"/>
      <c r="U46" s="93"/>
      <c r="V46" s="93"/>
      <c r="W46" s="93"/>
      <c r="X46" s="93"/>
      <c r="Y46" s="93">
        <v>167358</v>
      </c>
      <c r="Z46" s="93"/>
      <c r="AA46" s="93"/>
      <c r="AB46" s="93"/>
      <c r="AC46" s="164"/>
      <c r="AD46" s="163">
        <f>ROUND(2195.136,0)</f>
        <v>2195</v>
      </c>
      <c r="AE46" s="164">
        <f>ROUND(19756.224,0)</f>
        <v>19756</v>
      </c>
      <c r="AF46" s="193">
        <v>15</v>
      </c>
      <c r="AG46" s="96">
        <v>0.15</v>
      </c>
      <c r="AH46" s="96"/>
      <c r="AI46" s="95">
        <v>13</v>
      </c>
      <c r="AJ46" s="96">
        <v>0.25</v>
      </c>
      <c r="AK46" s="96">
        <v>0.05</v>
      </c>
      <c r="AL46" s="95"/>
      <c r="AM46" s="96"/>
      <c r="AN46" s="96"/>
      <c r="AO46" s="95"/>
      <c r="AP46" s="96"/>
      <c r="AQ46" s="96"/>
      <c r="AR46" s="95"/>
      <c r="AS46" s="96"/>
      <c r="AT46" s="96"/>
      <c r="AU46" s="95"/>
      <c r="AV46" s="96"/>
      <c r="AW46" s="194"/>
    </row>
    <row r="47" spans="1:49" ht="15.75" customHeight="1" x14ac:dyDescent="0.25">
      <c r="A47" s="121" t="s">
        <v>365</v>
      </c>
      <c r="B47" s="94" t="s">
        <v>366</v>
      </c>
      <c r="C47" s="93"/>
      <c r="D47" s="93"/>
      <c r="E47" s="124">
        <v>2013</v>
      </c>
      <c r="F47" s="124">
        <v>2028</v>
      </c>
      <c r="G47" s="99" t="s">
        <v>367</v>
      </c>
      <c r="H47" s="101" t="s">
        <v>280</v>
      </c>
      <c r="I47" s="101" t="s">
        <v>368</v>
      </c>
      <c r="J47" s="202" t="s">
        <v>369</v>
      </c>
      <c r="K47" s="99" t="s">
        <v>370</v>
      </c>
      <c r="L47" s="101" t="s">
        <v>280</v>
      </c>
      <c r="M47" s="101" t="s">
        <v>371</v>
      </c>
      <c r="N47" s="202" t="s">
        <v>372</v>
      </c>
      <c r="O47" s="99" t="s">
        <v>370</v>
      </c>
      <c r="P47" s="101" t="s">
        <v>280</v>
      </c>
      <c r="Q47" s="101" t="s">
        <v>371</v>
      </c>
      <c r="R47" s="157" t="s">
        <v>372</v>
      </c>
      <c r="S47" s="163"/>
      <c r="T47" s="93"/>
      <c r="U47" s="93"/>
      <c r="V47" s="93"/>
      <c r="W47" s="93"/>
      <c r="X47" s="93"/>
      <c r="Y47" s="93"/>
      <c r="Z47" s="93">
        <v>4590000</v>
      </c>
      <c r="AA47" s="93"/>
      <c r="AB47" s="93"/>
      <c r="AC47" s="164"/>
      <c r="AD47" s="163"/>
      <c r="AE47" s="164"/>
      <c r="AF47" s="193">
        <v>15</v>
      </c>
      <c r="AG47" s="96"/>
      <c r="AH47" s="96">
        <v>0.02</v>
      </c>
      <c r="AI47" s="95"/>
      <c r="AJ47" s="96"/>
      <c r="AK47" s="96"/>
      <c r="AL47" s="95"/>
      <c r="AM47" s="96"/>
      <c r="AN47" s="96"/>
      <c r="AO47" s="95"/>
      <c r="AP47" s="96"/>
      <c r="AQ47" s="96"/>
      <c r="AR47" s="95"/>
      <c r="AS47" s="96"/>
      <c r="AT47" s="96"/>
      <c r="AU47" s="95"/>
      <c r="AV47" s="96"/>
      <c r="AW47" s="194"/>
    </row>
    <row r="48" spans="1:49" ht="16.5" customHeight="1" x14ac:dyDescent="0.25">
      <c r="A48" s="121" t="s">
        <v>373</v>
      </c>
      <c r="B48" s="94" t="s">
        <v>374</v>
      </c>
      <c r="C48" s="93"/>
      <c r="D48" s="93"/>
      <c r="E48" s="124">
        <v>2013</v>
      </c>
      <c r="F48" s="124">
        <v>2028</v>
      </c>
      <c r="G48" s="99" t="s">
        <v>269</v>
      </c>
      <c r="H48" s="101" t="s">
        <v>270</v>
      </c>
      <c r="I48" s="101" t="s">
        <v>375</v>
      </c>
      <c r="J48" s="202" t="s">
        <v>272</v>
      </c>
      <c r="K48" s="99" t="s">
        <v>376</v>
      </c>
      <c r="L48" s="101" t="s">
        <v>377</v>
      </c>
      <c r="M48" s="101" t="s">
        <v>378</v>
      </c>
      <c r="N48" s="202" t="s">
        <v>379</v>
      </c>
      <c r="O48" s="99" t="s">
        <v>376</v>
      </c>
      <c r="P48" s="101" t="s">
        <v>377</v>
      </c>
      <c r="Q48" s="101" t="s">
        <v>378</v>
      </c>
      <c r="R48" s="155" t="s">
        <v>379</v>
      </c>
      <c r="S48" s="165"/>
      <c r="T48" s="93"/>
      <c r="U48" s="93"/>
      <c r="V48" s="93"/>
      <c r="W48" s="93"/>
      <c r="X48" s="93"/>
      <c r="Y48" s="93"/>
      <c r="Z48" s="93">
        <v>50000</v>
      </c>
      <c r="AA48" s="93"/>
      <c r="AB48" s="93"/>
      <c r="AC48" s="164"/>
      <c r="AD48" s="163"/>
      <c r="AE48" s="164"/>
      <c r="AF48" s="193"/>
      <c r="AG48" s="96"/>
      <c r="AH48" s="96"/>
      <c r="AI48" s="95">
        <v>13</v>
      </c>
      <c r="AJ48" s="96"/>
      <c r="AK48" s="96">
        <v>0.05</v>
      </c>
      <c r="AL48" s="95"/>
      <c r="AM48" s="96"/>
      <c r="AN48" s="96"/>
      <c r="AO48" s="95"/>
      <c r="AP48" s="96"/>
      <c r="AQ48" s="96"/>
      <c r="AR48" s="95"/>
      <c r="AS48" s="96"/>
      <c r="AT48" s="96"/>
      <c r="AU48" s="95"/>
      <c r="AV48" s="96"/>
      <c r="AW48" s="194"/>
    </row>
    <row r="49" spans="1:49" ht="17.25" customHeight="1" x14ac:dyDescent="0.25">
      <c r="A49" s="121" t="s">
        <v>380</v>
      </c>
      <c r="B49" s="94" t="s">
        <v>381</v>
      </c>
      <c r="C49" s="93"/>
      <c r="D49" s="93"/>
      <c r="E49" s="124">
        <v>2013</v>
      </c>
      <c r="F49" s="124">
        <v>2028</v>
      </c>
      <c r="G49" s="99" t="s">
        <v>269</v>
      </c>
      <c r="H49" s="101" t="s">
        <v>270</v>
      </c>
      <c r="I49" s="101" t="s">
        <v>375</v>
      </c>
      <c r="J49" s="202" t="s">
        <v>272</v>
      </c>
      <c r="K49" s="99" t="s">
        <v>376</v>
      </c>
      <c r="L49" s="101" t="s">
        <v>377</v>
      </c>
      <c r="M49" s="101" t="s">
        <v>378</v>
      </c>
      <c r="N49" s="202" t="s">
        <v>379</v>
      </c>
      <c r="O49" s="99" t="s">
        <v>376</v>
      </c>
      <c r="P49" s="101" t="s">
        <v>377</v>
      </c>
      <c r="Q49" s="101" t="s">
        <v>378</v>
      </c>
      <c r="R49" s="155" t="s">
        <v>379</v>
      </c>
      <c r="S49" s="163"/>
      <c r="T49" s="93"/>
      <c r="U49" s="93"/>
      <c r="V49" s="93"/>
      <c r="W49" s="93"/>
      <c r="X49" s="93"/>
      <c r="Y49" s="93"/>
      <c r="Z49" s="93">
        <v>10000</v>
      </c>
      <c r="AA49" s="93"/>
      <c r="AB49" s="93"/>
      <c r="AC49" s="164"/>
      <c r="AD49" s="163"/>
      <c r="AE49" s="164"/>
      <c r="AF49" s="193"/>
      <c r="AG49" s="96"/>
      <c r="AH49" s="96"/>
      <c r="AI49" s="95">
        <v>14</v>
      </c>
      <c r="AJ49" s="96"/>
      <c r="AK49" s="96">
        <v>0.02</v>
      </c>
      <c r="AL49" s="95"/>
      <c r="AM49" s="96"/>
      <c r="AN49" s="96"/>
      <c r="AO49" s="95"/>
      <c r="AP49" s="96"/>
      <c r="AQ49" s="96"/>
      <c r="AR49" s="95"/>
      <c r="AS49" s="96"/>
      <c r="AT49" s="96"/>
      <c r="AU49" s="95"/>
      <c r="AV49" s="96"/>
      <c r="AW49" s="194"/>
    </row>
    <row r="50" spans="1:49" ht="15.75" customHeight="1" x14ac:dyDescent="0.25">
      <c r="A50" s="121" t="s">
        <v>382</v>
      </c>
      <c r="B50" s="94" t="s">
        <v>383</v>
      </c>
      <c r="C50" s="93"/>
      <c r="D50" s="93"/>
      <c r="E50" s="124">
        <v>2013</v>
      </c>
      <c r="F50" s="124">
        <v>2013</v>
      </c>
      <c r="G50" s="99" t="s">
        <v>109</v>
      </c>
      <c r="H50" s="101" t="s">
        <v>110</v>
      </c>
      <c r="I50" s="101" t="s">
        <v>111</v>
      </c>
      <c r="J50" s="202" t="s">
        <v>112</v>
      </c>
      <c r="K50" s="99" t="s">
        <v>384</v>
      </c>
      <c r="L50" s="101" t="s">
        <v>385</v>
      </c>
      <c r="M50" s="101" t="s">
        <v>386</v>
      </c>
      <c r="N50" s="202" t="s">
        <v>387</v>
      </c>
      <c r="O50" s="99" t="s">
        <v>384</v>
      </c>
      <c r="P50" s="101" t="s">
        <v>385</v>
      </c>
      <c r="Q50" s="101" t="s">
        <v>386</v>
      </c>
      <c r="R50" s="155" t="s">
        <v>387</v>
      </c>
      <c r="S50" s="165"/>
      <c r="T50" s="93"/>
      <c r="U50" s="93"/>
      <c r="V50" s="93"/>
      <c r="W50" s="93"/>
      <c r="X50" s="93"/>
      <c r="Y50" s="93"/>
      <c r="Z50" s="93"/>
      <c r="AA50" s="93"/>
      <c r="AB50" s="93"/>
      <c r="AC50" s="164"/>
      <c r="AD50" s="163"/>
      <c r="AE50" s="164"/>
      <c r="AF50" s="193"/>
      <c r="AG50" s="96"/>
      <c r="AH50" s="96"/>
      <c r="AI50" s="95"/>
      <c r="AJ50" s="96"/>
      <c r="AK50" s="96"/>
      <c r="AL50" s="95"/>
      <c r="AM50" s="96"/>
      <c r="AN50" s="96"/>
      <c r="AO50" s="95"/>
      <c r="AP50" s="96"/>
      <c r="AQ50" s="96"/>
      <c r="AR50" s="95"/>
      <c r="AS50" s="96"/>
      <c r="AT50" s="96"/>
      <c r="AU50" s="95"/>
      <c r="AV50" s="96"/>
      <c r="AW50" s="194"/>
    </row>
    <row r="51" spans="1:49" ht="14.25" customHeight="1" x14ac:dyDescent="0.25">
      <c r="A51" s="121" t="s">
        <v>388</v>
      </c>
      <c r="B51" s="94" t="s">
        <v>389</v>
      </c>
      <c r="C51" s="93"/>
      <c r="D51" s="93"/>
      <c r="E51" s="124">
        <v>2007</v>
      </c>
      <c r="F51" s="124">
        <v>2024</v>
      </c>
      <c r="G51" s="99" t="s">
        <v>547</v>
      </c>
      <c r="H51" s="101" t="s">
        <v>548</v>
      </c>
      <c r="I51" s="101" t="s">
        <v>549</v>
      </c>
      <c r="J51" s="349" t="s">
        <v>550</v>
      </c>
      <c r="K51" s="99" t="s">
        <v>390</v>
      </c>
      <c r="L51" s="101" t="s">
        <v>391</v>
      </c>
      <c r="M51" s="101" t="s">
        <v>392</v>
      </c>
      <c r="N51" s="202" t="s">
        <v>393</v>
      </c>
      <c r="O51" s="99" t="s">
        <v>390</v>
      </c>
      <c r="P51" s="101" t="s">
        <v>391</v>
      </c>
      <c r="Q51" s="101" t="s">
        <v>392</v>
      </c>
      <c r="R51" s="202" t="s">
        <v>393</v>
      </c>
      <c r="S51" s="163"/>
      <c r="T51" s="101"/>
      <c r="U51" s="93"/>
      <c r="V51" s="104"/>
      <c r="W51" s="104"/>
      <c r="X51" s="93"/>
      <c r="Y51" s="93"/>
      <c r="Z51" s="93"/>
      <c r="AA51" s="93"/>
      <c r="AB51" s="93">
        <v>810000</v>
      </c>
      <c r="AC51" s="164">
        <v>490000</v>
      </c>
      <c r="AD51" s="163"/>
      <c r="AE51" s="164"/>
      <c r="AF51" s="193">
        <v>12</v>
      </c>
      <c r="AG51" s="96"/>
      <c r="AH51" s="96">
        <v>0.95</v>
      </c>
      <c r="AI51" s="95">
        <v>13</v>
      </c>
      <c r="AJ51" s="96"/>
      <c r="AK51" s="96">
        <v>0.2</v>
      </c>
      <c r="AL51" s="95"/>
      <c r="AM51" s="96"/>
      <c r="AN51" s="96"/>
      <c r="AO51" s="95"/>
      <c r="AP51" s="96"/>
      <c r="AQ51" s="96"/>
      <c r="AR51" s="95"/>
      <c r="AS51" s="96"/>
      <c r="AT51" s="96"/>
      <c r="AU51" s="95"/>
      <c r="AV51" s="96"/>
      <c r="AW51" s="194"/>
    </row>
    <row r="52" spans="1:49" ht="16.5" customHeight="1" x14ac:dyDescent="0.25">
      <c r="A52" s="121" t="s">
        <v>395</v>
      </c>
      <c r="B52" s="94" t="s">
        <v>396</v>
      </c>
      <c r="C52" s="93"/>
      <c r="D52" s="93"/>
      <c r="E52" s="124">
        <v>2007</v>
      </c>
      <c r="F52" s="124">
        <v>2022</v>
      </c>
      <c r="G52" s="99" t="s">
        <v>547</v>
      </c>
      <c r="H52" s="101" t="s">
        <v>548</v>
      </c>
      <c r="I52" s="101" t="s">
        <v>549</v>
      </c>
      <c r="J52" s="349" t="s">
        <v>550</v>
      </c>
      <c r="K52" s="99" t="s">
        <v>390</v>
      </c>
      <c r="L52" s="101" t="s">
        <v>391</v>
      </c>
      <c r="M52" s="101" t="s">
        <v>392</v>
      </c>
      <c r="N52" s="202" t="s">
        <v>393</v>
      </c>
      <c r="O52" s="99" t="s">
        <v>397</v>
      </c>
      <c r="P52" s="101" t="s">
        <v>391</v>
      </c>
      <c r="Q52" s="101" t="s">
        <v>398</v>
      </c>
      <c r="R52" s="155" t="s">
        <v>399</v>
      </c>
      <c r="S52" s="163"/>
      <c r="T52" s="101"/>
      <c r="U52" s="93"/>
      <c r="V52" s="104"/>
      <c r="W52" s="104"/>
      <c r="X52" s="93"/>
      <c r="Y52" s="93"/>
      <c r="Z52" s="93"/>
      <c r="AA52" s="93"/>
      <c r="AB52" s="93"/>
      <c r="AC52" s="164">
        <v>50000</v>
      </c>
      <c r="AD52" s="163"/>
      <c r="AE52" s="164"/>
      <c r="AF52" s="193">
        <v>13</v>
      </c>
      <c r="AG52" s="96">
        <v>0.05</v>
      </c>
      <c r="AH52" s="96">
        <v>0.05</v>
      </c>
      <c r="AI52" s="95">
        <v>13</v>
      </c>
      <c r="AJ52" s="96">
        <v>0.05</v>
      </c>
      <c r="AK52" s="96">
        <v>0.05</v>
      </c>
      <c r="AL52" s="95"/>
      <c r="AM52" s="96"/>
      <c r="AN52" s="96"/>
      <c r="AO52" s="95"/>
      <c r="AP52" s="96"/>
      <c r="AQ52" s="96"/>
      <c r="AR52" s="95"/>
      <c r="AS52" s="96"/>
      <c r="AT52" s="96"/>
      <c r="AU52" s="95"/>
      <c r="AV52" s="96"/>
      <c r="AW52" s="194"/>
    </row>
    <row r="53" spans="1:49" ht="14.25" customHeight="1" x14ac:dyDescent="0.25">
      <c r="A53" s="121" t="s">
        <v>400</v>
      </c>
      <c r="B53" s="94" t="s">
        <v>401</v>
      </c>
      <c r="C53" s="93"/>
      <c r="D53" s="93"/>
      <c r="E53" s="124">
        <v>2007</v>
      </c>
      <c r="F53" s="124">
        <v>2022</v>
      </c>
      <c r="G53" s="99" t="s">
        <v>547</v>
      </c>
      <c r="H53" s="101" t="s">
        <v>548</v>
      </c>
      <c r="I53" s="101" t="s">
        <v>549</v>
      </c>
      <c r="J53" s="349" t="s">
        <v>550</v>
      </c>
      <c r="K53" s="99" t="s">
        <v>390</v>
      </c>
      <c r="L53" s="101" t="s">
        <v>391</v>
      </c>
      <c r="M53" s="101" t="s">
        <v>392</v>
      </c>
      <c r="N53" s="202" t="s">
        <v>393</v>
      </c>
      <c r="O53" s="99" t="s">
        <v>402</v>
      </c>
      <c r="P53" s="101" t="s">
        <v>403</v>
      </c>
      <c r="Q53" s="101" t="s">
        <v>404</v>
      </c>
      <c r="R53" s="155" t="s">
        <v>405</v>
      </c>
      <c r="S53" s="163"/>
      <c r="T53" s="101"/>
      <c r="U53" s="93"/>
      <c r="V53" s="104"/>
      <c r="W53" s="104"/>
      <c r="X53" s="93"/>
      <c r="Y53" s="93"/>
      <c r="Z53" s="93"/>
      <c r="AA53" s="93">
        <v>40000</v>
      </c>
      <c r="AB53" s="93">
        <v>125000</v>
      </c>
      <c r="AC53" s="164">
        <v>36000</v>
      </c>
      <c r="AD53" s="163"/>
      <c r="AE53" s="164"/>
      <c r="AF53" s="193">
        <v>12</v>
      </c>
      <c r="AG53" s="96">
        <v>0.05</v>
      </c>
      <c r="AH53" s="96">
        <v>0.1</v>
      </c>
      <c r="AI53" s="95">
        <v>13</v>
      </c>
      <c r="AJ53" s="96">
        <v>0.02</v>
      </c>
      <c r="AK53" s="96">
        <v>0.08</v>
      </c>
      <c r="AL53" s="95"/>
      <c r="AM53" s="96"/>
      <c r="AN53" s="96"/>
      <c r="AO53" s="95"/>
      <c r="AP53" s="96"/>
      <c r="AQ53" s="96"/>
      <c r="AR53" s="95"/>
      <c r="AS53" s="96"/>
      <c r="AT53" s="96"/>
      <c r="AU53" s="95"/>
      <c r="AV53" s="96"/>
      <c r="AW53" s="194"/>
    </row>
    <row r="54" spans="1:49" ht="17.25" customHeight="1" x14ac:dyDescent="0.25">
      <c r="A54" s="121" t="s">
        <v>406</v>
      </c>
      <c r="B54" s="94" t="s">
        <v>407</v>
      </c>
      <c r="C54" s="93"/>
      <c r="D54" s="93"/>
      <c r="E54" s="124">
        <v>2007</v>
      </c>
      <c r="F54" s="124">
        <v>2022</v>
      </c>
      <c r="G54" s="99" t="s">
        <v>547</v>
      </c>
      <c r="H54" s="101" t="s">
        <v>548</v>
      </c>
      <c r="I54" s="101" t="s">
        <v>549</v>
      </c>
      <c r="J54" s="349" t="s">
        <v>550</v>
      </c>
      <c r="K54" s="99" t="s">
        <v>551</v>
      </c>
      <c r="L54" s="101" t="s">
        <v>408</v>
      </c>
      <c r="M54" s="101" t="s">
        <v>552</v>
      </c>
      <c r="N54" s="349" t="s">
        <v>553</v>
      </c>
      <c r="O54" s="99" t="s">
        <v>390</v>
      </c>
      <c r="P54" s="101" t="s">
        <v>391</v>
      </c>
      <c r="Q54" s="101" t="s">
        <v>392</v>
      </c>
      <c r="R54" s="155" t="s">
        <v>393</v>
      </c>
      <c r="S54" s="163"/>
      <c r="T54" s="101"/>
      <c r="U54" s="93"/>
      <c r="V54" s="104"/>
      <c r="W54" s="104"/>
      <c r="X54" s="93"/>
      <c r="Y54" s="93"/>
      <c r="Z54" s="93"/>
      <c r="AA54" s="93">
        <v>230000</v>
      </c>
      <c r="AB54" s="93">
        <v>570000</v>
      </c>
      <c r="AC54" s="164"/>
      <c r="AD54" s="163"/>
      <c r="AE54" s="164"/>
      <c r="AF54" s="193">
        <v>11</v>
      </c>
      <c r="AG54" s="96">
        <v>0.02</v>
      </c>
      <c r="AH54" s="96">
        <v>0.03</v>
      </c>
      <c r="AI54" s="95">
        <v>12</v>
      </c>
      <c r="AJ54" s="96">
        <v>0.12</v>
      </c>
      <c r="AK54" s="96">
        <v>0.28000000000000003</v>
      </c>
      <c r="AL54" s="95">
        <v>13</v>
      </c>
      <c r="AM54" s="96">
        <v>0.38</v>
      </c>
      <c r="AN54" s="96">
        <v>0.92</v>
      </c>
      <c r="AO54" s="95"/>
      <c r="AP54" s="96"/>
      <c r="AQ54" s="96"/>
      <c r="AR54" s="95"/>
      <c r="AS54" s="96"/>
      <c r="AT54" s="96"/>
      <c r="AU54" s="95"/>
      <c r="AV54" s="96"/>
      <c r="AW54" s="194"/>
    </row>
    <row r="55" spans="1:49" ht="16.5" customHeight="1" x14ac:dyDescent="0.25">
      <c r="A55" s="121" t="s">
        <v>409</v>
      </c>
      <c r="B55" s="94" t="s">
        <v>410</v>
      </c>
      <c r="C55" s="93"/>
      <c r="D55" s="93"/>
      <c r="E55" s="116">
        <v>1990</v>
      </c>
      <c r="F55" s="116">
        <v>2025</v>
      </c>
      <c r="G55" s="99" t="s">
        <v>547</v>
      </c>
      <c r="H55" s="101" t="s">
        <v>548</v>
      </c>
      <c r="I55" s="101" t="s">
        <v>549</v>
      </c>
      <c r="J55" s="349" t="s">
        <v>550</v>
      </c>
      <c r="K55" s="99" t="s">
        <v>390</v>
      </c>
      <c r="L55" s="101" t="s">
        <v>391</v>
      </c>
      <c r="M55" s="101" t="s">
        <v>392</v>
      </c>
      <c r="N55" s="106" t="s">
        <v>393</v>
      </c>
      <c r="O55" s="99" t="s">
        <v>390</v>
      </c>
      <c r="P55" s="101" t="s">
        <v>391</v>
      </c>
      <c r="Q55" s="101" t="s">
        <v>392</v>
      </c>
      <c r="R55" s="155" t="s">
        <v>393</v>
      </c>
      <c r="S55" s="163"/>
      <c r="T55" s="101">
        <v>25000</v>
      </c>
      <c r="U55" s="93"/>
      <c r="V55" s="104"/>
      <c r="W55" s="104"/>
      <c r="X55" s="93"/>
      <c r="Y55" s="93"/>
      <c r="Z55" s="93"/>
      <c r="AA55" s="93"/>
      <c r="AB55" s="93">
        <v>490000</v>
      </c>
      <c r="AC55" s="164">
        <v>210000</v>
      </c>
      <c r="AD55" s="163"/>
      <c r="AE55" s="164"/>
      <c r="AF55" s="193">
        <v>13</v>
      </c>
      <c r="AG55" s="96"/>
      <c r="AH55" s="96">
        <v>0.15</v>
      </c>
      <c r="AI55" s="95"/>
      <c r="AJ55" s="96"/>
      <c r="AK55" s="96"/>
      <c r="AL55" s="95"/>
      <c r="AM55" s="96"/>
      <c r="AN55" s="96"/>
      <c r="AO55" s="95"/>
      <c r="AP55" s="96"/>
      <c r="AQ55" s="96"/>
      <c r="AR55" s="95"/>
      <c r="AS55" s="96"/>
      <c r="AT55" s="96"/>
      <c r="AU55" s="95"/>
      <c r="AV55" s="96"/>
      <c r="AW55" s="194"/>
    </row>
    <row r="56" spans="1:49" ht="15" customHeight="1" x14ac:dyDescent="0.25">
      <c r="A56" s="121" t="s">
        <v>411</v>
      </c>
      <c r="B56" s="94" t="s">
        <v>412</v>
      </c>
      <c r="C56" s="93"/>
      <c r="D56" s="93"/>
      <c r="E56" s="124">
        <v>2007</v>
      </c>
      <c r="F56" s="124">
        <v>2022</v>
      </c>
      <c r="G56" s="99" t="s">
        <v>547</v>
      </c>
      <c r="H56" s="101" t="s">
        <v>548</v>
      </c>
      <c r="I56" s="101" t="s">
        <v>549</v>
      </c>
      <c r="J56" s="349" t="s">
        <v>550</v>
      </c>
      <c r="K56" s="99" t="s">
        <v>413</v>
      </c>
      <c r="L56" s="101" t="s">
        <v>391</v>
      </c>
      <c r="M56" s="101" t="s">
        <v>414</v>
      </c>
      <c r="N56" s="202" t="s">
        <v>415</v>
      </c>
      <c r="O56" s="99" t="s">
        <v>422</v>
      </c>
      <c r="P56" s="101" t="s">
        <v>408</v>
      </c>
      <c r="Q56" s="101" t="s">
        <v>423</v>
      </c>
      <c r="R56" s="155" t="s">
        <v>424</v>
      </c>
      <c r="S56" s="163"/>
      <c r="T56" s="101"/>
      <c r="U56" s="93"/>
      <c r="V56" s="104"/>
      <c r="W56" s="104"/>
      <c r="X56" s="93"/>
      <c r="Y56" s="93"/>
      <c r="Z56" s="93"/>
      <c r="AA56" s="93">
        <v>120000</v>
      </c>
      <c r="AB56" s="93">
        <v>225000</v>
      </c>
      <c r="AC56" s="164">
        <v>122000</v>
      </c>
      <c r="AD56" s="163"/>
      <c r="AE56" s="164"/>
      <c r="AF56" s="193">
        <v>13</v>
      </c>
      <c r="AG56" s="96">
        <v>0.25</v>
      </c>
      <c r="AH56" s="96">
        <v>0.75</v>
      </c>
      <c r="AI56" s="95"/>
      <c r="AJ56" s="96"/>
      <c r="AK56" s="96"/>
      <c r="AL56" s="95"/>
      <c r="AM56" s="96"/>
      <c r="AN56" s="96"/>
      <c r="AO56" s="95"/>
      <c r="AP56" s="96"/>
      <c r="AQ56" s="96"/>
      <c r="AR56" s="95"/>
      <c r="AS56" s="96"/>
      <c r="AT56" s="96"/>
      <c r="AU56" s="95"/>
      <c r="AV56" s="96"/>
      <c r="AW56" s="194"/>
    </row>
    <row r="57" spans="1:49" ht="17.25" customHeight="1" x14ac:dyDescent="0.25">
      <c r="A57" s="121" t="s">
        <v>416</v>
      </c>
      <c r="B57" s="94" t="s">
        <v>417</v>
      </c>
      <c r="C57" s="93"/>
      <c r="D57" s="93"/>
      <c r="E57" s="124">
        <v>2007</v>
      </c>
      <c r="F57" s="124">
        <v>2022</v>
      </c>
      <c r="G57" s="99" t="s">
        <v>547</v>
      </c>
      <c r="H57" s="101" t="s">
        <v>548</v>
      </c>
      <c r="I57" s="101" t="s">
        <v>549</v>
      </c>
      <c r="J57" s="349" t="s">
        <v>550</v>
      </c>
      <c r="K57" s="99" t="s">
        <v>390</v>
      </c>
      <c r="L57" s="101" t="s">
        <v>391</v>
      </c>
      <c r="M57" s="101" t="s">
        <v>392</v>
      </c>
      <c r="N57" s="349" t="s">
        <v>393</v>
      </c>
      <c r="O57" s="99" t="s">
        <v>390</v>
      </c>
      <c r="P57" s="101" t="s">
        <v>391</v>
      </c>
      <c r="Q57" s="101" t="s">
        <v>392</v>
      </c>
      <c r="R57" s="155" t="s">
        <v>393</v>
      </c>
      <c r="S57" s="165"/>
      <c r="T57" s="93"/>
      <c r="U57" s="93"/>
      <c r="V57" s="93"/>
      <c r="W57" s="93"/>
      <c r="X57" s="93"/>
      <c r="Y57" s="93"/>
      <c r="Z57" s="93"/>
      <c r="AA57" s="93"/>
      <c r="AB57" s="93">
        <v>23000</v>
      </c>
      <c r="AC57" s="164"/>
      <c r="AD57" s="163"/>
      <c r="AE57" s="164"/>
      <c r="AF57" s="193">
        <v>12</v>
      </c>
      <c r="AG57" s="96"/>
      <c r="AH57" s="96">
        <v>0.04</v>
      </c>
      <c r="AI57" s="95"/>
      <c r="AJ57" s="96"/>
      <c r="AK57" s="96"/>
      <c r="AL57" s="95"/>
      <c r="AM57" s="96"/>
      <c r="AN57" s="96"/>
      <c r="AO57" s="95"/>
      <c r="AP57" s="96"/>
      <c r="AQ57" s="96"/>
      <c r="AR57" s="95"/>
      <c r="AS57" s="96"/>
      <c r="AT57" s="96"/>
      <c r="AU57" s="95"/>
      <c r="AV57" s="96"/>
      <c r="AW57" s="194"/>
    </row>
    <row r="58" spans="1:49" ht="15.75" customHeight="1" x14ac:dyDescent="0.25">
      <c r="A58" s="121" t="s">
        <v>418</v>
      </c>
      <c r="B58" s="94" t="s">
        <v>419</v>
      </c>
      <c r="C58" s="93"/>
      <c r="D58" s="93"/>
      <c r="E58" s="124">
        <v>2008</v>
      </c>
      <c r="F58" s="124">
        <v>2023</v>
      </c>
      <c r="G58" s="99" t="s">
        <v>547</v>
      </c>
      <c r="H58" s="101" t="s">
        <v>548</v>
      </c>
      <c r="I58" s="101" t="s">
        <v>549</v>
      </c>
      <c r="J58" s="349" t="s">
        <v>550</v>
      </c>
      <c r="K58" s="99" t="s">
        <v>390</v>
      </c>
      <c r="L58" s="101" t="s">
        <v>391</v>
      </c>
      <c r="M58" s="101" t="s">
        <v>392</v>
      </c>
      <c r="N58" s="155" t="s">
        <v>393</v>
      </c>
      <c r="O58" s="99" t="s">
        <v>390</v>
      </c>
      <c r="P58" s="101" t="s">
        <v>391</v>
      </c>
      <c r="Q58" s="101" t="s">
        <v>392</v>
      </c>
      <c r="R58" s="155" t="s">
        <v>393</v>
      </c>
      <c r="S58" s="165"/>
      <c r="T58" s="93"/>
      <c r="U58" s="93"/>
      <c r="V58" s="93"/>
      <c r="W58" s="93"/>
      <c r="X58" s="93"/>
      <c r="Y58" s="93"/>
      <c r="Z58" s="93"/>
      <c r="AA58" s="93"/>
      <c r="AB58" s="93">
        <v>15000</v>
      </c>
      <c r="AC58" s="164"/>
      <c r="AD58" s="163"/>
      <c r="AE58" s="164"/>
      <c r="AF58" s="193">
        <v>12</v>
      </c>
      <c r="AG58" s="96"/>
      <c r="AH58" s="96">
        <v>0.5</v>
      </c>
      <c r="AI58" s="95">
        <v>13</v>
      </c>
      <c r="AJ58" s="96"/>
      <c r="AK58" s="96">
        <v>0.1</v>
      </c>
      <c r="AL58" s="95"/>
      <c r="AM58" s="96"/>
      <c r="AN58" s="96"/>
      <c r="AO58" s="95"/>
      <c r="AP58" s="96"/>
      <c r="AQ58" s="96"/>
      <c r="AR58" s="95"/>
      <c r="AS58" s="96"/>
      <c r="AT58" s="96"/>
      <c r="AU58" s="95"/>
      <c r="AV58" s="96"/>
      <c r="AW58" s="194"/>
    </row>
    <row r="59" spans="1:49" ht="15" customHeight="1" thickBot="1" x14ac:dyDescent="0.3">
      <c r="A59" s="121" t="s">
        <v>420</v>
      </c>
      <c r="B59" s="94" t="s">
        <v>421</v>
      </c>
      <c r="C59" s="93"/>
      <c r="D59" s="93"/>
      <c r="E59" s="116">
        <v>2005</v>
      </c>
      <c r="F59" s="116">
        <f>E59+15</f>
        <v>2020</v>
      </c>
      <c r="G59" s="99" t="s">
        <v>547</v>
      </c>
      <c r="H59" s="101" t="s">
        <v>548</v>
      </c>
      <c r="I59" s="101" t="s">
        <v>549</v>
      </c>
      <c r="J59" s="349" t="s">
        <v>550</v>
      </c>
      <c r="K59" s="99" t="s">
        <v>390</v>
      </c>
      <c r="L59" s="101" t="s">
        <v>391</v>
      </c>
      <c r="M59" s="101" t="s">
        <v>392</v>
      </c>
      <c r="N59" s="204" t="s">
        <v>393</v>
      </c>
      <c r="O59" s="99" t="s">
        <v>390</v>
      </c>
      <c r="P59" s="101" t="s">
        <v>391</v>
      </c>
      <c r="Q59" s="101" t="s">
        <v>392</v>
      </c>
      <c r="R59" s="155" t="s">
        <v>393</v>
      </c>
      <c r="S59" s="168"/>
      <c r="T59" s="169"/>
      <c r="U59" s="169"/>
      <c r="V59" s="169"/>
      <c r="W59" s="169"/>
      <c r="X59" s="169"/>
      <c r="Y59" s="169"/>
      <c r="Z59" s="169"/>
      <c r="AA59" s="169"/>
      <c r="AB59" s="169">
        <v>28000</v>
      </c>
      <c r="AC59" s="170">
        <v>120200</v>
      </c>
      <c r="AD59" s="179"/>
      <c r="AE59" s="170"/>
      <c r="AF59" s="197">
        <v>13</v>
      </c>
      <c r="AG59" s="198"/>
      <c r="AH59" s="198">
        <v>2.5000000000000001E-2</v>
      </c>
      <c r="AI59" s="199"/>
      <c r="AJ59" s="198"/>
      <c r="AK59" s="198"/>
      <c r="AL59" s="199"/>
      <c r="AM59" s="198"/>
      <c r="AN59" s="198"/>
      <c r="AO59" s="199"/>
      <c r="AP59" s="198"/>
      <c r="AQ59" s="198"/>
      <c r="AR59" s="199"/>
      <c r="AS59" s="198"/>
      <c r="AT59" s="198"/>
      <c r="AU59" s="199"/>
      <c r="AV59" s="198"/>
      <c r="AW59" s="200"/>
    </row>
  </sheetData>
  <protectedRanges>
    <protectedRange sqref="W5:X5 AF5:AG5 G5:R5 G3:K3 U3:AG3 G7:J7 G10:J12 G16:J19 G21:J21 G38:J38 N54:N56 S54:S56 N53:R53 V53:W53 T53 K53:M56 O3" name="Business Contact"/>
    <protectedRange sqref="L3:M3 P3:Q3 M13 Q13" name="Business Contact_1"/>
    <protectedRange sqref="G4:J4" name="Business Contact_2"/>
    <protectedRange sqref="K4:N4" name="Business Contact_4"/>
    <protectedRange sqref="O4:T4" name="Business Contact_5"/>
    <protectedRange sqref="G6:J6" name="Business Contact_6"/>
    <protectedRange sqref="K6:N6" name="Business Contact_7"/>
    <protectedRange sqref="V6:W6 T6 O6:R6" name="Business Contact_8"/>
    <protectedRange sqref="G59:J59" name="Business Contact_9"/>
    <protectedRange sqref="K59:N59" name="Business Contact_10"/>
    <protectedRange sqref="O10:R10 T59 O59:R59 AE59 V59:W59" name="Business Contact_11"/>
    <protectedRange sqref="K7:S7" name="Business Contact_12"/>
    <protectedRange sqref="G8:J8" name="Business Contact_13"/>
    <protectedRange sqref="K8:N8" name="Business Contact_15"/>
    <protectedRange sqref="V8:W8 T8 O8:R8" name="Business Contact_16"/>
    <protectedRange sqref="S10 K10:N10 K16:N16" name="Business Contact_17"/>
    <protectedRange sqref="K11:S11 K12:R12 K19:N19" name="Business Contact_18"/>
    <protectedRange sqref="G13:J13" name="Business Contact_3"/>
    <protectedRange sqref="K13:L13 N13" name="Business Contact_14"/>
    <protectedRange sqref="V13:W13 T13 O13:P13 R13" name="Business Contact_19"/>
    <protectedRange sqref="G14:J15" name="Business Contact_21"/>
    <protectedRange sqref="K14:S14" name="Business Contact_22"/>
    <protectedRange sqref="K15:R15" name="Business Contact_23"/>
    <protectedRange sqref="V15:W15 T15" name="Business Contact_24"/>
    <protectedRange sqref="V16:W16 T16 O16:R16" name="Business Contact_25"/>
    <protectedRange sqref="K17:N18 O18:R19" name="Business Contact_26"/>
    <protectedRange sqref="V17:W17 T17 O17:R17" name="Business Contact_27"/>
    <protectedRange sqref="G20:J20 G22:J22 G31:J31" name="Business Contact_28"/>
    <protectedRange sqref="K20:N20" name="Business Contact_29"/>
    <protectedRange sqref="V20:W20 T20 O20:R20 O27:R27 O33:R33" name="Business Contact_30"/>
    <protectedRange sqref="K21:S21" name="Business Contact_32"/>
    <protectedRange sqref="K22:N22 L40:N40" name="Business Contact_33"/>
    <protectedRange sqref="V22:W22 T22 O22:R22 O35:R35" name="Business Contact_34"/>
    <protectedRange sqref="G23:J23" name="Business Contact_20"/>
    <protectedRange sqref="K23:N23" name="Business Contact_31"/>
    <protectedRange sqref="V23:W23 T23 O23:R23" name="Business Contact_35"/>
    <protectedRange sqref="G24:J24" name="Business Contact_36"/>
    <protectedRange sqref="K24:N24" name="Business Contact_37"/>
    <protectedRange sqref="V24:W24 T24 O24:R24" name="Business Contact_39"/>
    <protectedRange sqref="G25:J25" name="Business Contact_40"/>
    <protectedRange sqref="K25:N25" name="Business Contact_41"/>
    <protectedRange sqref="V25:W25 T25 O25:R25" name="Business Contact_43"/>
    <protectedRange sqref="G26:J26" name="Business Contact_44"/>
    <protectedRange sqref="K26:N26" name="Business Contact_45"/>
    <protectedRange sqref="V26:W26 T26 O26:R26 O28:R28" name="Business Contact_46"/>
    <protectedRange sqref="G27:J27" name="Business Contact_47"/>
    <protectedRange sqref="S27 K27:N27" name="Business Contact_48"/>
    <protectedRange sqref="G28:J28" name="Business Contact_49"/>
    <protectedRange sqref="S28 K28:N28" name="Business Contact_50"/>
    <protectedRange sqref="G29:J29 G57:J57 L57 P57" name="Business Contact_51"/>
    <protectedRange sqref="K29:N29" name="Business Contact_52"/>
    <protectedRange sqref="V29:W29 T29 O29:R29" name="Business Contact_53"/>
    <protectedRange sqref="G30:J30" name="Business Contact_38"/>
    <protectedRange sqref="K30:N30" name="Business Contact_42"/>
    <protectedRange sqref="V30:W30 T30 O30:R30" name="Business Contact_54"/>
    <protectedRange sqref="K31:S31" name="Business Contact_55"/>
    <protectedRange sqref="G32:J32" name="Business Contact_56"/>
    <protectedRange sqref="K32:N32" name="Business Contact_58"/>
    <protectedRange sqref="V32:W32 T32 O32:R32" name="Business Contact_59"/>
    <protectedRange sqref="G33:J33" name="Business Contact_60"/>
    <protectedRange sqref="S33 K33:N33" name="Business Contact_61"/>
    <protectedRange sqref="G34:J34" name="Business Contact_62"/>
    <protectedRange sqref="K34:N34" name="Business Contact_63"/>
    <protectedRange sqref="V34:W34 T34 O34:R34" name="Business Contact_64"/>
    <protectedRange sqref="G35:J35" name="Business Contact_65"/>
    <protectedRange sqref="S35 K35:N35" name="Business Contact_66"/>
    <protectedRange sqref="G36:J36 G47:J47 G41:J42" name="Business Contact_67"/>
    <protectedRange sqref="K36:S36" name="Business Contact_68"/>
    <protectedRange sqref="G37:J37" name="Business Contact_69"/>
    <protectedRange sqref="K37:N37" name="Business Contact_70"/>
    <protectedRange sqref="V37:W37 T37 O37:R37" name="Business Contact_72"/>
    <protectedRange sqref="K38:N38" name="Business Contact_73"/>
    <protectedRange sqref="V38:W38 T38 O38:R38" name="Business Contact_74"/>
    <protectedRange sqref="G39:J39" name="Business Contact_76"/>
    <protectedRange sqref="K39:N39" name="Business Contact_77"/>
    <protectedRange sqref="V39:W39 T39 O39:R39 O41:R42" name="Business Contact_78"/>
    <protectedRange sqref="G40:J40 G43:J43" name="Business Contact_79"/>
    <protectedRange sqref="K40" name="Business Contact_80"/>
    <protectedRange sqref="V40:W40 T40 O40:R40" name="Business Contact_81"/>
    <protectedRange sqref="S41:S42 K41:N42" name="Business Contact_82"/>
    <protectedRange sqref="K43:N43" name="Business Contact_83"/>
    <protectedRange sqref="O43:Q43" name="Business Contact_84"/>
    <protectedRange sqref="R43:T43" name="Business Contact_85"/>
    <protectedRange sqref="G44:J44" name="Business Contact_86"/>
    <protectedRange sqref="K44:S44" name="Business Contact_87"/>
    <protectedRange sqref="G45:J46" name="Business Contact_88"/>
    <protectedRange sqref="K46:R46 K45:S45 S57" name="Business Contact_89"/>
    <protectedRange sqref="K47:S47" name="Business Contact_90"/>
    <protectedRange sqref="G48:J56" name="Business Contact_92"/>
    <protectedRange sqref="K48:N50 O54:R56 K52:R52" name="Business Contact_93"/>
    <protectedRange sqref="V48:W48 T48 O48:R48" name="Business Contact_94"/>
    <protectedRange sqref="V49:W49 T49 O49:R49" name="Business Contract"/>
    <protectedRange sqref="V50:W50 T50 O50:R50" name="Business Contract_1"/>
    <protectedRange sqref="V51:W51 T51 K51:R51" name="Business Contact_95"/>
    <protectedRange sqref="V52:W52 T52" name="Business Contact_97"/>
  </protectedRanges>
  <autoFilter ref="A2:AW58">
    <sortState ref="A3:AW59">
      <sortCondition ref="A2:A58"/>
    </sortState>
  </autoFilter>
  <hyperlinks>
    <hyperlink ref="R4" r:id="rId1"/>
    <hyperlink ref="R5" r:id="rId2"/>
    <hyperlink ref="R6" r:id="rId3"/>
    <hyperlink ref="R8" r:id="rId4"/>
    <hyperlink ref="R10" r:id="rId5"/>
    <hyperlink ref="R11" r:id="rId6"/>
    <hyperlink ref="R12" r:id="rId7"/>
    <hyperlink ref="R13" r:id="rId8"/>
    <hyperlink ref="R14" r:id="rId9"/>
    <hyperlink ref="R18" r:id="rId10"/>
    <hyperlink ref="R19" r:id="rId11"/>
    <hyperlink ref="R21" r:id="rId12"/>
    <hyperlink ref="R22" r:id="rId13"/>
    <hyperlink ref="R23" r:id="rId14"/>
    <hyperlink ref="R24" r:id="rId15"/>
    <hyperlink ref="R25" r:id="rId16"/>
    <hyperlink ref="R26" r:id="rId17"/>
    <hyperlink ref="R27" r:id="rId18"/>
    <hyperlink ref="R28" r:id="rId19"/>
    <hyperlink ref="R29" r:id="rId20"/>
    <hyperlink ref="R30" r:id="rId21"/>
    <hyperlink ref="R31" r:id="rId22"/>
    <hyperlink ref="R32" r:id="rId23"/>
    <hyperlink ref="R34" r:id="rId24"/>
    <hyperlink ref="R35" r:id="rId25"/>
    <hyperlink ref="R36" r:id="rId26"/>
    <hyperlink ref="R37" r:id="rId27"/>
    <hyperlink ref="R38" r:id="rId28"/>
    <hyperlink ref="R39" r:id="rId29"/>
    <hyperlink ref="R40" r:id="rId30"/>
    <hyperlink ref="R41" r:id="rId31"/>
    <hyperlink ref="R42" r:id="rId32"/>
    <hyperlink ref="R43" r:id="rId33" display="stephanie.jackson@dot.gov"/>
    <hyperlink ref="R44" r:id="rId34"/>
    <hyperlink ref="R46" r:id="rId35"/>
    <hyperlink ref="R47" r:id="rId36" display="brian.cronin@dot.gov"/>
    <hyperlink ref="R48" r:id="rId37"/>
    <hyperlink ref="R49" r:id="rId38"/>
    <hyperlink ref="R50" r:id="rId39"/>
    <hyperlink ref="R52" r:id="rId40"/>
    <hyperlink ref="R53" r:id="rId41"/>
    <hyperlink ref="R57" r:id="rId42"/>
    <hyperlink ref="R58" r:id="rId43"/>
    <hyperlink ref="R59" r:id="rId44"/>
    <hyperlink ref="R56" r:id="rId45"/>
    <hyperlink ref="R54" r:id="rId46"/>
    <hyperlink ref="R55" r:id="rId47"/>
    <hyperlink ref="N6" r:id="rId48"/>
    <hyperlink ref="N11" r:id="rId49"/>
    <hyperlink ref="N15" r:id="rId50"/>
    <hyperlink ref="N19" r:id="rId51"/>
    <hyperlink ref="N21" r:id="rId52"/>
    <hyperlink ref="N22" r:id="rId53"/>
    <hyperlink ref="J27" r:id="rId54"/>
    <hyperlink ref="N36" r:id="rId55"/>
    <hyperlink ref="N40" r:id="rId56"/>
    <hyperlink ref="N44" r:id="rId57"/>
    <hyperlink ref="N55" r:id="rId58"/>
    <hyperlink ref="N59" r:id="rId59"/>
    <hyperlink ref="R17" r:id="rId60"/>
    <hyperlink ref="N17" r:id="rId61"/>
    <hyperlink ref="J17" r:id="rId62"/>
    <hyperlink ref="N7" r:id="rId63"/>
    <hyperlink ref="R45" r:id="rId64"/>
    <hyperlink ref="N45" r:id="rId65"/>
    <hyperlink ref="J9" r:id="rId66"/>
    <hyperlink ref="N9" r:id="rId67"/>
    <hyperlink ref="R9" r:id="rId68"/>
    <hyperlink ref="N12" r:id="rId69"/>
    <hyperlink ref="N13" r:id="rId70"/>
    <hyperlink ref="J18" r:id="rId71"/>
    <hyperlink ref="J35" r:id="rId72"/>
    <hyperlink ref="J51" r:id="rId73"/>
    <hyperlink ref="J52" r:id="rId74"/>
    <hyperlink ref="J53" r:id="rId75"/>
    <hyperlink ref="J54" r:id="rId76"/>
    <hyperlink ref="J55" r:id="rId77"/>
    <hyperlink ref="J56" r:id="rId78"/>
    <hyperlink ref="J57" r:id="rId79"/>
    <hyperlink ref="J58" r:id="rId80"/>
    <hyperlink ref="J59" r:id="rId81"/>
    <hyperlink ref="N54" r:id="rId82"/>
    <hyperlink ref="N57" r:id="rId83"/>
    <hyperlink ref="R7" r:id="rId84"/>
    <hyperlink ref="R15" r:id="rId85"/>
    <hyperlink ref="N58" r:id="rId86"/>
  </hyperlinks>
  <pageMargins left="0.7" right="0.7" top="0.75" bottom="0.75" header="0.3" footer="0.3"/>
  <pageSetup orientation="portrait" verticalDpi="598" r:id="rId8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25"/>
  <sheetViews>
    <sheetView workbookViewId="0">
      <selection activeCell="A16" sqref="A16"/>
    </sheetView>
  </sheetViews>
  <sheetFormatPr defaultRowHeight="15" x14ac:dyDescent="0.25"/>
  <cols>
    <col min="2" max="2" width="14" customWidth="1"/>
    <col min="3" max="3" width="13.7109375" customWidth="1"/>
    <col min="8" max="8" width="9.140625" style="37"/>
    <col min="11" max="11" width="11.28515625" bestFit="1" customWidth="1"/>
  </cols>
  <sheetData>
    <row r="1" spans="1:17" x14ac:dyDescent="0.25">
      <c r="A1" s="3" t="s">
        <v>11</v>
      </c>
      <c r="B1" s="3" t="s">
        <v>440</v>
      </c>
      <c r="C1" t="s">
        <v>441</v>
      </c>
      <c r="D1" t="s">
        <v>12</v>
      </c>
      <c r="J1" s="573" t="s">
        <v>488</v>
      </c>
      <c r="K1" s="573"/>
    </row>
    <row r="2" spans="1:17" x14ac:dyDescent="0.25">
      <c r="A2" s="3">
        <v>0</v>
      </c>
      <c r="B2" s="3">
        <v>0</v>
      </c>
      <c r="C2">
        <v>0</v>
      </c>
      <c r="F2" s="3"/>
      <c r="J2" s="138" t="s">
        <v>11</v>
      </c>
      <c r="K2" s="138" t="s">
        <v>489</v>
      </c>
      <c r="L2" s="138">
        <v>2016</v>
      </c>
      <c r="M2" s="138">
        <v>2017</v>
      </c>
    </row>
    <row r="3" spans="1:17" x14ac:dyDescent="0.25">
      <c r="A3" s="3">
        <v>1</v>
      </c>
      <c r="B3" s="126">
        <v>25307</v>
      </c>
      <c r="C3" s="127">
        <v>26075</v>
      </c>
      <c r="D3" s="3">
        <v>1</v>
      </c>
      <c r="G3" s="37"/>
      <c r="I3" s="126"/>
      <c r="J3" s="139">
        <v>1</v>
      </c>
      <c r="K3" s="139">
        <v>25561</v>
      </c>
      <c r="L3" s="139">
        <f>ROUND(K3*1.01,0)</f>
        <v>25817</v>
      </c>
      <c r="M3" s="140">
        <f>ROUND(L3*1.01,0)</f>
        <v>26075</v>
      </c>
      <c r="Q3" s="126"/>
    </row>
    <row r="4" spans="1:17" x14ac:dyDescent="0.25">
      <c r="A4" s="3">
        <v>2</v>
      </c>
      <c r="B4" s="126">
        <v>27551</v>
      </c>
      <c r="C4" s="127">
        <v>28388</v>
      </c>
      <c r="D4" s="3">
        <v>2</v>
      </c>
      <c r="I4" s="126"/>
      <c r="J4" s="139">
        <v>2</v>
      </c>
      <c r="K4" s="139">
        <v>27829</v>
      </c>
      <c r="L4" s="139">
        <f t="shared" ref="L4:M17" si="0">ROUND(K4*1.01,0)</f>
        <v>28107</v>
      </c>
      <c r="M4" s="140">
        <f t="shared" si="0"/>
        <v>28388</v>
      </c>
      <c r="Q4" s="126"/>
    </row>
    <row r="5" spans="1:17" x14ac:dyDescent="0.25">
      <c r="A5" s="3">
        <v>3</v>
      </c>
      <c r="B5" s="126">
        <v>31053</v>
      </c>
      <c r="C5" s="127">
        <v>31998</v>
      </c>
      <c r="D5" s="3">
        <v>3</v>
      </c>
      <c r="J5" s="139">
        <v>3</v>
      </c>
      <c r="K5" s="139">
        <v>31367</v>
      </c>
      <c r="L5" s="139">
        <f t="shared" si="0"/>
        <v>31681</v>
      </c>
      <c r="M5" s="140">
        <f t="shared" si="0"/>
        <v>31998</v>
      </c>
      <c r="Q5" s="126"/>
    </row>
    <row r="6" spans="1:17" x14ac:dyDescent="0.25">
      <c r="A6" s="3">
        <v>4</v>
      </c>
      <c r="B6" s="126">
        <v>34860</v>
      </c>
      <c r="C6" s="127">
        <v>35921</v>
      </c>
      <c r="D6" s="3">
        <v>4</v>
      </c>
      <c r="J6" s="139">
        <v>4</v>
      </c>
      <c r="K6" s="139">
        <v>35213</v>
      </c>
      <c r="L6" s="139">
        <f t="shared" si="0"/>
        <v>35565</v>
      </c>
      <c r="M6" s="140">
        <f t="shared" si="0"/>
        <v>35921</v>
      </c>
      <c r="Q6" s="126"/>
    </row>
    <row r="7" spans="1:17" x14ac:dyDescent="0.25">
      <c r="A7" s="3">
        <v>5</v>
      </c>
      <c r="B7" s="126">
        <v>39006</v>
      </c>
      <c r="C7" s="127">
        <v>40187</v>
      </c>
      <c r="D7" s="3">
        <v>5</v>
      </c>
      <c r="J7" s="139">
        <v>5</v>
      </c>
      <c r="K7" s="139">
        <v>39395</v>
      </c>
      <c r="L7" s="139">
        <f t="shared" si="0"/>
        <v>39789</v>
      </c>
      <c r="M7" s="140">
        <f t="shared" si="0"/>
        <v>40187</v>
      </c>
      <c r="Q7" s="126"/>
    </row>
    <row r="8" spans="1:17" x14ac:dyDescent="0.25">
      <c r="A8" s="3">
        <v>6</v>
      </c>
      <c r="B8" s="126">
        <v>43476</v>
      </c>
      <c r="C8" s="127">
        <v>44797</v>
      </c>
      <c r="D8" s="3">
        <v>6</v>
      </c>
      <c r="J8" s="139">
        <v>6</v>
      </c>
      <c r="K8" s="139">
        <v>43914</v>
      </c>
      <c r="L8" s="139">
        <f t="shared" si="0"/>
        <v>44353</v>
      </c>
      <c r="M8" s="140">
        <f t="shared" si="0"/>
        <v>44797</v>
      </c>
      <c r="Q8" s="126"/>
    </row>
    <row r="9" spans="1:17" x14ac:dyDescent="0.25">
      <c r="A9" s="3">
        <v>7</v>
      </c>
      <c r="B9" s="126">
        <v>48315</v>
      </c>
      <c r="C9" s="127">
        <v>49777</v>
      </c>
      <c r="D9" s="3">
        <v>7</v>
      </c>
      <c r="J9" s="139">
        <v>7</v>
      </c>
      <c r="K9" s="139">
        <v>48796</v>
      </c>
      <c r="L9" s="139">
        <f t="shared" si="0"/>
        <v>49284</v>
      </c>
      <c r="M9" s="140">
        <f t="shared" si="0"/>
        <v>49777</v>
      </c>
      <c r="Q9" s="126"/>
    </row>
    <row r="10" spans="1:17" x14ac:dyDescent="0.25">
      <c r="A10" s="3">
        <v>8</v>
      </c>
      <c r="B10" s="126">
        <v>53508</v>
      </c>
      <c r="C10" s="127">
        <v>55130</v>
      </c>
      <c r="D10" s="3">
        <v>8</v>
      </c>
      <c r="J10" s="139">
        <v>8</v>
      </c>
      <c r="K10" s="139">
        <v>54044</v>
      </c>
      <c r="L10" s="139">
        <f t="shared" si="0"/>
        <v>54584</v>
      </c>
      <c r="M10" s="140">
        <f t="shared" si="0"/>
        <v>55130</v>
      </c>
      <c r="Q10" s="126"/>
    </row>
    <row r="11" spans="1:17" x14ac:dyDescent="0.25">
      <c r="A11" s="3">
        <v>9</v>
      </c>
      <c r="B11" s="126">
        <v>59098</v>
      </c>
      <c r="C11" s="127">
        <v>60889</v>
      </c>
      <c r="D11" s="3">
        <v>9</v>
      </c>
      <c r="J11" s="139">
        <v>9</v>
      </c>
      <c r="K11" s="139">
        <v>59689</v>
      </c>
      <c r="L11" s="139">
        <f t="shared" si="0"/>
        <v>60286</v>
      </c>
      <c r="M11" s="140">
        <f t="shared" si="0"/>
        <v>60889</v>
      </c>
      <c r="Q11" s="126"/>
    </row>
    <row r="12" spans="1:17" x14ac:dyDescent="0.25">
      <c r="A12" s="3">
        <v>10</v>
      </c>
      <c r="B12" s="126">
        <v>65083</v>
      </c>
      <c r="C12" s="127">
        <v>67052</v>
      </c>
      <c r="D12" s="3">
        <v>10</v>
      </c>
      <c r="J12" s="139">
        <v>10</v>
      </c>
      <c r="K12" s="139">
        <v>65731</v>
      </c>
      <c r="L12" s="139">
        <f t="shared" si="0"/>
        <v>66388</v>
      </c>
      <c r="M12" s="140">
        <f t="shared" si="0"/>
        <v>67052</v>
      </c>
      <c r="Q12" s="126"/>
    </row>
    <row r="13" spans="1:17" x14ac:dyDescent="0.25">
      <c r="A13" s="3">
        <v>11</v>
      </c>
      <c r="B13" s="126">
        <v>71504</v>
      </c>
      <c r="C13" s="127">
        <v>73670</v>
      </c>
      <c r="D13" s="3">
        <v>11</v>
      </c>
      <c r="J13" s="139">
        <v>11</v>
      </c>
      <c r="K13" s="139">
        <v>72219</v>
      </c>
      <c r="L13" s="139">
        <f t="shared" si="0"/>
        <v>72941</v>
      </c>
      <c r="M13" s="140">
        <f t="shared" si="0"/>
        <v>73670</v>
      </c>
      <c r="Q13" s="126"/>
    </row>
    <row r="14" spans="1:17" x14ac:dyDescent="0.25">
      <c r="A14" s="3">
        <v>12</v>
      </c>
      <c r="B14" s="126">
        <v>85703</v>
      </c>
      <c r="C14" s="127">
        <v>88304</v>
      </c>
      <c r="D14" s="3">
        <v>12</v>
      </c>
      <c r="J14" s="139">
        <v>12</v>
      </c>
      <c r="K14" s="139">
        <v>86564</v>
      </c>
      <c r="L14" s="139">
        <f t="shared" si="0"/>
        <v>87430</v>
      </c>
      <c r="M14" s="140">
        <f t="shared" si="0"/>
        <v>88304</v>
      </c>
      <c r="Q14" s="126"/>
    </row>
    <row r="15" spans="1:17" x14ac:dyDescent="0.25">
      <c r="A15" s="3">
        <v>13</v>
      </c>
      <c r="B15" s="126">
        <v>101914</v>
      </c>
      <c r="C15" s="127">
        <v>105001</v>
      </c>
      <c r="D15" s="3">
        <v>13</v>
      </c>
      <c r="J15" s="139">
        <v>13</v>
      </c>
      <c r="K15" s="139">
        <v>102932</v>
      </c>
      <c r="L15" s="139">
        <f t="shared" si="0"/>
        <v>103961</v>
      </c>
      <c r="M15" s="140">
        <f t="shared" si="0"/>
        <v>105001</v>
      </c>
      <c r="Q15" s="126"/>
    </row>
    <row r="16" spans="1:17" x14ac:dyDescent="0.25">
      <c r="A16" s="3">
        <v>14</v>
      </c>
      <c r="B16" s="126">
        <v>120429</v>
      </c>
      <c r="C16" s="127">
        <v>124080</v>
      </c>
      <c r="D16" s="3">
        <v>14</v>
      </c>
      <c r="J16" s="139">
        <v>14</v>
      </c>
      <c r="K16" s="139">
        <v>121635</v>
      </c>
      <c r="L16" s="139">
        <f t="shared" si="0"/>
        <v>122851</v>
      </c>
      <c r="M16" s="140">
        <f t="shared" si="0"/>
        <v>124080</v>
      </c>
      <c r="Q16" s="126"/>
    </row>
    <row r="17" spans="1:17" x14ac:dyDescent="0.25">
      <c r="A17" s="3">
        <v>15</v>
      </c>
      <c r="B17" s="126">
        <v>141660</v>
      </c>
      <c r="C17" s="127">
        <v>145955</v>
      </c>
      <c r="D17" s="3">
        <v>15</v>
      </c>
      <c r="J17" s="139">
        <v>15</v>
      </c>
      <c r="K17" s="139">
        <v>143079</v>
      </c>
      <c r="L17" s="139">
        <f t="shared" si="0"/>
        <v>144510</v>
      </c>
      <c r="M17" s="140">
        <f t="shared" si="0"/>
        <v>145955</v>
      </c>
      <c r="Q17" s="126"/>
    </row>
    <row r="18" spans="1:17" x14ac:dyDescent="0.25">
      <c r="A18" s="3" t="s">
        <v>6</v>
      </c>
      <c r="B18" s="126">
        <v>167000</v>
      </c>
      <c r="C18" s="127">
        <v>167000</v>
      </c>
      <c r="D18" s="3" t="s">
        <v>6</v>
      </c>
      <c r="J18" s="139" t="s">
        <v>6</v>
      </c>
      <c r="K18" s="139">
        <v>167000</v>
      </c>
      <c r="L18" s="139">
        <f>K18</f>
        <v>167000</v>
      </c>
      <c r="M18" s="140">
        <f>L18</f>
        <v>167000</v>
      </c>
      <c r="Q18" s="126"/>
    </row>
    <row r="24" spans="1:17" x14ac:dyDescent="0.25">
      <c r="C24" s="38" t="s">
        <v>27</v>
      </c>
    </row>
    <row r="25" spans="1:17" x14ac:dyDescent="0.25">
      <c r="C25" t="s">
        <v>442</v>
      </c>
    </row>
  </sheetData>
  <mergeCells count="1">
    <mergeCell ref="J1:K1"/>
  </mergeCells>
  <pageMargins left="0.7" right="0.7" top="0.75" bottom="0.75" header="0.3" footer="0.3"/>
  <pageSetup orientation="portrait" verticalDpi="598"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K13"/>
  <sheetViews>
    <sheetView topLeftCell="A4" workbookViewId="0">
      <selection activeCell="D24" sqref="D24"/>
    </sheetView>
  </sheetViews>
  <sheetFormatPr defaultRowHeight="15" x14ac:dyDescent="0.25"/>
  <cols>
    <col min="1" max="1" width="4.7109375" customWidth="1"/>
    <col min="2" max="2" width="18.42578125" customWidth="1"/>
    <col min="3" max="3" width="12.5703125" bestFit="1" customWidth="1"/>
    <col min="4" max="4" width="63.5703125" bestFit="1" customWidth="1"/>
    <col min="5" max="5" width="3.42578125" customWidth="1"/>
  </cols>
  <sheetData>
    <row r="1" spans="2:11" ht="15.75" thickBot="1" x14ac:dyDescent="0.3"/>
    <row r="2" spans="2:11" ht="31.5" customHeight="1" thickBot="1" x14ac:dyDescent="0.3">
      <c r="B2" s="577" t="s">
        <v>454</v>
      </c>
      <c r="C2" s="578"/>
      <c r="D2" s="141" t="str">
        <f>'BY17 IT Data Call'!D6:L6</f>
        <v>FHWAX077: Congestion Mitigation and Air Quality System (CMAQ)</v>
      </c>
      <c r="E2" s="22"/>
      <c r="F2" s="22"/>
      <c r="G2" s="22"/>
      <c r="H2" s="22"/>
      <c r="I2" s="22"/>
      <c r="J2" s="22"/>
      <c r="K2" s="22"/>
    </row>
    <row r="3" spans="2:11" ht="15.75" thickBot="1" x14ac:dyDescent="0.3"/>
    <row r="4" spans="2:11" ht="19.5" thickBot="1" x14ac:dyDescent="0.35">
      <c r="B4" s="574" t="s">
        <v>452</v>
      </c>
      <c r="C4" s="575"/>
      <c r="D4" s="576"/>
    </row>
    <row r="5" spans="2:11" ht="15.75" thickBot="1" x14ac:dyDescent="0.3"/>
    <row r="6" spans="2:11" ht="15.75" thickBot="1" x14ac:dyDescent="0.3">
      <c r="B6" s="29" t="s">
        <v>449</v>
      </c>
      <c r="C6" s="342">
        <f>'BY17 IT Data Call'!E57</f>
        <v>124882.98</v>
      </c>
    </row>
    <row r="7" spans="2:11" ht="26.25" customHeight="1" thickBot="1" x14ac:dyDescent="0.3">
      <c r="B7" s="28" t="s">
        <v>450</v>
      </c>
      <c r="C7" s="343">
        <f>'BY17 IT Data Call'!E57*0.1</f>
        <v>12488.298000000001</v>
      </c>
      <c r="D7" s="18" t="s">
        <v>453</v>
      </c>
    </row>
    <row r="8" spans="2:11" ht="26.25" customHeight="1" thickBot="1" x14ac:dyDescent="0.3">
      <c r="B8" s="579" t="s">
        <v>451</v>
      </c>
      <c r="C8" s="581">
        <f>'BY17 IT Data Call'!K57</f>
        <v>127509.96875</v>
      </c>
      <c r="D8" s="19" t="str">
        <f>IF(C8 &lt;B11,"ATTENTION: BY17 is under 10% of CY16 - Justification Required","  ")</f>
        <v>ATTENTION: BY17 is under 10% of CY16 - Justification Required</v>
      </c>
    </row>
    <row r="9" spans="2:11" ht="26.25" customHeight="1" thickBot="1" x14ac:dyDescent="0.3">
      <c r="B9" s="580"/>
      <c r="C9" s="582"/>
      <c r="D9" s="19" t="str">
        <f>IF(C8 &gt;B11,"ATTENTION: BY17 is over 10% of CY16 - Justification Required","  ")</f>
        <v xml:space="preserve">  </v>
      </c>
    </row>
    <row r="10" spans="2:11" ht="15.75" thickBot="1" x14ac:dyDescent="0.3">
      <c r="B10" s="346">
        <f>C6-C7</f>
        <v>112394.682</v>
      </c>
      <c r="C10" s="344">
        <f>(C8-C6)/C6</f>
        <v>2.103560268981413E-2</v>
      </c>
      <c r="D10" s="137" t="s">
        <v>455</v>
      </c>
    </row>
    <row r="11" spans="2:11" ht="15.75" thickBot="1" x14ac:dyDescent="0.3">
      <c r="B11" s="346">
        <f>C6+C7</f>
        <v>137371.27799999999</v>
      </c>
      <c r="C11" s="345"/>
      <c r="D11" s="18"/>
    </row>
    <row r="12" spans="2:11" x14ac:dyDescent="0.25">
      <c r="B12" s="16"/>
    </row>
    <row r="13" spans="2:11" x14ac:dyDescent="0.25">
      <c r="C13" s="126"/>
    </row>
  </sheetData>
  <sheetProtection password="C9F1" sheet="1" objects="1" scenarios="1" formatCells="0" formatColumns="0" formatRows="0"/>
  <mergeCells count="4">
    <mergeCell ref="B4:D4"/>
    <mergeCell ref="B2:C2"/>
    <mergeCell ref="B8:B9"/>
    <mergeCell ref="C8:C9"/>
  </mergeCells>
  <pageMargins left="0.7" right="0.7" top="0.75" bottom="0.75" header="0.3" footer="0.3"/>
  <pageSetup scale="94" orientation="portrait" verticalDpi="598"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4:A38"/>
  <sheetViews>
    <sheetView workbookViewId="0">
      <selection activeCell="B15" sqref="B15"/>
    </sheetView>
  </sheetViews>
  <sheetFormatPr defaultRowHeight="15" x14ac:dyDescent="0.25"/>
  <cols>
    <col min="1" max="1" width="31.7109375" customWidth="1"/>
  </cols>
  <sheetData>
    <row r="4" spans="1:1" x14ac:dyDescent="0.25">
      <c r="A4" t="s">
        <v>20</v>
      </c>
    </row>
    <row r="5" spans="1:1" x14ac:dyDescent="0.25">
      <c r="A5" t="s">
        <v>498</v>
      </c>
    </row>
    <row r="13" spans="1:1" x14ac:dyDescent="0.25">
      <c r="A13" t="s">
        <v>66</v>
      </c>
    </row>
    <row r="14" spans="1:1" s="126" customFormat="1" x14ac:dyDescent="0.25"/>
    <row r="15" spans="1:1" s="126" customFormat="1" x14ac:dyDescent="0.25">
      <c r="A15" s="126" t="s">
        <v>530</v>
      </c>
    </row>
    <row r="16" spans="1:1" s="126" customFormat="1" x14ac:dyDescent="0.25">
      <c r="A16" s="126" t="s">
        <v>531</v>
      </c>
    </row>
    <row r="17" spans="1:1" s="126" customFormat="1" x14ac:dyDescent="0.25">
      <c r="A17" s="126" t="s">
        <v>532</v>
      </c>
    </row>
    <row r="18" spans="1:1" s="126" customFormat="1" x14ac:dyDescent="0.25">
      <c r="A18" s="126" t="s">
        <v>521</v>
      </c>
    </row>
    <row r="19" spans="1:1" s="126" customFormat="1" x14ac:dyDescent="0.25">
      <c r="A19" s="126" t="s">
        <v>522</v>
      </c>
    </row>
    <row r="20" spans="1:1" s="126" customFormat="1" x14ac:dyDescent="0.25">
      <c r="A20" s="126" t="s">
        <v>523</v>
      </c>
    </row>
    <row r="21" spans="1:1" s="126" customFormat="1" x14ac:dyDescent="0.25">
      <c r="A21" s="126" t="s">
        <v>524</v>
      </c>
    </row>
    <row r="22" spans="1:1" s="126" customFormat="1" x14ac:dyDescent="0.25">
      <c r="A22" s="126" t="s">
        <v>525</v>
      </c>
    </row>
    <row r="23" spans="1:1" s="126" customFormat="1" x14ac:dyDescent="0.25">
      <c r="A23" s="126" t="s">
        <v>533</v>
      </c>
    </row>
    <row r="24" spans="1:1" s="126" customFormat="1" x14ac:dyDescent="0.25">
      <c r="A24" s="16" t="s">
        <v>534</v>
      </c>
    </row>
    <row r="25" spans="1:1" s="126" customFormat="1" x14ac:dyDescent="0.25">
      <c r="A25" s="16" t="s">
        <v>535</v>
      </c>
    </row>
    <row r="26" spans="1:1" s="126" customFormat="1" x14ac:dyDescent="0.25">
      <c r="A26" s="16" t="s">
        <v>526</v>
      </c>
    </row>
    <row r="27" spans="1:1" s="126" customFormat="1" x14ac:dyDescent="0.25">
      <c r="A27" s="16" t="s">
        <v>527</v>
      </c>
    </row>
    <row r="28" spans="1:1" s="126" customFormat="1" x14ac:dyDescent="0.25">
      <c r="A28" s="16" t="s">
        <v>528</v>
      </c>
    </row>
    <row r="29" spans="1:1" s="126" customFormat="1" x14ac:dyDescent="0.25">
      <c r="A29" s="16" t="s">
        <v>536</v>
      </c>
    </row>
    <row r="30" spans="1:1" x14ac:dyDescent="0.25">
      <c r="A30" s="16" t="s">
        <v>529</v>
      </c>
    </row>
    <row r="31" spans="1:1" x14ac:dyDescent="0.25">
      <c r="A31" t="s">
        <v>53</v>
      </c>
    </row>
    <row r="32" spans="1:1" x14ac:dyDescent="0.25">
      <c r="A32" t="s">
        <v>519</v>
      </c>
    </row>
    <row r="33" spans="1:1" x14ac:dyDescent="0.25">
      <c r="A33" t="s">
        <v>67</v>
      </c>
    </row>
    <row r="35" spans="1:1" x14ac:dyDescent="0.25">
      <c r="A35" t="s">
        <v>69</v>
      </c>
    </row>
    <row r="37" spans="1:1" x14ac:dyDescent="0.25">
      <c r="A37" t="s">
        <v>20</v>
      </c>
    </row>
    <row r="38" spans="1:1" x14ac:dyDescent="0.25">
      <c r="A38" t="s">
        <v>70</v>
      </c>
    </row>
  </sheetData>
  <sortState ref="A3:A7">
    <sortCondition ref="A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8b00ca6a-e02f-48a1-b94c-e1dae3c6330d">53A3THKYXMCU-752-126</_dlc_DocId>
    <_dlc_DocIdUrl xmlns="8b00ca6a-e02f-48a1-b94c-e1dae3c6330d">
      <Url>http://our.dot.gov/office/fhwa.had/hais/20/fhwacpic/_layouts/DocIdRedir.aspx?ID=53A3THKYXMCU-752-126</Url>
      <Description>53A3THKYXMCU-752-126</Description>
    </_dlc_DocIdUrl>
    <Approving_x0020_Official_x0027_s_x0020_Comments xmlns="c65401cd-a2d5-4ce3-af2a-af2453ddeb66" xsi:nil="true"/>
    <Submission_x0020_Status xmlns="c65401cd-a2d5-4ce3-af2a-af2453ddeb66">--Not Submitted--</Submission_x0020_Status>
    <Concurrence xmlns="c65401cd-a2d5-4ce3-af2a-af2453ddeb66">--Select--</Concurre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A3ADDF629FF0449A73D85C861829B9" ma:contentTypeVersion="3" ma:contentTypeDescription="Create a new document." ma:contentTypeScope="" ma:versionID="ac5efe8201c983137c381bfd981e2a1c">
  <xsd:schema xmlns:xsd="http://www.w3.org/2001/XMLSchema" xmlns:xs="http://www.w3.org/2001/XMLSchema" xmlns:p="http://schemas.microsoft.com/office/2006/metadata/properties" xmlns:ns2="c65401cd-a2d5-4ce3-af2a-af2453ddeb66" xmlns:ns3="8b00ca6a-e02f-48a1-b94c-e1dae3c6330d" targetNamespace="http://schemas.microsoft.com/office/2006/metadata/properties" ma:root="true" ma:fieldsID="ec6bc90a5b71a8087c43c383b934d38c" ns2:_="" ns3:_="">
    <xsd:import namespace="c65401cd-a2d5-4ce3-af2a-af2453ddeb66"/>
    <xsd:import namespace="8b00ca6a-e02f-48a1-b94c-e1dae3c6330d"/>
    <xsd:element name="properties">
      <xsd:complexType>
        <xsd:sequence>
          <xsd:element name="documentManagement">
            <xsd:complexType>
              <xsd:all>
                <xsd:element ref="ns2:Submission_x0020_Status" minOccurs="0"/>
                <xsd:element ref="ns2:Approving_x0020_Official_x0027_s_x0020_Comments" minOccurs="0"/>
                <xsd:element ref="ns2:Concurrence"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5401cd-a2d5-4ce3-af2a-af2453ddeb66" elementFormDefault="qualified">
    <xsd:import namespace="http://schemas.microsoft.com/office/2006/documentManagement/types"/>
    <xsd:import namespace="http://schemas.microsoft.com/office/infopath/2007/PartnerControls"/>
    <xsd:element name="Submission_x0020_Status" ma:index="1" nillable="true" ma:displayName="Submission Status" ma:default="--Not Submitted--" ma:description="Ready for submission to FHWA CPIC Team?" ma:format="Dropdown" ma:internalName="Submission_x0020_Status">
      <xsd:simpleType>
        <xsd:restriction base="dms:Choice">
          <xsd:enumeration value="--Not Submitted--"/>
          <xsd:enumeration value="Submitted"/>
        </xsd:restriction>
      </xsd:simpleType>
    </xsd:element>
    <xsd:element name="Approving_x0020_Official_x0027_s_x0020_Comments" ma:index="2" nillable="true" ma:displayName="Approving Official's Comments" ma:description="Please enter comments or recomendations for your investment (e.g. conditional approval or follow-up recommendation that you would like the Business/System Owner to take)." ma:internalName="Approving_x0020_Official_x0027_s_x0020_Comments">
      <xsd:simpleType>
        <xsd:restriction base="dms:Note">
          <xsd:maxLength value="255"/>
        </xsd:restriction>
      </xsd:simpleType>
    </xsd:element>
    <xsd:element name="Concurrence" ma:index="3" nillable="true" ma:displayName="Approval" ma:default="--Select--" ma:description="Executive Business Sponsor approval (AA/DFS/DTS, or designee)" ma:format="Dropdown" ma:internalName="Concurrence">
      <xsd:simpleType>
        <xsd:restriction base="dms:Choice">
          <xsd:enumeration value="--Select--"/>
          <xsd:enumeration value="Approve"/>
          <xsd:enumeration value="Disapprove"/>
        </xsd:restriction>
      </xsd:simpleType>
    </xsd:element>
  </xsd:schema>
  <xsd:schema xmlns:xsd="http://www.w3.org/2001/XMLSchema" xmlns:xs="http://www.w3.org/2001/XMLSchema" xmlns:dms="http://schemas.microsoft.com/office/2006/documentManagement/types" xmlns:pc="http://schemas.microsoft.com/office/infopath/2007/PartnerControls" targetNamespace="8b00ca6a-e02f-48a1-b94c-e1dae3c6330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Approving Officia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36FB6A9-ACBE-41C3-B981-9ED1A59FBA0A}">
  <ds:schemaRefs>
    <ds:schemaRef ds:uri="http://schemas.microsoft.com/sharepoint/v3/contenttype/forms"/>
  </ds:schemaRefs>
</ds:datastoreItem>
</file>

<file path=customXml/itemProps2.xml><?xml version="1.0" encoding="utf-8"?>
<ds:datastoreItem xmlns:ds="http://schemas.openxmlformats.org/officeDocument/2006/customXml" ds:itemID="{0165248A-3A2E-4651-8931-5EE8C8439D23}">
  <ds:schemaRefs>
    <ds:schemaRef ds:uri="http://schemas.microsoft.com/office/2006/documentManagement/types"/>
    <ds:schemaRef ds:uri="http://www.w3.org/XML/1998/namespace"/>
    <ds:schemaRef ds:uri="8b00ca6a-e02f-48a1-b94c-e1dae3c6330d"/>
    <ds:schemaRef ds:uri="http://schemas.microsoft.com/office/2006/metadata/properties"/>
    <ds:schemaRef ds:uri="http://schemas.microsoft.com/office/infopath/2007/PartnerControls"/>
    <ds:schemaRef ds:uri="http://purl.org/dc/dcmitype/"/>
    <ds:schemaRef ds:uri="http://purl.org/dc/elements/1.1/"/>
    <ds:schemaRef ds:uri="http://schemas.openxmlformats.org/package/2006/metadata/core-properties"/>
    <ds:schemaRef ds:uri="c65401cd-a2d5-4ce3-af2a-af2453ddeb66"/>
    <ds:schemaRef ds:uri="http://purl.org/dc/terms/"/>
  </ds:schemaRefs>
</ds:datastoreItem>
</file>

<file path=customXml/itemProps3.xml><?xml version="1.0" encoding="utf-8"?>
<ds:datastoreItem xmlns:ds="http://schemas.openxmlformats.org/officeDocument/2006/customXml" ds:itemID="{15F465A2-FCF4-4B21-BA09-4C0C8EF9C0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5401cd-a2d5-4ce3-af2a-af2453ddeb66"/>
    <ds:schemaRef ds:uri="8b00ca6a-e02f-48a1-b94c-e1dae3c633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91257A-7CD3-4A8B-9458-01473DDA731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General Guidance</vt:lpstr>
      <vt:lpstr>BY17 IT Data Call</vt:lpstr>
      <vt:lpstr>Activities</vt:lpstr>
      <vt:lpstr>IT Portfolio-Non Web (HIDE)</vt:lpstr>
      <vt:lpstr>FTE Salary (HIDE)</vt:lpstr>
      <vt:lpstr>Variance</vt:lpstr>
      <vt:lpstr>Status</vt:lpstr>
      <vt:lpstr>'BY17 IT Data Call'!Print_Area</vt:lpstr>
      <vt:lpstr>Variance!Print_Area</vt:lpstr>
    </vt:vector>
  </TitlesOfParts>
  <Company>DOT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USDOT_User</dc:creator>
  <cp:lastModifiedBy>USDOT_User</cp:lastModifiedBy>
  <cp:lastPrinted>2014-04-10T15:05:47Z</cp:lastPrinted>
  <dcterms:created xsi:type="dcterms:W3CDTF">2013-06-06T14:24:46Z</dcterms:created>
  <dcterms:modified xsi:type="dcterms:W3CDTF">2015-07-21T16:40:23Z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0x0101005DA3ADDF629FF0449A73D85C861829B9</vt:lpwstr>
  </property>
  <property fmtid="{D5CDD505-2E9C-101B-9397-08002B2CF9AE}" pid="3" name="_dlc_DocIdItemGuid">
    <vt:lpwstr>5344971e-4950-4a18-8c4e-901682c85f28</vt:lpwstr>
  </property>
  <property fmtid="{D5CDD505-2E9C-101B-9397-08002B2CF9AE}" pid="4" name="Status">
    <vt:lpwstr>No Progress</vt:lpwstr>
  </property>
</Properties>
</file>