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584-0512 July 2018 Gregg Walton\Renewal Final Draft 4-11-19\"/>
    </mc:Choice>
  </mc:AlternateContent>
  <bookViews>
    <workbookView xWindow="0" yWindow="0" windowWidth="20490" windowHeight="7620"/>
  </bookViews>
  <sheets>
    <sheet name="2019 Burden Table" sheetId="2" r:id="rId1"/>
    <sheet name="." sheetId="5" r:id="rId2"/>
  </sheets>
  <definedNames>
    <definedName name="Bus_PostRespondents">'2019 Burden Table'!$L$18</definedName>
    <definedName name="Bus_PreRespondents">'2019 Burden Table'!$D$18</definedName>
    <definedName name="postHours">'.'!$H$22</definedName>
    <definedName name="postResponses">'.'!$F$22</definedName>
    <definedName name="RecordHours">'.'!$H$33</definedName>
    <definedName name="RecordResponse">'.'!$F$33</definedName>
    <definedName name="SLT_PostRespondents">'2019 Burden Table'!$L$15</definedName>
    <definedName name="SLT_PreRespondents">'2019 Burden Table'!$D$15</definedName>
  </definedNames>
  <calcPr calcId="162913"/>
</workbook>
</file>

<file path=xl/calcChain.xml><?xml version="1.0" encoding="utf-8"?>
<calcChain xmlns="http://schemas.openxmlformats.org/spreadsheetml/2006/main">
  <c r="U27" i="2" l="1"/>
  <c r="V27" i="2"/>
  <c r="S19" i="2"/>
  <c r="T19" i="2"/>
  <c r="L18" i="2" l="1"/>
  <c r="D18" i="2"/>
  <c r="L15" i="2"/>
  <c r="S14" i="2"/>
  <c r="R14" i="2"/>
  <c r="M14" i="2"/>
  <c r="N14" i="2"/>
  <c r="O14" i="2"/>
  <c r="P14" i="2"/>
  <c r="F14" i="2"/>
  <c r="J14" i="2" s="1"/>
  <c r="I14" i="2"/>
  <c r="S13" i="2"/>
  <c r="R13" i="2"/>
  <c r="M13" i="2"/>
  <c r="N13" i="2"/>
  <c r="O13" i="2"/>
  <c r="P13" i="2"/>
  <c r="I13" i="2"/>
  <c r="F13" i="2"/>
  <c r="J13" i="2" s="1"/>
  <c r="Q13" i="2" l="1"/>
  <c r="Q14" i="2"/>
  <c r="U13" i="2"/>
  <c r="Y14" i="2"/>
  <c r="U14" i="2"/>
  <c r="H14" i="2"/>
  <c r="Z14" i="2" s="1"/>
  <c r="Y13" i="2"/>
  <c r="H13" i="2"/>
  <c r="K14" i="2" l="1"/>
  <c r="T14" i="2" s="1"/>
  <c r="V14" i="2" s="1"/>
  <c r="K13" i="2"/>
  <c r="T13" i="2" s="1"/>
  <c r="V13" i="2" s="1"/>
  <c r="Z13" i="2"/>
  <c r="S4" i="2"/>
  <c r="S5" i="2"/>
  <c r="S6" i="2"/>
  <c r="S7" i="2"/>
  <c r="S8" i="2"/>
  <c r="S9" i="2"/>
  <c r="S10" i="2"/>
  <c r="S11" i="2"/>
  <c r="S12" i="2"/>
  <c r="R4" i="2"/>
  <c r="R5" i="2"/>
  <c r="R6" i="2"/>
  <c r="R7" i="2"/>
  <c r="R8" i="2"/>
  <c r="R9" i="2"/>
  <c r="R10" i="2"/>
  <c r="R11" i="2"/>
  <c r="R12" i="2"/>
  <c r="P4" i="2"/>
  <c r="P5" i="2"/>
  <c r="P6" i="2"/>
  <c r="P7" i="2"/>
  <c r="P8" i="2"/>
  <c r="P9" i="2"/>
  <c r="P10" i="2"/>
  <c r="P11" i="2"/>
  <c r="P12" i="2"/>
  <c r="O4" i="2"/>
  <c r="O5" i="2"/>
  <c r="O6" i="2"/>
  <c r="O7" i="2"/>
  <c r="O8" i="2"/>
  <c r="O9" i="2"/>
  <c r="O10" i="2"/>
  <c r="O11" i="2"/>
  <c r="O12" i="2"/>
  <c r="N4" i="2"/>
  <c r="N5" i="2"/>
  <c r="N6" i="2"/>
  <c r="N7" i="2"/>
  <c r="N8" i="2"/>
  <c r="N9" i="2"/>
  <c r="N10" i="2"/>
  <c r="N11" i="2"/>
  <c r="N12" i="2"/>
  <c r="M4" i="2"/>
  <c r="M5" i="2"/>
  <c r="M6" i="2"/>
  <c r="M7" i="2"/>
  <c r="M8" i="2"/>
  <c r="M9" i="2"/>
  <c r="M10" i="2"/>
  <c r="M11" i="2"/>
  <c r="M12" i="2"/>
  <c r="Q11" i="2" l="1"/>
  <c r="Q7" i="2"/>
  <c r="Q10" i="2"/>
  <c r="Q6" i="2"/>
  <c r="Q9" i="2"/>
  <c r="Q5" i="2"/>
  <c r="Q12" i="2"/>
  <c r="Q8" i="2"/>
  <c r="Q4" i="2"/>
  <c r="F5" i="5" l="1"/>
  <c r="H5" i="5" s="1"/>
  <c r="F17" i="2"/>
  <c r="F16" i="2"/>
  <c r="N17" i="2"/>
  <c r="Z17" i="2" s="1"/>
  <c r="N16" i="2"/>
  <c r="E19" i="5"/>
  <c r="Z16" i="2" l="1"/>
  <c r="N18" i="2"/>
  <c r="F18" i="5"/>
  <c r="H18" i="5" s="1"/>
  <c r="P17" i="2"/>
  <c r="P16" i="2"/>
  <c r="P3" i="2"/>
  <c r="P15" i="2" s="1"/>
  <c r="O17" i="2"/>
  <c r="O16" i="2"/>
  <c r="O18" i="2" s="1"/>
  <c r="O3" i="2"/>
  <c r="O15" i="2" s="1"/>
  <c r="N3" i="2"/>
  <c r="N15" i="2" s="1"/>
  <c r="M17" i="2"/>
  <c r="Y17" i="2" s="1"/>
  <c r="M16" i="2"/>
  <c r="M3" i="2"/>
  <c r="M15" i="2" s="1"/>
  <c r="D38" i="5"/>
  <c r="C38" i="5"/>
  <c r="I17" i="2"/>
  <c r="I16" i="2"/>
  <c r="J17" i="2"/>
  <c r="K17" i="2" s="1"/>
  <c r="J16" i="2"/>
  <c r="K16" i="2" s="1"/>
  <c r="K18" i="2" s="1"/>
  <c r="H2" i="5"/>
  <c r="I5" i="2"/>
  <c r="I6" i="2"/>
  <c r="I7" i="2"/>
  <c r="I8" i="2"/>
  <c r="I9" i="2"/>
  <c r="I10" i="2"/>
  <c r="I11" i="2"/>
  <c r="I12" i="2"/>
  <c r="I3" i="2"/>
  <c r="F4" i="5"/>
  <c r="F6" i="5"/>
  <c r="F7" i="5"/>
  <c r="H7" i="5" s="1"/>
  <c r="F8" i="5"/>
  <c r="F9" i="5"/>
  <c r="F10" i="5"/>
  <c r="F11" i="5"/>
  <c r="H11" i="5" s="1"/>
  <c r="F3" i="5"/>
  <c r="Y16" i="2" l="1"/>
  <c r="X16" i="2" s="1"/>
  <c r="M18" i="2"/>
  <c r="P18" i="2"/>
  <c r="Q3" i="2"/>
  <c r="Q15" i="2" s="1"/>
  <c r="I18" i="2"/>
  <c r="F12" i="5"/>
  <c r="E12" i="5" s="1"/>
  <c r="H10" i="5"/>
  <c r="H6" i="5"/>
  <c r="H9" i="5"/>
  <c r="H4" i="5"/>
  <c r="H3" i="5"/>
  <c r="H8" i="5"/>
  <c r="F33" i="5"/>
  <c r="E33" i="5" s="1"/>
  <c r="H28" i="5"/>
  <c r="Q17" i="5"/>
  <c r="O17" i="5"/>
  <c r="H27" i="5"/>
  <c r="H29" i="5"/>
  <c r="H30" i="5"/>
  <c r="H31" i="5"/>
  <c r="H32" i="5"/>
  <c r="K28" i="5" l="1"/>
  <c r="K30" i="5"/>
  <c r="K32" i="5"/>
  <c r="K29" i="5"/>
  <c r="K31" i="5"/>
  <c r="K27" i="5"/>
  <c r="L28" i="5"/>
  <c r="L30" i="5"/>
  <c r="L32" i="5"/>
  <c r="L27" i="5"/>
  <c r="K18" i="5"/>
  <c r="L29" i="5"/>
  <c r="L31" i="5"/>
  <c r="L18" i="5"/>
  <c r="Q2" i="5"/>
  <c r="J29" i="5"/>
  <c r="J27" i="5"/>
  <c r="I31" i="5"/>
  <c r="I28" i="5"/>
  <c r="J31" i="5"/>
  <c r="I29" i="5"/>
  <c r="I27" i="5"/>
  <c r="J32" i="5"/>
  <c r="I30" i="5"/>
  <c r="J18" i="5"/>
  <c r="J30" i="5"/>
  <c r="I32" i="5"/>
  <c r="I18" i="5"/>
  <c r="J28" i="5"/>
  <c r="J18" i="2"/>
  <c r="H12" i="5"/>
  <c r="G12" i="5" s="1"/>
  <c r="H33" i="5"/>
  <c r="G33" i="5" s="1"/>
  <c r="F18" i="2"/>
  <c r="F21" i="5"/>
  <c r="K21" i="5" s="1"/>
  <c r="F20" i="5"/>
  <c r="I20" i="5" s="1"/>
  <c r="F17" i="5"/>
  <c r="H17" i="5" s="1"/>
  <c r="H19" i="5" s="1"/>
  <c r="G19" i="5" s="1"/>
  <c r="D4" i="2"/>
  <c r="F5" i="2"/>
  <c r="U5" i="2" s="1"/>
  <c r="F6" i="2"/>
  <c r="U6" i="2" s="1"/>
  <c r="F7" i="2"/>
  <c r="U7" i="2" s="1"/>
  <c r="F8" i="2"/>
  <c r="U8" i="2" s="1"/>
  <c r="F9" i="2"/>
  <c r="U9" i="2" s="1"/>
  <c r="F10" i="2"/>
  <c r="U10" i="2" s="1"/>
  <c r="F11" i="2"/>
  <c r="U11" i="2" s="1"/>
  <c r="F12" i="2"/>
  <c r="U12" i="2" s="1"/>
  <c r="F3" i="2"/>
  <c r="I4" i="2" l="1"/>
  <c r="I15" i="2" s="1"/>
  <c r="I19" i="2" s="1"/>
  <c r="D15" i="2"/>
  <c r="Y6" i="2"/>
  <c r="X6" i="2" s="1"/>
  <c r="J11" i="2"/>
  <c r="Y11" i="2"/>
  <c r="J7" i="2"/>
  <c r="Y7" i="2"/>
  <c r="K17" i="5"/>
  <c r="K19" i="5" s="1"/>
  <c r="J10" i="2"/>
  <c r="Y10" i="2"/>
  <c r="J3" i="2"/>
  <c r="Y3" i="2"/>
  <c r="J9" i="2"/>
  <c r="Y9" i="2"/>
  <c r="J5" i="2"/>
  <c r="Y5" i="2"/>
  <c r="I17" i="5"/>
  <c r="I19" i="5" s="1"/>
  <c r="L17" i="5"/>
  <c r="J12" i="2"/>
  <c r="Y12" i="2"/>
  <c r="J8" i="2"/>
  <c r="Y8" i="2"/>
  <c r="J17" i="5"/>
  <c r="J19" i="5" s="1"/>
  <c r="I21" i="5"/>
  <c r="K20" i="5"/>
  <c r="L6" i="5"/>
  <c r="F41" i="5" s="1"/>
  <c r="L10" i="5"/>
  <c r="F47" i="5" s="1"/>
  <c r="K10" i="5"/>
  <c r="E47" i="5" s="1"/>
  <c r="K6" i="5"/>
  <c r="E41" i="5" s="1"/>
  <c r="K2" i="5"/>
  <c r="E38" i="5" s="1"/>
  <c r="L4" i="5"/>
  <c r="F40" i="5" s="1"/>
  <c r="L2" i="5"/>
  <c r="F38" i="5" s="1"/>
  <c r="K8" i="5"/>
  <c r="E45" i="5" s="1"/>
  <c r="K11" i="5"/>
  <c r="E48" i="5" s="1"/>
  <c r="K3" i="5"/>
  <c r="E39" i="5" s="1"/>
  <c r="L3" i="5"/>
  <c r="F39" i="5" s="1"/>
  <c r="L7" i="5"/>
  <c r="F44" i="5" s="1"/>
  <c r="L11" i="5"/>
  <c r="F48" i="5" s="1"/>
  <c r="K9" i="5"/>
  <c r="E46" i="5" s="1"/>
  <c r="K5" i="5"/>
  <c r="L8" i="5"/>
  <c r="F45" i="5" s="1"/>
  <c r="K4" i="5"/>
  <c r="E40" i="5" s="1"/>
  <c r="L5" i="5"/>
  <c r="L9" i="5"/>
  <c r="F46" i="5" s="1"/>
  <c r="K7" i="5"/>
  <c r="E44" i="5" s="1"/>
  <c r="L19" i="5"/>
  <c r="L33" i="5"/>
  <c r="F22" i="5"/>
  <c r="J6" i="2"/>
  <c r="I33" i="5"/>
  <c r="K33" i="5"/>
  <c r="H20" i="5"/>
  <c r="H21" i="5"/>
  <c r="J33" i="5"/>
  <c r="H18" i="2"/>
  <c r="H12" i="2"/>
  <c r="H8" i="2"/>
  <c r="F4" i="2"/>
  <c r="H11" i="2"/>
  <c r="H7" i="2"/>
  <c r="H10" i="2"/>
  <c r="H6" i="2"/>
  <c r="Z6" i="2" s="1"/>
  <c r="H9" i="2"/>
  <c r="H5" i="2"/>
  <c r="R3" i="2"/>
  <c r="R16" i="2"/>
  <c r="R17" i="2"/>
  <c r="U17" i="2" s="1"/>
  <c r="S16" i="2"/>
  <c r="S18" i="2" s="1"/>
  <c r="S3" i="2"/>
  <c r="S15" i="2" s="1"/>
  <c r="S17" i="2"/>
  <c r="L19" i="2"/>
  <c r="E18" i="2"/>
  <c r="U16" i="2" l="1"/>
  <c r="U18" i="2" s="1"/>
  <c r="R18" i="2"/>
  <c r="U3" i="2"/>
  <c r="U15" i="2" s="1"/>
  <c r="R15" i="2"/>
  <c r="Y4" i="2"/>
  <c r="U4" i="2"/>
  <c r="K12" i="2"/>
  <c r="T12" i="2" s="1"/>
  <c r="V12" i="2" s="1"/>
  <c r="Z12" i="2"/>
  <c r="G38" i="5"/>
  <c r="E43" i="5"/>
  <c r="K9" i="2"/>
  <c r="T9" i="2" s="1"/>
  <c r="V9" i="2" s="1"/>
  <c r="Z9" i="2"/>
  <c r="K10" i="2"/>
  <c r="T10" i="2" s="1"/>
  <c r="V10" i="2" s="1"/>
  <c r="Z10" i="2"/>
  <c r="K11" i="2"/>
  <c r="T11" i="2" s="1"/>
  <c r="V11" i="2" s="1"/>
  <c r="Z11" i="2"/>
  <c r="K5" i="2"/>
  <c r="T5" i="2" s="1"/>
  <c r="V5" i="2" s="1"/>
  <c r="Z5" i="2"/>
  <c r="K7" i="2"/>
  <c r="T7" i="2" s="1"/>
  <c r="V7" i="2" s="1"/>
  <c r="Z7" i="2"/>
  <c r="K8" i="2"/>
  <c r="T8" i="2" s="1"/>
  <c r="V8" i="2" s="1"/>
  <c r="Z8" i="2"/>
  <c r="H38" i="5"/>
  <c r="F43" i="5"/>
  <c r="L21" i="5"/>
  <c r="J21" i="5"/>
  <c r="L20" i="5"/>
  <c r="J20" i="5"/>
  <c r="K12" i="5"/>
  <c r="L12" i="5"/>
  <c r="D19" i="2"/>
  <c r="O2" i="5"/>
  <c r="H22" i="5"/>
  <c r="G22" i="5" s="1"/>
  <c r="G23" i="5" s="1"/>
  <c r="E22" i="5"/>
  <c r="F23" i="5"/>
  <c r="E23" i="5" s="1"/>
  <c r="K6" i="2"/>
  <c r="T6" i="2" s="1"/>
  <c r="V6" i="2" s="1"/>
  <c r="C49" i="5"/>
  <c r="E49" i="5"/>
  <c r="E50" i="5" s="1"/>
  <c r="J4" i="2"/>
  <c r="J15" i="2" s="1"/>
  <c r="J19" i="2" s="1"/>
  <c r="G41" i="5"/>
  <c r="H41" i="5"/>
  <c r="I22" i="5"/>
  <c r="I23" i="5" s="1"/>
  <c r="K22" i="5"/>
  <c r="K23" i="5" s="1"/>
  <c r="H4" i="2"/>
  <c r="Z4" i="2" s="1"/>
  <c r="F15" i="2"/>
  <c r="Q17" i="2"/>
  <c r="T17" i="2" s="1"/>
  <c r="Q16" i="2"/>
  <c r="T16" i="2" l="1"/>
  <c r="T18" i="2" s="1"/>
  <c r="Q18" i="2"/>
  <c r="E51" i="5"/>
  <c r="H23" i="5"/>
  <c r="J7" i="5"/>
  <c r="D44" i="5" s="1"/>
  <c r="J11" i="5"/>
  <c r="D48" i="5" s="1"/>
  <c r="H48" i="5" s="1"/>
  <c r="I6" i="5"/>
  <c r="C42" i="5" s="1"/>
  <c r="G42" i="5" s="1"/>
  <c r="I10" i="5"/>
  <c r="C47" i="5" s="1"/>
  <c r="G47" i="5" s="1"/>
  <c r="J4" i="5"/>
  <c r="D40" i="5" s="1"/>
  <c r="H40" i="5" s="1"/>
  <c r="I7" i="5"/>
  <c r="C44" i="5" s="1"/>
  <c r="J5" i="5"/>
  <c r="J9" i="5"/>
  <c r="D46" i="5" s="1"/>
  <c r="H46" i="5" s="1"/>
  <c r="I4" i="5"/>
  <c r="C40" i="5" s="1"/>
  <c r="G40" i="5" s="1"/>
  <c r="I8" i="5"/>
  <c r="C45" i="5" s="1"/>
  <c r="G45" i="5" s="1"/>
  <c r="I3" i="5"/>
  <c r="C39" i="5" s="1"/>
  <c r="J6" i="5"/>
  <c r="D42" i="5" s="1"/>
  <c r="H42" i="5" s="1"/>
  <c r="J10" i="5"/>
  <c r="D47" i="5" s="1"/>
  <c r="H47" i="5" s="1"/>
  <c r="I5" i="5"/>
  <c r="I9" i="5"/>
  <c r="C46" i="5" s="1"/>
  <c r="G46" i="5" s="1"/>
  <c r="J8" i="5"/>
  <c r="D45" i="5" s="1"/>
  <c r="H45" i="5" s="1"/>
  <c r="J3" i="5"/>
  <c r="D39" i="5" s="1"/>
  <c r="I11" i="5"/>
  <c r="C48" i="5" s="1"/>
  <c r="G48" i="5" s="1"/>
  <c r="F19" i="2"/>
  <c r="K4" i="2"/>
  <c r="T4" i="2" s="1"/>
  <c r="V4" i="2" s="1"/>
  <c r="F49" i="5"/>
  <c r="F50" i="5" s="1"/>
  <c r="F51" i="5" s="1"/>
  <c r="D49" i="5"/>
  <c r="G49" i="5"/>
  <c r="V17" i="2"/>
  <c r="J22" i="5"/>
  <c r="J23" i="5" s="1"/>
  <c r="L22" i="5"/>
  <c r="L23" i="5" s="1"/>
  <c r="E15" i="2"/>
  <c r="R19" i="2"/>
  <c r="V16" i="2"/>
  <c r="V18" i="2" l="1"/>
  <c r="H39" i="5"/>
  <c r="H43" i="5" s="1"/>
  <c r="D43" i="5"/>
  <c r="H44" i="5"/>
  <c r="D50" i="5"/>
  <c r="G39" i="5"/>
  <c r="G43" i="5" s="1"/>
  <c r="C43" i="5"/>
  <c r="G44" i="5"/>
  <c r="G50" i="5" s="1"/>
  <c r="C50" i="5"/>
  <c r="I12" i="5"/>
  <c r="J12" i="5"/>
  <c r="E19" i="2"/>
  <c r="H49" i="5"/>
  <c r="Q19" i="2"/>
  <c r="P19" i="2"/>
  <c r="O19" i="2"/>
  <c r="N19" i="2"/>
  <c r="M19" i="2"/>
  <c r="G18" i="2"/>
  <c r="C51" i="5" l="1"/>
  <c r="D51" i="5"/>
  <c r="G51" i="5"/>
  <c r="H50" i="5"/>
  <c r="H51" i="5" s="1"/>
  <c r="U19" i="2"/>
  <c r="Z24" i="2" s="1"/>
  <c r="H3" i="2"/>
  <c r="Z3" i="2" s="1"/>
  <c r="Z25" i="2" l="1"/>
  <c r="H15" i="2"/>
  <c r="H19" i="2" s="1"/>
  <c r="G19" i="2" s="1"/>
  <c r="K3" i="2"/>
  <c r="K15" i="2" s="1"/>
  <c r="K19" i="2" l="1"/>
  <c r="T3" i="2"/>
  <c r="T15" i="2" s="1"/>
  <c r="G15" i="2"/>
  <c r="V19" i="2" l="1"/>
  <c r="AA24" i="2" s="1"/>
  <c r="V3" i="2"/>
  <c r="V15" i="2" s="1"/>
  <c r="AA25" i="2" l="1"/>
</calcChain>
</file>

<file path=xl/sharedStrings.xml><?xml version="1.0" encoding="utf-8"?>
<sst xmlns="http://schemas.openxmlformats.org/spreadsheetml/2006/main" count="222" uniqueCount="139">
  <si>
    <t>Affected Public</t>
  </si>
  <si>
    <t>Grant</t>
  </si>
  <si>
    <t>Frequency per Respondent</t>
  </si>
  <si>
    <t>Total Annual Responses</t>
  </si>
  <si>
    <t>Estimated Time (Hours) to complete each Application</t>
  </si>
  <si>
    <t>A1</t>
  </si>
  <si>
    <t>Child Nutrition - Team Nutrition Training Grants</t>
  </si>
  <si>
    <t>A2</t>
  </si>
  <si>
    <t>A3</t>
  </si>
  <si>
    <t>Child Nutrition – Administrative Review &amp; Training Grants</t>
  </si>
  <si>
    <t>A4</t>
  </si>
  <si>
    <t>Child Nutrition – Farm to School Grants</t>
  </si>
  <si>
    <t>A5</t>
  </si>
  <si>
    <t>A6</t>
  </si>
  <si>
    <t>Food Distribution  Program – Nutrition Education Grants</t>
  </si>
  <si>
    <t>A7</t>
  </si>
  <si>
    <t>A8</t>
  </si>
  <si>
    <t>Supplemental Nutrition Assistance Program – Process and Technology Improvement</t>
  </si>
  <si>
    <t>A9</t>
  </si>
  <si>
    <t>Supplemental Nutrition Assistance Program – Recipient Integrity Grants</t>
  </si>
  <si>
    <t>Appendix</t>
  </si>
  <si>
    <t>State Agencies</t>
  </si>
  <si>
    <t>Total</t>
  </si>
  <si>
    <t>SF-425 Final Report</t>
  </si>
  <si>
    <t>Businesses</t>
  </si>
  <si>
    <t>SF-424</t>
  </si>
  <si>
    <t>SF-424 B</t>
  </si>
  <si>
    <t>SF-LLL</t>
  </si>
  <si>
    <t xml:space="preserve">SF-425 Quarterly Financial Reporting </t>
  </si>
  <si>
    <t>SF-425 Financial Report (Quarterly)</t>
  </si>
  <si>
    <t>Business</t>
  </si>
  <si>
    <t>Special Supplemental Nutrition Program for Women, Infants and Children – Special Projects and Concept Papers</t>
  </si>
  <si>
    <t>Final Performance Report</t>
  </si>
  <si>
    <t>Recordkeeping</t>
  </si>
  <si>
    <t>SLT</t>
  </si>
  <si>
    <t>Grand Total</t>
  </si>
  <si>
    <t>Subtotal for State, Local &amp; Tribal Government Agencies</t>
  </si>
  <si>
    <t>Subtotal for Businesses</t>
  </si>
  <si>
    <t>Child Nutrition – Direct Certification Grants (Assumes quarterly RFA release)</t>
  </si>
  <si>
    <t>Estimated No. of  Annual Respondents (Applicants)</t>
  </si>
  <si>
    <t>Total Estimated Pre-Award Burden Hours</t>
  </si>
  <si>
    <t>Estimated No of Annual Respondents (Grantees)</t>
  </si>
  <si>
    <t>Grand Total Burden Hours (Reporting &amp; Record-keeeping)</t>
  </si>
  <si>
    <t>Total Reporting Burden Hours (Pre &amp; Post Award)</t>
  </si>
  <si>
    <t>AD-3030</t>
  </si>
  <si>
    <t>AD-1047</t>
  </si>
  <si>
    <t>AD-1048</t>
  </si>
  <si>
    <t>AD-1052</t>
  </si>
  <si>
    <t>OMB Control No.</t>
  </si>
  <si>
    <t>Time per response</t>
  </si>
  <si>
    <t>0505-0025</t>
  </si>
  <si>
    <t>0505-0027</t>
  </si>
  <si>
    <t>Form Name</t>
  </si>
  <si>
    <t>Corporate Felony Convictions and Corporate Federal Tax Delinquencies</t>
  </si>
  <si>
    <t>Certification Regarding Debarment, Suspension, and Other Responsibility Matters Primary Covered Transactions</t>
  </si>
  <si>
    <t>Certification Regarding Debarment, Suspension, Ineligibility and Voluntary Exclusion Lower Tier Covered Transactions</t>
  </si>
  <si>
    <t>Application and Instruction for Federal Assistance</t>
  </si>
  <si>
    <t>4040-0004</t>
  </si>
  <si>
    <t>SF-424A</t>
  </si>
  <si>
    <t>4040-0006</t>
  </si>
  <si>
    <t>Budget Information for Non-Construction Programs</t>
  </si>
  <si>
    <t>SF-424B</t>
  </si>
  <si>
    <t>Assurances for Non-Construction Programs</t>
  </si>
  <si>
    <t>4040-0007</t>
  </si>
  <si>
    <t>Application for Federal Assistance (SF-424) Research &amp; Related Projects</t>
  </si>
  <si>
    <t>SF-424 R&amp;R</t>
  </si>
  <si>
    <t>4040-0001</t>
  </si>
  <si>
    <t>Disclosure of Lobbying Activities</t>
  </si>
  <si>
    <t>SF-425</t>
  </si>
  <si>
    <t>Progress Reports (Avg 3 annually)</t>
  </si>
  <si>
    <t>Federal Financial Report - Quarterly Report</t>
  </si>
  <si>
    <t>Federal Financial Report - Final Report</t>
  </si>
  <si>
    <t>Record-keeping burden (~.2 hours per grantee)</t>
  </si>
  <si>
    <t>Record-keeping Responses (9  per grantee)</t>
  </si>
  <si>
    <t>Total Responses</t>
  </si>
  <si>
    <t>A10</t>
  </si>
  <si>
    <t>3 Year Total Requested:</t>
  </si>
  <si>
    <t>Total Remaining:</t>
  </si>
  <si>
    <t>Total Used:</t>
  </si>
  <si>
    <t>Pre-Award Forms</t>
  </si>
  <si>
    <t>Pre-Award RFA</t>
  </si>
  <si>
    <t>Total Pre-Award Burden</t>
  </si>
  <si>
    <t>Pre-Award Burden Hours</t>
  </si>
  <si>
    <t>Burden per RFA</t>
  </si>
  <si>
    <t>Response per RFA</t>
  </si>
  <si>
    <t>Total SLT Burden per Form</t>
  </si>
  <si>
    <t>Total Business Burden per form</t>
  </si>
  <si>
    <t>Total SLT Hours per Form</t>
  </si>
  <si>
    <t>Total SLT Responses per form</t>
  </si>
  <si>
    <t>Total Business Responses per form</t>
  </si>
  <si>
    <t>Grand total by form:</t>
  </si>
  <si>
    <t>Pre-Award Reporting FORMS Responses (8  per SLT; 9 per business IC)</t>
  </si>
  <si>
    <t>Pre-Award Reporting FORMS burden (~6.4 / 6.7 hours per grantee)</t>
  </si>
  <si>
    <t>1 Applicant (Respondent)</t>
  </si>
  <si>
    <t>1 Awardee  (Respondent)</t>
  </si>
  <si>
    <t>Freq. of Response per RFA</t>
  </si>
  <si>
    <t>Responses</t>
  </si>
  <si>
    <t>Hours</t>
  </si>
  <si>
    <t>Post-Award Reporting (excludes forms)</t>
  </si>
  <si>
    <t>Post Award Forms</t>
  </si>
  <si>
    <t>Post Award Reporting Responses (4  per grantee)</t>
  </si>
  <si>
    <t>Total Post Award Reporting</t>
  </si>
  <si>
    <t>Post Award Reporting burden (14 hours per grantee)</t>
  </si>
  <si>
    <t>Post Award Hours</t>
  </si>
  <si>
    <t>Post Award FORMS Responses (5  per grantee)</t>
  </si>
  <si>
    <t>Reports Sub-total</t>
  </si>
  <si>
    <t>Post-award Reporting &amp; Forms</t>
  </si>
  <si>
    <t>Forms Sub-total</t>
  </si>
  <si>
    <t>Post Award Recordkeeping</t>
  </si>
  <si>
    <t>RFA Reporting (ROCIS)</t>
  </si>
  <si>
    <t>RFA Responses (ROCIS)</t>
  </si>
  <si>
    <t>RFA Response per respondent (ROCIS)</t>
  </si>
  <si>
    <t>AD-1049</t>
  </si>
  <si>
    <t>Certification Regarding Drug-Free Workplace Requirements (Grants)
Alternative I – For Grantees Other Than Individuals</t>
  </si>
  <si>
    <t>Certification Regarding Drug-Free Workplace
State and State Agencies</t>
  </si>
  <si>
    <t>AD-1049*</t>
  </si>
  <si>
    <t>AD-1052*</t>
  </si>
  <si>
    <t>*Note that applicant will submit either AD-1049 or AD-1052, but not both</t>
  </si>
  <si>
    <t>Federal Financial Report</t>
  </si>
  <si>
    <t>SLTPreRespondents</t>
  </si>
  <si>
    <t>BusPreRespondents</t>
  </si>
  <si>
    <t>SLTPost</t>
  </si>
  <si>
    <t>BusPost</t>
  </si>
  <si>
    <t>USDA Forms Burden Subtotal</t>
  </si>
  <si>
    <t>Standard Forms Burden Subtotal</t>
  </si>
  <si>
    <t>4040-0013</t>
  </si>
  <si>
    <t>4040-0014</t>
  </si>
  <si>
    <t>Certification Regarding Drug-Free Workplace Requirements (Grants) Alternative I – For Grantees Other Than Individuals</t>
  </si>
  <si>
    <t>Certification Regarding Drug-Free Workplace, State and State Agencies</t>
  </si>
  <si>
    <t>for  any other supplement IC to be submitted after approval</t>
  </si>
  <si>
    <t>Request for 3 years</t>
  </si>
  <si>
    <t xml:space="preserve">burden used for the RFA included in primary ICR </t>
  </si>
  <si>
    <t>Total Used in ROCIS:</t>
  </si>
  <si>
    <t>Child Nutrition – Technology Innovation Grants</t>
  </si>
  <si>
    <t>Child Nutrition – Summer Electronic Benefit for Children (Summer EBT for Children) Grants</t>
  </si>
  <si>
    <t>Supplemental Nutrition Assistance Program – Data and Technical Assistance (E&amp;T) Grants</t>
  </si>
  <si>
    <t>A11</t>
  </si>
  <si>
    <t>Supplemental Nutrition Assistance Program Fraud Framework Implementation Grant Program</t>
  </si>
  <si>
    <t>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</si>
</sst>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43" fontId="2" fillId="2" borderId="5" xfId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18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2" fillId="2" borderId="0" xfId="0" applyFont="1" applyFill="1"/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8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19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0" xfId="0" applyNumberFormat="1" applyFont="1" applyFill="1"/>
    <xf numFmtId="43" fontId="2" fillId="2" borderId="19" xfId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horizontal="center" wrapText="1"/>
    </xf>
    <xf numFmtId="43" fontId="2" fillId="2" borderId="24" xfId="1" applyFont="1" applyFill="1" applyBorder="1" applyAlignment="1">
      <alignment horizontal="center" wrapText="1"/>
    </xf>
    <xf numFmtId="43" fontId="3" fillId="2" borderId="9" xfId="1" applyFont="1" applyFill="1" applyBorder="1" applyAlignment="1">
      <alignment horizontal="center" wrapText="1"/>
    </xf>
    <xf numFmtId="43" fontId="3" fillId="2" borderId="10" xfId="1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 wrapText="1"/>
    </xf>
    <xf numFmtId="43" fontId="3" fillId="2" borderId="20" xfId="1" applyFont="1" applyFill="1" applyBorder="1" applyAlignment="1">
      <alignment horizontal="center" wrapText="1"/>
    </xf>
    <xf numFmtId="43" fontId="3" fillId="2" borderId="21" xfId="1" applyFont="1" applyFill="1" applyBorder="1" applyAlignment="1">
      <alignment horizontal="center" wrapText="1"/>
    </xf>
    <xf numFmtId="43" fontId="2" fillId="2" borderId="0" xfId="1" applyFont="1" applyFill="1"/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43" fontId="2" fillId="2" borderId="6" xfId="1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2" borderId="8" xfId="1" applyFont="1" applyFill="1" applyBorder="1" applyAlignment="1">
      <alignment horizontal="center" wrapText="1"/>
    </xf>
    <xf numFmtId="43" fontId="2" fillId="2" borderId="23" xfId="1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43" fontId="3" fillId="2" borderId="20" xfId="1" applyFont="1" applyFill="1" applyBorder="1" applyAlignment="1">
      <alignment horizontal="center"/>
    </xf>
    <xf numFmtId="43" fontId="3" fillId="2" borderId="21" xfId="1" applyFont="1" applyFill="1" applyBorder="1" applyAlignment="1">
      <alignment horizontal="center"/>
    </xf>
    <xf numFmtId="43" fontId="3" fillId="2" borderId="14" xfId="1" applyFont="1" applyFill="1" applyBorder="1" applyAlignment="1">
      <alignment horizontal="center"/>
    </xf>
    <xf numFmtId="43" fontId="3" fillId="2" borderId="15" xfId="1" applyFont="1" applyFill="1" applyBorder="1" applyAlignment="1">
      <alignment horizontal="center"/>
    </xf>
    <xf numFmtId="43" fontId="3" fillId="2" borderId="16" xfId="1" applyFont="1" applyFill="1" applyBorder="1" applyAlignment="1">
      <alignment horizontal="center"/>
    </xf>
    <xf numFmtId="43" fontId="3" fillId="2" borderId="22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9" fontId="2" fillId="2" borderId="0" xfId="2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43" fontId="2" fillId="2" borderId="1" xfId="0" applyNumberFormat="1" applyFont="1" applyFill="1" applyBorder="1"/>
    <xf numFmtId="44" fontId="2" fillId="2" borderId="0" xfId="3" applyFont="1" applyFill="1"/>
    <xf numFmtId="0" fontId="3" fillId="2" borderId="1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4" fillId="0" borderId="27" xfId="0" applyFont="1" applyBorder="1"/>
    <xf numFmtId="0" fontId="4" fillId="0" borderId="1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 applyAlignment="1">
      <alignment wrapText="1"/>
    </xf>
    <xf numFmtId="0" fontId="5" fillId="0" borderId="28" xfId="0" applyFont="1" applyBorder="1"/>
    <xf numFmtId="0" fontId="5" fillId="0" borderId="7" xfId="0" applyFont="1" applyBorder="1"/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5" fillId="0" borderId="7" xfId="0" applyNumberFormat="1" applyFont="1" applyBorder="1"/>
    <xf numFmtId="43" fontId="5" fillId="0" borderId="8" xfId="0" applyNumberFormat="1" applyFont="1" applyBorder="1"/>
    <xf numFmtId="43" fontId="5" fillId="0" borderId="0" xfId="0" applyNumberFormat="1" applyFont="1"/>
    <xf numFmtId="0" fontId="5" fillId="0" borderId="4" xfId="0" applyFont="1" applyBorder="1"/>
    <xf numFmtId="0" fontId="5" fillId="0" borderId="1" xfId="0" applyFont="1" applyBorder="1" applyAlignment="1">
      <alignment wrapText="1"/>
    </xf>
    <xf numFmtId="0" fontId="5" fillId="0" borderId="17" xfId="0" applyFont="1" applyBorder="1"/>
    <xf numFmtId="0" fontId="5" fillId="0" borderId="1" xfId="0" applyFont="1" applyBorder="1"/>
    <xf numFmtId="0" fontId="5" fillId="0" borderId="5" xfId="0" applyFont="1" applyBorder="1"/>
    <xf numFmtId="43" fontId="5" fillId="0" borderId="4" xfId="0" applyNumberFormat="1" applyFont="1" applyBorder="1"/>
    <xf numFmtId="43" fontId="5" fillId="0" borderId="1" xfId="0" applyNumberFormat="1" applyFont="1" applyBorder="1"/>
    <xf numFmtId="2" fontId="5" fillId="0" borderId="1" xfId="0" applyNumberFormat="1" applyFont="1" applyBorder="1"/>
    <xf numFmtId="0" fontId="5" fillId="0" borderId="11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/>
    <xf numFmtId="0" fontId="5" fillId="0" borderId="13" xfId="0" applyFont="1" applyBorder="1"/>
    <xf numFmtId="0" fontId="4" fillId="0" borderId="9" xfId="0" applyFont="1" applyBorder="1"/>
    <xf numFmtId="164" fontId="4" fillId="0" borderId="10" xfId="0" applyNumberFormat="1" applyFont="1" applyBorder="1"/>
    <xf numFmtId="0" fontId="4" fillId="0" borderId="20" xfId="0" applyFont="1" applyBorder="1"/>
    <xf numFmtId="0" fontId="5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27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/>
    <xf numFmtId="0" fontId="5" fillId="0" borderId="28" xfId="0" applyFont="1" applyBorder="1" applyAlignment="1"/>
    <xf numFmtId="43" fontId="5" fillId="0" borderId="6" xfId="0" applyNumberFormat="1" applyFont="1" applyBorder="1" applyAlignment="1"/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/>
    <xf numFmtId="0" fontId="5" fillId="0" borderId="29" xfId="0" applyFont="1" applyBorder="1" applyAlignment="1"/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/>
    <xf numFmtId="0" fontId="4" fillId="0" borderId="27" xfId="0" applyFont="1" applyBorder="1" applyAlignment="1"/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20" xfId="0" applyFont="1" applyFill="1" applyBorder="1" applyAlignment="1"/>
    <xf numFmtId="0" fontId="4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4" fillId="0" borderId="15" xfId="0" applyFont="1" applyBorder="1" applyAlignment="1"/>
    <xf numFmtId="0" fontId="4" fillId="0" borderId="15" xfId="0" applyFont="1" applyBorder="1" applyAlignment="1">
      <alignment wrapText="1"/>
    </xf>
    <xf numFmtId="0" fontId="4" fillId="0" borderId="25" xfId="0" applyFont="1" applyBorder="1" applyAlignment="1"/>
    <xf numFmtId="0" fontId="4" fillId="0" borderId="14" xfId="0" applyFont="1" applyBorder="1" applyAlignment="1"/>
    <xf numFmtId="0" fontId="4" fillId="0" borderId="16" xfId="0" applyFont="1" applyBorder="1" applyAlignme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29" xfId="0" applyFont="1" applyBorder="1" applyAlignment="1">
      <alignment horizontal="center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164" fontId="4" fillId="0" borderId="27" xfId="0" applyNumberFormat="1" applyFont="1" applyBorder="1"/>
    <xf numFmtId="164" fontId="4" fillId="0" borderId="9" xfId="0" applyNumberFormat="1" applyFont="1" applyBorder="1"/>
    <xf numFmtId="164" fontId="4" fillId="0" borderId="20" xfId="0" applyNumberFormat="1" applyFont="1" applyBorder="1"/>
    <xf numFmtId="0" fontId="4" fillId="0" borderId="30" xfId="0" applyFont="1" applyBorder="1"/>
    <xf numFmtId="0" fontId="5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5" fillId="0" borderId="9" xfId="0" applyFont="1" applyBorder="1"/>
    <xf numFmtId="0" fontId="5" fillId="0" borderId="10" xfId="0" applyFont="1" applyBorder="1" applyAlignment="1">
      <alignment wrapText="1"/>
    </xf>
    <xf numFmtId="0" fontId="5" fillId="0" borderId="10" xfId="0" applyFont="1" applyBorder="1"/>
    <xf numFmtId="0" fontId="5" fillId="0" borderId="20" xfId="0" applyFont="1" applyBorder="1"/>
    <xf numFmtId="0" fontId="5" fillId="0" borderId="8" xfId="0" applyFont="1" applyBorder="1"/>
    <xf numFmtId="0" fontId="5" fillId="0" borderId="1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20" xfId="0" applyFont="1" applyFill="1" applyBorder="1"/>
    <xf numFmtId="0" fontId="5" fillId="0" borderId="0" xfId="0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27"/>
  <sheetViews>
    <sheetView tabSelected="1" zoomScale="60" zoomScaleNormal="60" workbookViewId="0">
      <pane xSplit="5" ySplit="3" topLeftCell="I4" activePane="bottomRight" state="frozen"/>
      <selection pane="topRight" activeCell="F1" sqref="F1"/>
      <selection pane="bottomLeft" activeCell="A4" sqref="A4"/>
      <selection pane="bottomRight" activeCell="K28" sqref="K28"/>
    </sheetView>
  </sheetViews>
  <sheetFormatPr defaultColWidth="15" defaultRowHeight="18.75" x14ac:dyDescent="0.3"/>
  <cols>
    <col min="1" max="1" width="15" style="9"/>
    <col min="2" max="2" width="17.85546875" style="9" customWidth="1"/>
    <col min="3" max="3" width="17.7109375" style="9" customWidth="1"/>
    <col min="4" max="4" width="16.42578125" style="9" customWidth="1"/>
    <col min="5" max="11" width="15.140625" style="9" bestFit="1" customWidth="1"/>
    <col min="12" max="12" width="15.7109375" style="9" customWidth="1"/>
    <col min="13" max="21" width="15.140625" style="9" bestFit="1" customWidth="1"/>
    <col min="22" max="22" width="18" style="9" customWidth="1"/>
    <col min="23" max="23" width="48.5703125" style="9" customWidth="1"/>
    <col min="24" max="26" width="15.140625" style="9" bestFit="1" customWidth="1"/>
    <col min="27" max="27" width="15.42578125" style="9" bestFit="1" customWidth="1"/>
    <col min="28" max="16384" width="15" style="9"/>
  </cols>
  <sheetData>
    <row r="1" spans="1:30" ht="57" thickBot="1" x14ac:dyDescent="0.35">
      <c r="A1" s="2"/>
      <c r="B1" s="3"/>
      <c r="C1" s="4"/>
      <c r="D1" s="80" t="s">
        <v>80</v>
      </c>
      <c r="E1" s="81"/>
      <c r="F1" s="81"/>
      <c r="G1" s="81"/>
      <c r="H1" s="81"/>
      <c r="I1" s="5" t="s">
        <v>79</v>
      </c>
      <c r="J1" s="6"/>
      <c r="K1" s="7" t="s">
        <v>81</v>
      </c>
      <c r="L1" s="82" t="s">
        <v>98</v>
      </c>
      <c r="M1" s="83"/>
      <c r="N1" s="83"/>
      <c r="O1" s="83" t="s">
        <v>99</v>
      </c>
      <c r="P1" s="83"/>
      <c r="Q1" s="8" t="s">
        <v>101</v>
      </c>
      <c r="R1" s="84" t="s">
        <v>33</v>
      </c>
      <c r="S1" s="85"/>
      <c r="T1" s="72" t="s">
        <v>22</v>
      </c>
      <c r="U1" s="72"/>
      <c r="V1" s="73"/>
    </row>
    <row r="2" spans="1:30" ht="131.25" x14ac:dyDescent="0.3">
      <c r="A2" s="10" t="s">
        <v>20</v>
      </c>
      <c r="B2" s="11" t="s">
        <v>1</v>
      </c>
      <c r="C2" s="12" t="s">
        <v>0</v>
      </c>
      <c r="D2" s="13" t="s">
        <v>39</v>
      </c>
      <c r="E2" s="14" t="s">
        <v>2</v>
      </c>
      <c r="F2" s="14" t="s">
        <v>3</v>
      </c>
      <c r="G2" s="14" t="s">
        <v>4</v>
      </c>
      <c r="H2" s="14" t="s">
        <v>40</v>
      </c>
      <c r="I2" s="15" t="s">
        <v>91</v>
      </c>
      <c r="J2" s="15" t="s">
        <v>92</v>
      </c>
      <c r="K2" s="16" t="s">
        <v>82</v>
      </c>
      <c r="L2" s="17" t="s">
        <v>41</v>
      </c>
      <c r="M2" s="18" t="s">
        <v>100</v>
      </c>
      <c r="N2" s="18" t="s">
        <v>102</v>
      </c>
      <c r="O2" s="18" t="s">
        <v>104</v>
      </c>
      <c r="P2" s="18" t="s">
        <v>102</v>
      </c>
      <c r="Q2" s="19" t="s">
        <v>103</v>
      </c>
      <c r="R2" s="20" t="s">
        <v>73</v>
      </c>
      <c r="S2" s="21" t="s">
        <v>72</v>
      </c>
      <c r="T2" s="18" t="s">
        <v>43</v>
      </c>
      <c r="U2" s="22" t="s">
        <v>74</v>
      </c>
      <c r="V2" s="21" t="s">
        <v>42</v>
      </c>
      <c r="X2" s="23" t="s">
        <v>111</v>
      </c>
      <c r="Y2" s="24" t="s">
        <v>110</v>
      </c>
      <c r="Z2" s="23" t="s">
        <v>109</v>
      </c>
    </row>
    <row r="3" spans="1:30" ht="93.75" x14ac:dyDescent="0.3">
      <c r="A3" s="25" t="s">
        <v>7</v>
      </c>
      <c r="B3" s="26" t="s">
        <v>6</v>
      </c>
      <c r="C3" s="27" t="s">
        <v>21</v>
      </c>
      <c r="D3" s="28">
        <v>30</v>
      </c>
      <c r="E3" s="29">
        <v>1</v>
      </c>
      <c r="F3" s="29">
        <f>D3*E3</f>
        <v>30</v>
      </c>
      <c r="G3" s="29">
        <v>33.582999999999998</v>
      </c>
      <c r="H3" s="29">
        <f t="shared" ref="H3:H13" si="0">F3*G3</f>
        <v>1007.49</v>
      </c>
      <c r="I3" s="29">
        <f>D3*8</f>
        <v>240</v>
      </c>
      <c r="J3" s="29">
        <f t="shared" ref="J3:J13" si="1">F3*6.417</f>
        <v>192.51</v>
      </c>
      <c r="K3" s="30">
        <f>J3+H3</f>
        <v>1200</v>
      </c>
      <c r="L3" s="31">
        <v>1</v>
      </c>
      <c r="M3" s="32">
        <f>L3*4</f>
        <v>4</v>
      </c>
      <c r="N3" s="32">
        <f>L3*14</f>
        <v>14</v>
      </c>
      <c r="O3" s="32">
        <f>L3*5</f>
        <v>5</v>
      </c>
      <c r="P3" s="32">
        <f>L3*14</f>
        <v>14</v>
      </c>
      <c r="Q3" s="1">
        <f>N3+P3</f>
        <v>28</v>
      </c>
      <c r="R3" s="33">
        <f t="shared" ref="R3:R12" si="2">L3*RecordResponse</f>
        <v>9</v>
      </c>
      <c r="S3" s="1">
        <f t="shared" ref="S3:S12" si="3">L3*RecordHours</f>
        <v>0.22500000000000001</v>
      </c>
      <c r="T3" s="32">
        <f t="shared" ref="T3:T12" si="4">K3+Q3</f>
        <v>1228</v>
      </c>
      <c r="U3" s="32">
        <f t="shared" ref="U3:U12" si="5">F3+M3+R3+I3+O3</f>
        <v>288</v>
      </c>
      <c r="V3" s="1">
        <f t="shared" ref="V3:V12" si="6">S3+T3</f>
        <v>1228.2249999999999</v>
      </c>
      <c r="X3" s="9">
        <v>1.1333333333333333</v>
      </c>
      <c r="Y3" s="34">
        <f>F3+M3</f>
        <v>34</v>
      </c>
      <c r="Z3" s="34">
        <f t="shared" ref="Z3:Z14" si="7">H3+N3</f>
        <v>1021.49</v>
      </c>
    </row>
    <row r="4" spans="1:30" ht="131.25" x14ac:dyDescent="0.3">
      <c r="A4" s="25" t="s">
        <v>10</v>
      </c>
      <c r="B4" s="26" t="s">
        <v>38</v>
      </c>
      <c r="C4" s="27" t="s">
        <v>21</v>
      </c>
      <c r="D4" s="28">
        <f>12*4</f>
        <v>48</v>
      </c>
      <c r="E4" s="29">
        <v>1</v>
      </c>
      <c r="F4" s="29">
        <f t="shared" ref="F4:F13" si="8">D4*E4</f>
        <v>48</v>
      </c>
      <c r="G4" s="29">
        <v>33.582999999999998</v>
      </c>
      <c r="H4" s="29">
        <f t="shared" si="0"/>
        <v>1611.9839999999999</v>
      </c>
      <c r="I4" s="29">
        <f t="shared" ref="I4:I12" si="9">D4*8</f>
        <v>384</v>
      </c>
      <c r="J4" s="29">
        <f t="shared" si="1"/>
        <v>308.01599999999996</v>
      </c>
      <c r="K4" s="30">
        <f t="shared" ref="K4:K17" si="10">J4+H4</f>
        <v>1920</v>
      </c>
      <c r="L4" s="31">
        <v>48</v>
      </c>
      <c r="M4" s="32">
        <f t="shared" ref="M4:M14" si="11">L4*4</f>
        <v>192</v>
      </c>
      <c r="N4" s="32">
        <f t="shared" ref="N4:N14" si="12">L4*14</f>
        <v>672</v>
      </c>
      <c r="O4" s="32">
        <f t="shared" ref="O4:O14" si="13">L4*5</f>
        <v>240</v>
      </c>
      <c r="P4" s="32">
        <f t="shared" ref="P4:P14" si="14">L4*14</f>
        <v>672</v>
      </c>
      <c r="Q4" s="1">
        <f t="shared" ref="Q4:Q14" si="15">N4+P4</f>
        <v>1344</v>
      </c>
      <c r="R4" s="33">
        <f t="shared" si="2"/>
        <v>432</v>
      </c>
      <c r="S4" s="1">
        <f t="shared" si="3"/>
        <v>10.8</v>
      </c>
      <c r="T4" s="32">
        <f t="shared" si="4"/>
        <v>3264</v>
      </c>
      <c r="U4" s="32">
        <f t="shared" si="5"/>
        <v>1296</v>
      </c>
      <c r="V4" s="1">
        <f t="shared" si="6"/>
        <v>3274.8</v>
      </c>
      <c r="X4" s="9">
        <v>5</v>
      </c>
      <c r="Y4" s="34">
        <f t="shared" ref="Y4:Y17" si="16">F4+M4</f>
        <v>240</v>
      </c>
      <c r="Z4" s="34">
        <f t="shared" si="7"/>
        <v>2283.9839999999999</v>
      </c>
    </row>
    <row r="5" spans="1:30" ht="112.5" x14ac:dyDescent="0.3">
      <c r="A5" s="25" t="s">
        <v>12</v>
      </c>
      <c r="B5" s="26" t="s">
        <v>9</v>
      </c>
      <c r="C5" s="27" t="s">
        <v>21</v>
      </c>
      <c r="D5" s="28">
        <v>6</v>
      </c>
      <c r="E5" s="29">
        <v>1</v>
      </c>
      <c r="F5" s="29">
        <f t="shared" si="8"/>
        <v>6</v>
      </c>
      <c r="G5" s="29">
        <v>33.582999999999998</v>
      </c>
      <c r="H5" s="29">
        <f t="shared" si="0"/>
        <v>201.49799999999999</v>
      </c>
      <c r="I5" s="29">
        <f t="shared" si="9"/>
        <v>48</v>
      </c>
      <c r="J5" s="29">
        <f t="shared" si="1"/>
        <v>38.501999999999995</v>
      </c>
      <c r="K5" s="30">
        <f t="shared" si="10"/>
        <v>240</v>
      </c>
      <c r="L5" s="31">
        <v>6</v>
      </c>
      <c r="M5" s="32">
        <f t="shared" si="11"/>
        <v>24</v>
      </c>
      <c r="N5" s="32">
        <f t="shared" si="12"/>
        <v>84</v>
      </c>
      <c r="O5" s="32">
        <f t="shared" si="13"/>
        <v>30</v>
      </c>
      <c r="P5" s="32">
        <f t="shared" si="14"/>
        <v>84</v>
      </c>
      <c r="Q5" s="1">
        <f t="shared" si="15"/>
        <v>168</v>
      </c>
      <c r="R5" s="33">
        <f t="shared" si="2"/>
        <v>54</v>
      </c>
      <c r="S5" s="1">
        <f t="shared" si="3"/>
        <v>1.35</v>
      </c>
      <c r="T5" s="32">
        <f t="shared" si="4"/>
        <v>408</v>
      </c>
      <c r="U5" s="32">
        <f t="shared" si="5"/>
        <v>162</v>
      </c>
      <c r="V5" s="1">
        <f t="shared" si="6"/>
        <v>409.35</v>
      </c>
      <c r="X5" s="9">
        <v>5</v>
      </c>
      <c r="Y5" s="34">
        <f t="shared" si="16"/>
        <v>30</v>
      </c>
      <c r="Z5" s="34">
        <f t="shared" si="7"/>
        <v>285.49799999999999</v>
      </c>
    </row>
    <row r="6" spans="1:30" ht="56.25" x14ac:dyDescent="0.3">
      <c r="A6" s="25" t="s">
        <v>5</v>
      </c>
      <c r="B6" s="26" t="s">
        <v>11</v>
      </c>
      <c r="C6" s="27" t="s">
        <v>21</v>
      </c>
      <c r="D6" s="28">
        <v>195</v>
      </c>
      <c r="E6" s="29">
        <v>1</v>
      </c>
      <c r="F6" s="29">
        <f t="shared" si="8"/>
        <v>195</v>
      </c>
      <c r="G6" s="29">
        <v>53.582999999999998</v>
      </c>
      <c r="H6" s="29">
        <f t="shared" si="0"/>
        <v>10448.684999999999</v>
      </c>
      <c r="I6" s="29">
        <f t="shared" si="9"/>
        <v>1560</v>
      </c>
      <c r="J6" s="29">
        <f t="shared" si="1"/>
        <v>1251.3150000000001</v>
      </c>
      <c r="K6" s="30">
        <f t="shared" si="10"/>
        <v>11700</v>
      </c>
      <c r="L6" s="35">
        <v>44</v>
      </c>
      <c r="M6" s="32">
        <f t="shared" si="11"/>
        <v>176</v>
      </c>
      <c r="N6" s="32">
        <f t="shared" si="12"/>
        <v>616</v>
      </c>
      <c r="O6" s="32">
        <f t="shared" si="13"/>
        <v>220</v>
      </c>
      <c r="P6" s="32">
        <f t="shared" si="14"/>
        <v>616</v>
      </c>
      <c r="Q6" s="1">
        <f t="shared" si="15"/>
        <v>1232</v>
      </c>
      <c r="R6" s="33">
        <f t="shared" si="2"/>
        <v>396</v>
      </c>
      <c r="S6" s="1">
        <f t="shared" si="3"/>
        <v>9.9</v>
      </c>
      <c r="T6" s="32">
        <f>K6+Q6-1235.9</f>
        <v>11696.1</v>
      </c>
      <c r="U6" s="32">
        <f>F6+M6+R6+I6+O6-912</f>
        <v>1635</v>
      </c>
      <c r="V6" s="1">
        <f>S6+T6</f>
        <v>11706</v>
      </c>
      <c r="X6" s="9">
        <f>Y6/D6</f>
        <v>1.9025641025641025</v>
      </c>
      <c r="Y6" s="34">
        <f t="shared" si="16"/>
        <v>371</v>
      </c>
      <c r="Z6" s="34">
        <f t="shared" si="7"/>
        <v>11064.684999999999</v>
      </c>
    </row>
    <row r="7" spans="1:30" ht="75" x14ac:dyDescent="0.3">
      <c r="A7" s="25" t="s">
        <v>8</v>
      </c>
      <c r="B7" s="26" t="s">
        <v>133</v>
      </c>
      <c r="C7" s="27" t="s">
        <v>21</v>
      </c>
      <c r="D7" s="28">
        <v>30</v>
      </c>
      <c r="E7" s="29">
        <v>1</v>
      </c>
      <c r="F7" s="29">
        <f t="shared" si="8"/>
        <v>30</v>
      </c>
      <c r="G7" s="29">
        <v>33.582999999999998</v>
      </c>
      <c r="H7" s="29">
        <f t="shared" si="0"/>
        <v>1007.49</v>
      </c>
      <c r="I7" s="29">
        <f t="shared" si="9"/>
        <v>240</v>
      </c>
      <c r="J7" s="29">
        <f t="shared" si="1"/>
        <v>192.51</v>
      </c>
      <c r="K7" s="30">
        <f t="shared" si="10"/>
        <v>1200</v>
      </c>
      <c r="L7" s="31">
        <v>1</v>
      </c>
      <c r="M7" s="32">
        <f t="shared" si="11"/>
        <v>4</v>
      </c>
      <c r="N7" s="32">
        <f t="shared" si="12"/>
        <v>14</v>
      </c>
      <c r="O7" s="32">
        <f t="shared" si="13"/>
        <v>5</v>
      </c>
      <c r="P7" s="32">
        <f t="shared" si="14"/>
        <v>14</v>
      </c>
      <c r="Q7" s="1">
        <f t="shared" si="15"/>
        <v>28</v>
      </c>
      <c r="R7" s="33">
        <f t="shared" si="2"/>
        <v>9</v>
      </c>
      <c r="S7" s="1">
        <f t="shared" si="3"/>
        <v>0.22500000000000001</v>
      </c>
      <c r="T7" s="32">
        <f t="shared" si="4"/>
        <v>1228</v>
      </c>
      <c r="U7" s="32">
        <f t="shared" si="5"/>
        <v>288</v>
      </c>
      <c r="V7" s="1">
        <f t="shared" si="6"/>
        <v>1228.2249999999999</v>
      </c>
      <c r="X7" s="9">
        <v>1.1333333333333333</v>
      </c>
      <c r="Y7" s="34">
        <f t="shared" si="16"/>
        <v>34</v>
      </c>
      <c r="Z7" s="34">
        <f t="shared" si="7"/>
        <v>1021.49</v>
      </c>
    </row>
    <row r="8" spans="1:30" ht="112.5" x14ac:dyDescent="0.3">
      <c r="A8" s="25" t="s">
        <v>13</v>
      </c>
      <c r="B8" s="26" t="s">
        <v>14</v>
      </c>
      <c r="C8" s="27" t="s">
        <v>21</v>
      </c>
      <c r="D8" s="28">
        <v>30</v>
      </c>
      <c r="E8" s="29">
        <v>1</v>
      </c>
      <c r="F8" s="29">
        <f t="shared" si="8"/>
        <v>30</v>
      </c>
      <c r="G8" s="29">
        <v>53.582999999999998</v>
      </c>
      <c r="H8" s="29">
        <f t="shared" si="0"/>
        <v>1607.49</v>
      </c>
      <c r="I8" s="29">
        <f t="shared" si="9"/>
        <v>240</v>
      </c>
      <c r="J8" s="29">
        <f t="shared" si="1"/>
        <v>192.51</v>
      </c>
      <c r="K8" s="30">
        <f t="shared" si="10"/>
        <v>1800</v>
      </c>
      <c r="L8" s="35">
        <v>20</v>
      </c>
      <c r="M8" s="32">
        <f t="shared" si="11"/>
        <v>80</v>
      </c>
      <c r="N8" s="32">
        <f t="shared" si="12"/>
        <v>280</v>
      </c>
      <c r="O8" s="32">
        <f t="shared" si="13"/>
        <v>100</v>
      </c>
      <c r="P8" s="32">
        <f t="shared" si="14"/>
        <v>280</v>
      </c>
      <c r="Q8" s="1">
        <f t="shared" si="15"/>
        <v>560</v>
      </c>
      <c r="R8" s="33">
        <f t="shared" si="2"/>
        <v>180</v>
      </c>
      <c r="S8" s="1">
        <f t="shared" si="3"/>
        <v>4.5</v>
      </c>
      <c r="T8" s="32">
        <f t="shared" si="4"/>
        <v>2360</v>
      </c>
      <c r="U8" s="32">
        <f t="shared" si="5"/>
        <v>630</v>
      </c>
      <c r="V8" s="1">
        <f t="shared" si="6"/>
        <v>2364.5</v>
      </c>
      <c r="X8" s="9">
        <v>3.6666666666666665</v>
      </c>
      <c r="Y8" s="34">
        <f t="shared" si="16"/>
        <v>110</v>
      </c>
      <c r="Z8" s="34">
        <f t="shared" si="7"/>
        <v>1887.49</v>
      </c>
    </row>
    <row r="9" spans="1:30" ht="150" x14ac:dyDescent="0.3">
      <c r="A9" s="25" t="s">
        <v>15</v>
      </c>
      <c r="B9" s="26" t="s">
        <v>134</v>
      </c>
      <c r="C9" s="27" t="s">
        <v>21</v>
      </c>
      <c r="D9" s="28">
        <v>20</v>
      </c>
      <c r="E9" s="29">
        <v>1</v>
      </c>
      <c r="F9" s="29">
        <f t="shared" si="8"/>
        <v>20</v>
      </c>
      <c r="G9" s="29">
        <v>23.582999999999998</v>
      </c>
      <c r="H9" s="29">
        <f t="shared" si="0"/>
        <v>471.65999999999997</v>
      </c>
      <c r="I9" s="29">
        <f t="shared" si="9"/>
        <v>160</v>
      </c>
      <c r="J9" s="29">
        <f t="shared" si="1"/>
        <v>128.34</v>
      </c>
      <c r="K9" s="30">
        <f t="shared" si="10"/>
        <v>600</v>
      </c>
      <c r="L9" s="31">
        <v>10</v>
      </c>
      <c r="M9" s="32">
        <f t="shared" si="11"/>
        <v>40</v>
      </c>
      <c r="N9" s="32">
        <f t="shared" si="12"/>
        <v>140</v>
      </c>
      <c r="O9" s="32">
        <f t="shared" si="13"/>
        <v>50</v>
      </c>
      <c r="P9" s="32">
        <f t="shared" si="14"/>
        <v>140</v>
      </c>
      <c r="Q9" s="1">
        <f t="shared" si="15"/>
        <v>280</v>
      </c>
      <c r="R9" s="33">
        <f t="shared" si="2"/>
        <v>90</v>
      </c>
      <c r="S9" s="1">
        <f t="shared" si="3"/>
        <v>2.25</v>
      </c>
      <c r="T9" s="32">
        <f t="shared" si="4"/>
        <v>880</v>
      </c>
      <c r="U9" s="32">
        <f t="shared" si="5"/>
        <v>360</v>
      </c>
      <c r="V9" s="1">
        <f t="shared" si="6"/>
        <v>882.25</v>
      </c>
      <c r="X9" s="9">
        <v>3</v>
      </c>
      <c r="Y9" s="34">
        <f t="shared" si="16"/>
        <v>60</v>
      </c>
      <c r="Z9" s="34">
        <f t="shared" si="7"/>
        <v>611.66</v>
      </c>
    </row>
    <row r="10" spans="1:30" ht="131.25" x14ac:dyDescent="0.3">
      <c r="A10" s="25" t="s">
        <v>16</v>
      </c>
      <c r="B10" s="26" t="s">
        <v>17</v>
      </c>
      <c r="C10" s="27" t="s">
        <v>21</v>
      </c>
      <c r="D10" s="28">
        <v>15</v>
      </c>
      <c r="E10" s="29">
        <v>1</v>
      </c>
      <c r="F10" s="29">
        <f t="shared" si="8"/>
        <v>15</v>
      </c>
      <c r="G10" s="29">
        <v>33.582999999999998</v>
      </c>
      <c r="H10" s="29">
        <f t="shared" si="0"/>
        <v>503.745</v>
      </c>
      <c r="I10" s="29">
        <f t="shared" si="9"/>
        <v>120</v>
      </c>
      <c r="J10" s="29">
        <f t="shared" si="1"/>
        <v>96.254999999999995</v>
      </c>
      <c r="K10" s="30">
        <f t="shared" si="10"/>
        <v>600</v>
      </c>
      <c r="L10" s="35">
        <v>7</v>
      </c>
      <c r="M10" s="32">
        <f t="shared" si="11"/>
        <v>28</v>
      </c>
      <c r="N10" s="32">
        <f t="shared" si="12"/>
        <v>98</v>
      </c>
      <c r="O10" s="32">
        <f t="shared" si="13"/>
        <v>35</v>
      </c>
      <c r="P10" s="32">
        <f t="shared" si="14"/>
        <v>98</v>
      </c>
      <c r="Q10" s="1">
        <f t="shared" si="15"/>
        <v>196</v>
      </c>
      <c r="R10" s="33">
        <f t="shared" si="2"/>
        <v>63</v>
      </c>
      <c r="S10" s="1">
        <f t="shared" si="3"/>
        <v>1.575</v>
      </c>
      <c r="T10" s="32">
        <f t="shared" si="4"/>
        <v>796</v>
      </c>
      <c r="U10" s="32">
        <f t="shared" si="5"/>
        <v>261</v>
      </c>
      <c r="V10" s="1">
        <f t="shared" si="6"/>
        <v>797.57500000000005</v>
      </c>
      <c r="X10" s="9">
        <v>2.8666666666666667</v>
      </c>
      <c r="Y10" s="34">
        <f t="shared" si="16"/>
        <v>43</v>
      </c>
      <c r="Z10" s="34">
        <f t="shared" si="7"/>
        <v>601.745</v>
      </c>
    </row>
    <row r="11" spans="1:30" ht="131.25" x14ac:dyDescent="0.3">
      <c r="A11" s="25" t="s">
        <v>18</v>
      </c>
      <c r="B11" s="26" t="s">
        <v>19</v>
      </c>
      <c r="C11" s="27" t="s">
        <v>21</v>
      </c>
      <c r="D11" s="28">
        <v>10</v>
      </c>
      <c r="E11" s="29">
        <v>1</v>
      </c>
      <c r="F11" s="29">
        <f t="shared" si="8"/>
        <v>10</v>
      </c>
      <c r="G11" s="29">
        <v>38.582999999999998</v>
      </c>
      <c r="H11" s="29">
        <f t="shared" si="0"/>
        <v>385.83</v>
      </c>
      <c r="I11" s="29">
        <f t="shared" si="9"/>
        <v>80</v>
      </c>
      <c r="J11" s="29">
        <f t="shared" si="1"/>
        <v>64.17</v>
      </c>
      <c r="K11" s="30">
        <f t="shared" si="10"/>
        <v>450</v>
      </c>
      <c r="L11" s="35">
        <v>3</v>
      </c>
      <c r="M11" s="32">
        <f t="shared" si="11"/>
        <v>12</v>
      </c>
      <c r="N11" s="32">
        <f t="shared" si="12"/>
        <v>42</v>
      </c>
      <c r="O11" s="32">
        <f t="shared" si="13"/>
        <v>15</v>
      </c>
      <c r="P11" s="32">
        <f t="shared" si="14"/>
        <v>42</v>
      </c>
      <c r="Q11" s="1">
        <f t="shared" si="15"/>
        <v>84</v>
      </c>
      <c r="R11" s="33">
        <f t="shared" si="2"/>
        <v>27</v>
      </c>
      <c r="S11" s="1">
        <f t="shared" si="3"/>
        <v>0.67500000000000004</v>
      </c>
      <c r="T11" s="32">
        <f t="shared" si="4"/>
        <v>534</v>
      </c>
      <c r="U11" s="32">
        <f t="shared" si="5"/>
        <v>144</v>
      </c>
      <c r="V11" s="1">
        <f t="shared" si="6"/>
        <v>534.67499999999995</v>
      </c>
      <c r="X11" s="9">
        <v>2.2000000000000002</v>
      </c>
      <c r="Y11" s="34">
        <f t="shared" si="16"/>
        <v>22</v>
      </c>
      <c r="Z11" s="34">
        <f t="shared" si="7"/>
        <v>427.83</v>
      </c>
    </row>
    <row r="12" spans="1:30" ht="206.25" x14ac:dyDescent="0.3">
      <c r="A12" s="25" t="s">
        <v>75</v>
      </c>
      <c r="B12" s="26" t="s">
        <v>31</v>
      </c>
      <c r="C12" s="27" t="s">
        <v>21</v>
      </c>
      <c r="D12" s="28">
        <v>15</v>
      </c>
      <c r="E12" s="29">
        <v>1</v>
      </c>
      <c r="F12" s="29">
        <f t="shared" si="8"/>
        <v>15</v>
      </c>
      <c r="G12" s="29">
        <v>53.582999999999998</v>
      </c>
      <c r="H12" s="29">
        <f t="shared" si="0"/>
        <v>803.745</v>
      </c>
      <c r="I12" s="29">
        <f t="shared" si="9"/>
        <v>120</v>
      </c>
      <c r="J12" s="29">
        <f t="shared" si="1"/>
        <v>96.254999999999995</v>
      </c>
      <c r="K12" s="30">
        <f t="shared" si="10"/>
        <v>900</v>
      </c>
      <c r="L12" s="35">
        <v>8</v>
      </c>
      <c r="M12" s="32">
        <f t="shared" si="11"/>
        <v>32</v>
      </c>
      <c r="N12" s="32">
        <f t="shared" si="12"/>
        <v>112</v>
      </c>
      <c r="O12" s="32">
        <f t="shared" si="13"/>
        <v>40</v>
      </c>
      <c r="P12" s="32">
        <f t="shared" si="14"/>
        <v>112</v>
      </c>
      <c r="Q12" s="1">
        <f t="shared" si="15"/>
        <v>224</v>
      </c>
      <c r="R12" s="33">
        <f t="shared" si="2"/>
        <v>72</v>
      </c>
      <c r="S12" s="1">
        <f t="shared" si="3"/>
        <v>1.8</v>
      </c>
      <c r="T12" s="32">
        <f t="shared" si="4"/>
        <v>1124</v>
      </c>
      <c r="U12" s="32">
        <f t="shared" si="5"/>
        <v>279</v>
      </c>
      <c r="V12" s="1">
        <f t="shared" si="6"/>
        <v>1125.8</v>
      </c>
      <c r="X12" s="9">
        <v>3.1333333333333333</v>
      </c>
      <c r="Y12" s="34">
        <f t="shared" si="16"/>
        <v>47</v>
      </c>
      <c r="Z12" s="34">
        <f t="shared" si="7"/>
        <v>915.745</v>
      </c>
    </row>
    <row r="13" spans="1:30" ht="150" x14ac:dyDescent="0.3">
      <c r="A13" s="36" t="s">
        <v>136</v>
      </c>
      <c r="B13" s="37" t="s">
        <v>135</v>
      </c>
      <c r="C13" s="27" t="s">
        <v>21</v>
      </c>
      <c r="D13" s="38">
        <v>15</v>
      </c>
      <c r="E13" s="29">
        <v>1</v>
      </c>
      <c r="F13" s="39">
        <f t="shared" si="8"/>
        <v>15</v>
      </c>
      <c r="G13" s="39">
        <v>33.58</v>
      </c>
      <c r="H13" s="29">
        <f t="shared" si="0"/>
        <v>503.7</v>
      </c>
      <c r="I13" s="29">
        <f>D13*8</f>
        <v>120</v>
      </c>
      <c r="J13" s="39">
        <f t="shared" si="1"/>
        <v>96.254999999999995</v>
      </c>
      <c r="K13" s="40">
        <f t="shared" si="10"/>
        <v>599.95499999999993</v>
      </c>
      <c r="L13" s="41">
        <v>7</v>
      </c>
      <c r="M13" s="32">
        <f t="shared" si="11"/>
        <v>28</v>
      </c>
      <c r="N13" s="32">
        <f t="shared" si="12"/>
        <v>98</v>
      </c>
      <c r="O13" s="32">
        <f t="shared" si="13"/>
        <v>35</v>
      </c>
      <c r="P13" s="32">
        <f t="shared" si="14"/>
        <v>98</v>
      </c>
      <c r="Q13" s="1">
        <f t="shared" si="15"/>
        <v>196</v>
      </c>
      <c r="R13" s="33">
        <f>L13*RecordResponse</f>
        <v>63</v>
      </c>
      <c r="S13" s="1">
        <f>L13*RecordHours</f>
        <v>1.575</v>
      </c>
      <c r="T13" s="32">
        <f>K13+Q13</f>
        <v>795.95499999999993</v>
      </c>
      <c r="U13" s="32">
        <f>F13+M13+R13+I13+O13</f>
        <v>261</v>
      </c>
      <c r="V13" s="1">
        <f>S13+T13</f>
        <v>797.53</v>
      </c>
      <c r="Y13" s="34">
        <f t="shared" si="16"/>
        <v>43</v>
      </c>
      <c r="Z13" s="34">
        <f t="shared" si="7"/>
        <v>601.70000000000005</v>
      </c>
    </row>
    <row r="14" spans="1:30" ht="169.5" thickBot="1" x14ac:dyDescent="0.35">
      <c r="A14" s="36" t="s">
        <v>138</v>
      </c>
      <c r="B14" s="37" t="s">
        <v>137</v>
      </c>
      <c r="C14" s="27" t="s">
        <v>21</v>
      </c>
      <c r="D14" s="38">
        <v>15</v>
      </c>
      <c r="E14" s="29">
        <v>1</v>
      </c>
      <c r="F14" s="39">
        <f t="shared" ref="F14" si="17">D14*E14</f>
        <v>15</v>
      </c>
      <c r="G14" s="39">
        <v>33.58</v>
      </c>
      <c r="H14" s="29">
        <f t="shared" ref="H14" si="18">F14*G14</f>
        <v>503.7</v>
      </c>
      <c r="I14" s="29">
        <f>D14*8</f>
        <v>120</v>
      </c>
      <c r="J14" s="39">
        <f t="shared" ref="J14" si="19">F14*6.417</f>
        <v>96.254999999999995</v>
      </c>
      <c r="K14" s="40">
        <f t="shared" ref="K14" si="20">J14+H14</f>
        <v>599.95499999999993</v>
      </c>
      <c r="L14" s="41">
        <v>7</v>
      </c>
      <c r="M14" s="32">
        <f t="shared" si="11"/>
        <v>28</v>
      </c>
      <c r="N14" s="32">
        <f t="shared" si="12"/>
        <v>98</v>
      </c>
      <c r="O14" s="32">
        <f t="shared" si="13"/>
        <v>35</v>
      </c>
      <c r="P14" s="32">
        <f t="shared" si="14"/>
        <v>98</v>
      </c>
      <c r="Q14" s="1">
        <f t="shared" si="15"/>
        <v>196</v>
      </c>
      <c r="R14" s="33">
        <f>L14*RecordResponse</f>
        <v>63</v>
      </c>
      <c r="S14" s="1">
        <f>L14*RecordHours</f>
        <v>1.575</v>
      </c>
      <c r="T14" s="32">
        <f>K14+Q14</f>
        <v>795.95499999999993</v>
      </c>
      <c r="U14" s="32">
        <f>F14+M14+R14+I14+O14</f>
        <v>261</v>
      </c>
      <c r="V14" s="1">
        <f>S14+T14</f>
        <v>797.53</v>
      </c>
      <c r="Y14" s="34">
        <f t="shared" si="16"/>
        <v>43</v>
      </c>
      <c r="Z14" s="34">
        <f t="shared" si="7"/>
        <v>601.70000000000005</v>
      </c>
    </row>
    <row r="15" spans="1:30" ht="19.5" thickBot="1" x14ac:dyDescent="0.35">
      <c r="A15" s="74" t="s">
        <v>36</v>
      </c>
      <c r="B15" s="75"/>
      <c r="C15" s="76"/>
      <c r="D15" s="42">
        <f>SUM(D3:D14)</f>
        <v>429</v>
      </c>
      <c r="E15" s="43">
        <f>F15/D15</f>
        <v>1</v>
      </c>
      <c r="F15" s="44">
        <f>SUM(F3:F14)</f>
        <v>429</v>
      </c>
      <c r="G15" s="43">
        <f>H15/F15</f>
        <v>44.421951048951051</v>
      </c>
      <c r="H15" s="44">
        <f t="shared" ref="H15:V15" si="21">SUM(H3:H14)</f>
        <v>19057.017</v>
      </c>
      <c r="I15" s="44">
        <f t="shared" si="21"/>
        <v>3432</v>
      </c>
      <c r="J15" s="44">
        <f t="shared" si="21"/>
        <v>2752.8930000000005</v>
      </c>
      <c r="K15" s="45">
        <f t="shared" si="21"/>
        <v>21809.910000000003</v>
      </c>
      <c r="L15" s="46">
        <f t="shared" si="21"/>
        <v>162</v>
      </c>
      <c r="M15" s="44">
        <f t="shared" si="21"/>
        <v>648</v>
      </c>
      <c r="N15" s="44">
        <f t="shared" si="21"/>
        <v>2268</v>
      </c>
      <c r="O15" s="44">
        <f t="shared" si="21"/>
        <v>810</v>
      </c>
      <c r="P15" s="44">
        <f t="shared" si="21"/>
        <v>2268</v>
      </c>
      <c r="Q15" s="45">
        <f t="shared" si="21"/>
        <v>4536</v>
      </c>
      <c r="R15" s="42">
        <f t="shared" si="21"/>
        <v>1458</v>
      </c>
      <c r="S15" s="45">
        <f t="shared" si="21"/>
        <v>36.450000000000003</v>
      </c>
      <c r="T15" s="44">
        <f t="shared" si="21"/>
        <v>25110.010000000002</v>
      </c>
      <c r="U15" s="44">
        <f t="shared" si="21"/>
        <v>5865</v>
      </c>
      <c r="V15" s="45">
        <f t="shared" si="21"/>
        <v>25146.459999999995</v>
      </c>
      <c r="W15" s="34"/>
      <c r="Y15" s="34"/>
      <c r="Z15" s="34"/>
      <c r="AB15" s="34"/>
      <c r="AD15" s="47"/>
    </row>
    <row r="16" spans="1:30" ht="56.25" x14ac:dyDescent="0.3">
      <c r="A16" s="48" t="s">
        <v>5</v>
      </c>
      <c r="B16" s="49" t="s">
        <v>11</v>
      </c>
      <c r="C16" s="50" t="s">
        <v>24</v>
      </c>
      <c r="D16" s="51">
        <v>160</v>
      </c>
      <c r="E16" s="52">
        <v>1</v>
      </c>
      <c r="F16" s="52">
        <f>D16*E16</f>
        <v>160</v>
      </c>
      <c r="G16" s="52">
        <v>59.332999999999998</v>
      </c>
      <c r="H16" s="52">
        <v>9600</v>
      </c>
      <c r="I16" s="52">
        <f>D16*9</f>
        <v>1440</v>
      </c>
      <c r="J16" s="52">
        <f>F16*6.667</f>
        <v>1066.72</v>
      </c>
      <c r="K16" s="53">
        <f t="shared" si="10"/>
        <v>10666.72</v>
      </c>
      <c r="L16" s="54">
        <v>36</v>
      </c>
      <c r="M16" s="55">
        <f>L16*4</f>
        <v>144</v>
      </c>
      <c r="N16" s="55">
        <f>L16*14</f>
        <v>504</v>
      </c>
      <c r="O16" s="55">
        <f>L16*5</f>
        <v>180</v>
      </c>
      <c r="P16" s="55">
        <f>L16*14</f>
        <v>504</v>
      </c>
      <c r="Q16" s="56">
        <f>N16+P16</f>
        <v>1008</v>
      </c>
      <c r="R16" s="57">
        <f>L16*RecordResponse</f>
        <v>324</v>
      </c>
      <c r="S16" s="56">
        <f>L16*RecordHours</f>
        <v>8.1</v>
      </c>
      <c r="T16" s="55">
        <f>K16+Q16-2074.74</f>
        <v>9599.98</v>
      </c>
      <c r="U16" s="55">
        <f>F16+M16+R16+I16+O16-1628</f>
        <v>620</v>
      </c>
      <c r="V16" s="56">
        <f>S16+T16</f>
        <v>9608.08</v>
      </c>
      <c r="X16" s="9">
        <f>Y16/D16</f>
        <v>1.9</v>
      </c>
      <c r="Y16" s="34">
        <f t="shared" si="16"/>
        <v>304</v>
      </c>
      <c r="Z16" s="34">
        <f>H16+N16</f>
        <v>10104</v>
      </c>
    </row>
    <row r="17" spans="1:30" ht="132" thickBot="1" x14ac:dyDescent="0.35">
      <c r="A17" s="25" t="s">
        <v>16</v>
      </c>
      <c r="B17" s="26" t="s">
        <v>17</v>
      </c>
      <c r="C17" s="27" t="s">
        <v>24</v>
      </c>
      <c r="D17" s="28">
        <v>15</v>
      </c>
      <c r="E17" s="29">
        <v>1</v>
      </c>
      <c r="F17" s="29">
        <f>D17*E17</f>
        <v>15</v>
      </c>
      <c r="G17" s="29">
        <v>39.332999999999998</v>
      </c>
      <c r="H17" s="29">
        <v>600</v>
      </c>
      <c r="I17" s="29">
        <f>D17*9</f>
        <v>135</v>
      </c>
      <c r="J17" s="29">
        <f>F17*6.667</f>
        <v>100.005</v>
      </c>
      <c r="K17" s="30">
        <f t="shared" si="10"/>
        <v>700.005</v>
      </c>
      <c r="L17" s="35">
        <v>4</v>
      </c>
      <c r="M17" s="32">
        <f>L17*4</f>
        <v>16</v>
      </c>
      <c r="N17" s="55">
        <f>L17*14</f>
        <v>56</v>
      </c>
      <c r="O17" s="32">
        <f>L17*5</f>
        <v>20</v>
      </c>
      <c r="P17" s="32">
        <f>L17*14</f>
        <v>56</v>
      </c>
      <c r="Q17" s="1">
        <f>N17+P17</f>
        <v>112</v>
      </c>
      <c r="R17" s="33">
        <f>L17*RecordResponse</f>
        <v>36</v>
      </c>
      <c r="S17" s="1">
        <f>L17*RecordHours</f>
        <v>0.9</v>
      </c>
      <c r="T17" s="32">
        <f>K17+Q17</f>
        <v>812.005</v>
      </c>
      <c r="U17" s="32">
        <f>F17+M17+R17+I17+O17</f>
        <v>222</v>
      </c>
      <c r="V17" s="1">
        <f>S17+T17</f>
        <v>812.90499999999997</v>
      </c>
      <c r="X17" s="9">
        <v>2.0666666666666669</v>
      </c>
      <c r="Y17" s="34">
        <f t="shared" si="16"/>
        <v>31</v>
      </c>
      <c r="Z17" s="34">
        <f>H17+N17</f>
        <v>656</v>
      </c>
    </row>
    <row r="18" spans="1:30" ht="19.5" thickBot="1" x14ac:dyDescent="0.35">
      <c r="A18" s="74" t="s">
        <v>37</v>
      </c>
      <c r="B18" s="75"/>
      <c r="C18" s="76"/>
      <c r="D18" s="58">
        <f>SUM(D16:D17)</f>
        <v>175</v>
      </c>
      <c r="E18" s="43">
        <f>F18/D18</f>
        <v>1</v>
      </c>
      <c r="F18" s="43">
        <f>SUM(F16:F17)</f>
        <v>175</v>
      </c>
      <c r="G18" s="43">
        <f>H18/F18</f>
        <v>58.285714285714285</v>
      </c>
      <c r="H18" s="43">
        <f t="shared" ref="H18:V18" si="22">SUM(H16:H17)</f>
        <v>10200</v>
      </c>
      <c r="I18" s="43">
        <f t="shared" si="22"/>
        <v>1575</v>
      </c>
      <c r="J18" s="43">
        <f t="shared" si="22"/>
        <v>1166.7249999999999</v>
      </c>
      <c r="K18" s="59">
        <f t="shared" si="22"/>
        <v>11366.724999999999</v>
      </c>
      <c r="L18" s="60">
        <f t="shared" si="22"/>
        <v>40</v>
      </c>
      <c r="M18" s="43">
        <f t="shared" si="22"/>
        <v>160</v>
      </c>
      <c r="N18" s="43">
        <f t="shared" si="22"/>
        <v>560</v>
      </c>
      <c r="O18" s="43">
        <f t="shared" si="22"/>
        <v>200</v>
      </c>
      <c r="P18" s="43">
        <f t="shared" si="22"/>
        <v>560</v>
      </c>
      <c r="Q18" s="59">
        <f t="shared" si="22"/>
        <v>1120</v>
      </c>
      <c r="R18" s="58">
        <f t="shared" si="22"/>
        <v>360</v>
      </c>
      <c r="S18" s="59">
        <f t="shared" si="22"/>
        <v>9</v>
      </c>
      <c r="T18" s="43">
        <f t="shared" si="22"/>
        <v>10411.984999999999</v>
      </c>
      <c r="U18" s="43">
        <f t="shared" si="22"/>
        <v>842</v>
      </c>
      <c r="V18" s="59">
        <f t="shared" si="22"/>
        <v>10420.985000000001</v>
      </c>
      <c r="W18" s="34"/>
      <c r="X18" s="34"/>
      <c r="Y18" s="34"/>
      <c r="Z18" s="34"/>
      <c r="AA18" s="34"/>
      <c r="AB18" s="47"/>
      <c r="AD18" s="47"/>
    </row>
    <row r="19" spans="1:30" ht="19.5" thickBot="1" x14ac:dyDescent="0.35">
      <c r="A19" s="77" t="s">
        <v>35</v>
      </c>
      <c r="B19" s="78"/>
      <c r="C19" s="79"/>
      <c r="D19" s="61">
        <f>D18+D15</f>
        <v>604</v>
      </c>
      <c r="E19" s="62">
        <f>F19/D19</f>
        <v>1</v>
      </c>
      <c r="F19" s="62">
        <f>F18+F15</f>
        <v>604</v>
      </c>
      <c r="G19" s="62">
        <f>H19/F19</f>
        <v>48.438769867549667</v>
      </c>
      <c r="H19" s="62">
        <f t="shared" ref="H19:R19" si="23">H18+H15</f>
        <v>29257.017</v>
      </c>
      <c r="I19" s="62">
        <f t="shared" si="23"/>
        <v>5007</v>
      </c>
      <c r="J19" s="62">
        <f t="shared" si="23"/>
        <v>3919.6180000000004</v>
      </c>
      <c r="K19" s="63">
        <f t="shared" si="23"/>
        <v>33176.635000000002</v>
      </c>
      <c r="L19" s="64">
        <f t="shared" si="23"/>
        <v>202</v>
      </c>
      <c r="M19" s="62">
        <f t="shared" si="23"/>
        <v>808</v>
      </c>
      <c r="N19" s="62">
        <f t="shared" si="23"/>
        <v>2828</v>
      </c>
      <c r="O19" s="62">
        <f t="shared" si="23"/>
        <v>1010</v>
      </c>
      <c r="P19" s="62">
        <f t="shared" si="23"/>
        <v>2828</v>
      </c>
      <c r="Q19" s="63">
        <f t="shared" si="23"/>
        <v>5656</v>
      </c>
      <c r="R19" s="61">
        <f t="shared" si="23"/>
        <v>1818</v>
      </c>
      <c r="S19" s="63">
        <f>S18+S15+2</f>
        <v>47.45</v>
      </c>
      <c r="T19" s="62">
        <f>T15+T18</f>
        <v>35521.995000000003</v>
      </c>
      <c r="U19" s="62">
        <f>U18+U15</f>
        <v>6707</v>
      </c>
      <c r="V19" s="63">
        <f>T19+S19</f>
        <v>35569.445</v>
      </c>
      <c r="W19" s="34"/>
      <c r="X19" s="34"/>
      <c r="Y19" s="34"/>
      <c r="Z19" s="34"/>
      <c r="AA19" s="34"/>
      <c r="AB19" s="34"/>
      <c r="AD19" s="34"/>
    </row>
    <row r="20" spans="1:30" x14ac:dyDescent="0.3">
      <c r="A20" s="65"/>
      <c r="D20" s="34"/>
      <c r="V20" s="34"/>
      <c r="Y20" s="34"/>
      <c r="Z20" s="34"/>
    </row>
    <row r="21" spans="1:30" x14ac:dyDescent="0.3">
      <c r="D21" s="34"/>
      <c r="E21" s="66"/>
      <c r="F21" s="34"/>
      <c r="T21" s="66"/>
      <c r="U21" s="34"/>
      <c r="V21" s="34"/>
      <c r="Z21" s="34"/>
      <c r="AA21" s="34"/>
    </row>
    <row r="22" spans="1:30" x14ac:dyDescent="0.3">
      <c r="E22" s="66"/>
      <c r="F22" s="34"/>
      <c r="G22" s="34"/>
      <c r="Y22" s="34"/>
    </row>
    <row r="23" spans="1:30" x14ac:dyDescent="0.3">
      <c r="E23" s="66"/>
      <c r="F23" s="34"/>
      <c r="X23" s="9" t="s">
        <v>130</v>
      </c>
    </row>
    <row r="24" spans="1:30" x14ac:dyDescent="0.3">
      <c r="D24" s="67"/>
      <c r="E24" s="66"/>
      <c r="F24" s="34"/>
      <c r="T24" s="66"/>
      <c r="U24" s="34"/>
      <c r="V24" s="34"/>
      <c r="Y24" s="66" t="s">
        <v>78</v>
      </c>
      <c r="Z24" s="34">
        <f>U19</f>
        <v>6707</v>
      </c>
      <c r="AA24" s="34">
        <f>V19</f>
        <v>35569.445</v>
      </c>
      <c r="AB24" s="34" t="s">
        <v>131</v>
      </c>
      <c r="AC24" s="34"/>
    </row>
    <row r="25" spans="1:30" x14ac:dyDescent="0.3">
      <c r="D25" s="67"/>
      <c r="S25" s="68"/>
      <c r="T25" s="69" t="s">
        <v>76</v>
      </c>
      <c r="U25" s="70">
        <v>30000</v>
      </c>
      <c r="V25" s="70">
        <v>150000</v>
      </c>
      <c r="Y25" s="66" t="s">
        <v>77</v>
      </c>
      <c r="Z25" s="34">
        <f>U21-Z24</f>
        <v>-6707</v>
      </c>
      <c r="AA25" s="34">
        <f>V21-AA24</f>
        <v>-35569.445</v>
      </c>
      <c r="AB25" s="9" t="s">
        <v>129</v>
      </c>
    </row>
    <row r="26" spans="1:30" x14ac:dyDescent="0.3">
      <c r="N26" s="71"/>
      <c r="P26" s="71"/>
      <c r="Q26" s="71"/>
      <c r="S26" s="68"/>
      <c r="T26" s="69" t="s">
        <v>132</v>
      </c>
      <c r="U26" s="70">
        <v>6707</v>
      </c>
      <c r="V26" s="70">
        <v>35569.449999999997</v>
      </c>
    </row>
    <row r="27" spans="1:30" x14ac:dyDescent="0.3">
      <c r="S27" s="68"/>
      <c r="T27" s="69" t="s">
        <v>77</v>
      </c>
      <c r="U27" s="70">
        <f>SUM(U25-U26)</f>
        <v>23293</v>
      </c>
      <c r="V27" s="70">
        <f>SUM(V25-V26)</f>
        <v>114430.55</v>
      </c>
    </row>
  </sheetData>
  <mergeCells count="8">
    <mergeCell ref="T1:V1"/>
    <mergeCell ref="A15:C15"/>
    <mergeCell ref="A18:C18"/>
    <mergeCell ref="A19:C19"/>
    <mergeCell ref="D1:H1"/>
    <mergeCell ref="L1:N1"/>
    <mergeCell ref="R1:S1"/>
    <mergeCell ref="O1:P1"/>
  </mergeCells>
  <pageMargins left="0.7" right="0.7" top="0.75" bottom="0.75" header="0.3" footer="0.3"/>
  <pageSetup paperSize="5" scale="37" fitToHeight="0" orientation="landscape" r:id="rId1"/>
  <headerFooter>
    <oddHeader>&amp;F</oddHead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  <pageSetUpPr fitToPage="1"/>
  </sheetPr>
  <dimension ref="A1:T51"/>
  <sheetViews>
    <sheetView topLeftCell="A34" workbookViewId="0">
      <selection activeCell="A34" sqref="A1:XFD1048576"/>
    </sheetView>
  </sheetViews>
  <sheetFormatPr defaultRowHeight="15" x14ac:dyDescent="0.25"/>
  <cols>
    <col min="1" max="1" width="19.28515625" style="91" customWidth="1"/>
    <col min="2" max="2" width="51.5703125" style="91" customWidth="1"/>
    <col min="3" max="3" width="18.28515625" style="91" bestFit="1" customWidth="1"/>
    <col min="4" max="4" width="13.85546875" style="91" bestFit="1" customWidth="1"/>
    <col min="5" max="5" width="14.7109375" style="91" bestFit="1" customWidth="1"/>
    <col min="6" max="6" width="9.85546875" style="91" customWidth="1"/>
    <col min="7" max="7" width="10.42578125" style="91" bestFit="1" customWidth="1"/>
    <col min="8" max="9" width="12.140625" style="91" customWidth="1"/>
    <col min="10" max="12" width="11.42578125" style="91" customWidth="1"/>
    <col min="13" max="13" width="9.140625" style="91"/>
    <col min="14" max="17" width="0" style="91" hidden="1" customWidth="1"/>
    <col min="18" max="16384" width="9.140625" style="91"/>
  </cols>
  <sheetData>
    <row r="1" spans="1:17" ht="60.75" thickBot="1" x14ac:dyDescent="0.3">
      <c r="A1" s="86" t="s">
        <v>79</v>
      </c>
      <c r="B1" s="87" t="s">
        <v>52</v>
      </c>
      <c r="C1" s="88" t="s">
        <v>48</v>
      </c>
      <c r="D1" s="86" t="s">
        <v>93</v>
      </c>
      <c r="E1" s="89" t="s">
        <v>95</v>
      </c>
      <c r="F1" s="89" t="s">
        <v>84</v>
      </c>
      <c r="G1" s="89" t="s">
        <v>49</v>
      </c>
      <c r="H1" s="90" t="s">
        <v>83</v>
      </c>
      <c r="I1" s="86" t="s">
        <v>88</v>
      </c>
      <c r="J1" s="89" t="s">
        <v>87</v>
      </c>
      <c r="K1" s="89" t="s">
        <v>89</v>
      </c>
      <c r="L1" s="90" t="s">
        <v>86</v>
      </c>
    </row>
    <row r="2" spans="1:17" ht="30" x14ac:dyDescent="0.25">
      <c r="A2" s="92" t="s">
        <v>44</v>
      </c>
      <c r="B2" s="93" t="s">
        <v>53</v>
      </c>
      <c r="C2" s="94" t="s">
        <v>50</v>
      </c>
      <c r="D2" s="92">
        <v>1</v>
      </c>
      <c r="E2" s="95">
        <v>1</v>
      </c>
      <c r="F2" s="93">
        <v>1</v>
      </c>
      <c r="G2" s="95">
        <v>0.25</v>
      </c>
      <c r="H2" s="96">
        <f>F2*G2</f>
        <v>0.25</v>
      </c>
      <c r="I2" s="97">
        <v>0</v>
      </c>
      <c r="J2" s="93">
        <v>0</v>
      </c>
      <c r="K2" s="98" t="e">
        <f>F2*$Q$2</f>
        <v>#REF!</v>
      </c>
      <c r="L2" s="99" t="e">
        <f>H2*$Q$2</f>
        <v>#REF!</v>
      </c>
      <c r="N2" s="91" t="s">
        <v>119</v>
      </c>
      <c r="O2" s="100" t="e">
        <f>SLT_PreRespondents-'2019 Burden Table'!#REF!</f>
        <v>#REF!</v>
      </c>
      <c r="P2" s="91" t="s">
        <v>120</v>
      </c>
      <c r="Q2" s="100" t="e">
        <f>Bus_PreRespondents-'2019 Burden Table'!#REF!</f>
        <v>#REF!</v>
      </c>
    </row>
    <row r="3" spans="1:17" ht="45" x14ac:dyDescent="0.25">
      <c r="A3" s="101" t="s">
        <v>45</v>
      </c>
      <c r="B3" s="102" t="s">
        <v>54</v>
      </c>
      <c r="C3" s="103" t="s">
        <v>51</v>
      </c>
      <c r="D3" s="101">
        <v>1</v>
      </c>
      <c r="E3" s="104">
        <v>1</v>
      </c>
      <c r="F3" s="104">
        <f>D3*E3</f>
        <v>1</v>
      </c>
      <c r="G3" s="104">
        <v>0.25</v>
      </c>
      <c r="H3" s="105">
        <f>F3*G3</f>
        <v>0.25</v>
      </c>
      <c r="I3" s="106" t="e">
        <f>F3*$O$2</f>
        <v>#REF!</v>
      </c>
      <c r="J3" s="107" t="e">
        <f>H3*$O$2</f>
        <v>#REF!</v>
      </c>
      <c r="K3" s="98" t="e">
        <f t="shared" ref="K3:K11" si="0">F3*$Q$2</f>
        <v>#REF!</v>
      </c>
      <c r="L3" s="99" t="e">
        <f t="shared" ref="L3:L11" si="1">H3*$Q$2</f>
        <v>#REF!</v>
      </c>
    </row>
    <row r="4" spans="1:17" ht="45" x14ac:dyDescent="0.25">
      <c r="A4" s="101" t="s">
        <v>46</v>
      </c>
      <c r="B4" s="102" t="s">
        <v>55</v>
      </c>
      <c r="C4" s="103" t="s">
        <v>51</v>
      </c>
      <c r="D4" s="101">
        <v>1</v>
      </c>
      <c r="E4" s="104">
        <v>1</v>
      </c>
      <c r="F4" s="104">
        <f t="shared" ref="F4:F11" si="2">D4*E4</f>
        <v>1</v>
      </c>
      <c r="G4" s="104">
        <v>0.25</v>
      </c>
      <c r="H4" s="105">
        <f t="shared" ref="H4:H11" si="3">F4*G4</f>
        <v>0.25</v>
      </c>
      <c r="I4" s="106" t="e">
        <f t="shared" ref="I4:I11" si="4">F4*$O$2</f>
        <v>#REF!</v>
      </c>
      <c r="J4" s="107" t="e">
        <f t="shared" ref="J4:J11" si="5">H4*$O$2</f>
        <v>#REF!</v>
      </c>
      <c r="K4" s="98" t="e">
        <f t="shared" si="0"/>
        <v>#REF!</v>
      </c>
      <c r="L4" s="99" t="e">
        <f t="shared" si="1"/>
        <v>#REF!</v>
      </c>
    </row>
    <row r="5" spans="1:17" ht="45" x14ac:dyDescent="0.25">
      <c r="A5" s="101" t="s">
        <v>115</v>
      </c>
      <c r="B5" s="102" t="s">
        <v>113</v>
      </c>
      <c r="C5" s="103" t="s">
        <v>51</v>
      </c>
      <c r="D5" s="101">
        <v>1</v>
      </c>
      <c r="E5" s="104">
        <v>1</v>
      </c>
      <c r="F5" s="104">
        <f>D5*E5</f>
        <v>1</v>
      </c>
      <c r="G5" s="104">
        <v>0.25</v>
      </c>
      <c r="H5" s="105">
        <f>F5*G5</f>
        <v>0.25</v>
      </c>
      <c r="I5" s="106" t="e">
        <f t="shared" si="4"/>
        <v>#REF!</v>
      </c>
      <c r="J5" s="107" t="e">
        <f t="shared" si="5"/>
        <v>#REF!</v>
      </c>
      <c r="K5" s="98" t="e">
        <f t="shared" si="0"/>
        <v>#REF!</v>
      </c>
      <c r="L5" s="99" t="e">
        <f t="shared" si="1"/>
        <v>#REF!</v>
      </c>
    </row>
    <row r="6" spans="1:17" ht="30" x14ac:dyDescent="0.25">
      <c r="A6" s="101" t="s">
        <v>116</v>
      </c>
      <c r="B6" s="102" t="s">
        <v>114</v>
      </c>
      <c r="C6" s="103" t="s">
        <v>51</v>
      </c>
      <c r="D6" s="101">
        <v>1</v>
      </c>
      <c r="E6" s="104">
        <v>1</v>
      </c>
      <c r="F6" s="104">
        <f t="shared" si="2"/>
        <v>1</v>
      </c>
      <c r="G6" s="104">
        <v>0.25</v>
      </c>
      <c r="H6" s="105">
        <f t="shared" si="3"/>
        <v>0.25</v>
      </c>
      <c r="I6" s="106" t="e">
        <f t="shared" si="4"/>
        <v>#REF!</v>
      </c>
      <c r="J6" s="107" t="e">
        <f t="shared" si="5"/>
        <v>#REF!</v>
      </c>
      <c r="K6" s="98" t="e">
        <f t="shared" si="0"/>
        <v>#REF!</v>
      </c>
      <c r="L6" s="99" t="e">
        <f t="shared" si="1"/>
        <v>#REF!</v>
      </c>
    </row>
    <row r="7" spans="1:17" x14ac:dyDescent="0.25">
      <c r="A7" s="101" t="s">
        <v>25</v>
      </c>
      <c r="B7" s="102" t="s">
        <v>56</v>
      </c>
      <c r="C7" s="103" t="s">
        <v>57</v>
      </c>
      <c r="D7" s="101">
        <v>1</v>
      </c>
      <c r="E7" s="104">
        <v>1</v>
      </c>
      <c r="F7" s="104">
        <f t="shared" si="2"/>
        <v>1</v>
      </c>
      <c r="G7" s="104">
        <v>1</v>
      </c>
      <c r="H7" s="105">
        <f t="shared" si="3"/>
        <v>1</v>
      </c>
      <c r="I7" s="106" t="e">
        <f t="shared" si="4"/>
        <v>#REF!</v>
      </c>
      <c r="J7" s="107" t="e">
        <f t="shared" si="5"/>
        <v>#REF!</v>
      </c>
      <c r="K7" s="98" t="e">
        <f t="shared" si="0"/>
        <v>#REF!</v>
      </c>
      <c r="L7" s="99" t="e">
        <f t="shared" si="1"/>
        <v>#REF!</v>
      </c>
    </row>
    <row r="8" spans="1:17" x14ac:dyDescent="0.25">
      <c r="A8" s="101" t="s">
        <v>58</v>
      </c>
      <c r="B8" s="102" t="s">
        <v>60</v>
      </c>
      <c r="C8" s="103" t="s">
        <v>59</v>
      </c>
      <c r="D8" s="101">
        <v>1</v>
      </c>
      <c r="E8" s="104">
        <v>1</v>
      </c>
      <c r="F8" s="104">
        <f t="shared" si="2"/>
        <v>1</v>
      </c>
      <c r="G8" s="104">
        <v>3</v>
      </c>
      <c r="H8" s="105">
        <f t="shared" si="3"/>
        <v>3</v>
      </c>
      <c r="I8" s="106" t="e">
        <f t="shared" si="4"/>
        <v>#REF!</v>
      </c>
      <c r="J8" s="107" t="e">
        <f t="shared" si="5"/>
        <v>#REF!</v>
      </c>
      <c r="K8" s="98" t="e">
        <f t="shared" si="0"/>
        <v>#REF!</v>
      </c>
      <c r="L8" s="99" t="e">
        <f t="shared" si="1"/>
        <v>#REF!</v>
      </c>
    </row>
    <row r="9" spans="1:17" x14ac:dyDescent="0.25">
      <c r="A9" s="101" t="s">
        <v>61</v>
      </c>
      <c r="B9" s="102" t="s">
        <v>62</v>
      </c>
      <c r="C9" s="103" t="s">
        <v>63</v>
      </c>
      <c r="D9" s="101">
        <v>1</v>
      </c>
      <c r="E9" s="104">
        <v>1</v>
      </c>
      <c r="F9" s="104">
        <f t="shared" si="2"/>
        <v>1</v>
      </c>
      <c r="G9" s="108">
        <v>0.25</v>
      </c>
      <c r="H9" s="105">
        <f t="shared" si="3"/>
        <v>0.25</v>
      </c>
      <c r="I9" s="106" t="e">
        <f t="shared" si="4"/>
        <v>#REF!</v>
      </c>
      <c r="J9" s="107" t="e">
        <f t="shared" si="5"/>
        <v>#REF!</v>
      </c>
      <c r="K9" s="98" t="e">
        <f t="shared" si="0"/>
        <v>#REF!</v>
      </c>
      <c r="L9" s="99" t="e">
        <f t="shared" si="1"/>
        <v>#REF!</v>
      </c>
    </row>
    <row r="10" spans="1:17" ht="30" x14ac:dyDescent="0.25">
      <c r="A10" s="101" t="s">
        <v>65</v>
      </c>
      <c r="B10" s="102" t="s">
        <v>64</v>
      </c>
      <c r="C10" s="103" t="s">
        <v>66</v>
      </c>
      <c r="D10" s="101">
        <v>1</v>
      </c>
      <c r="E10" s="104">
        <v>1</v>
      </c>
      <c r="F10" s="104">
        <f t="shared" si="2"/>
        <v>1</v>
      </c>
      <c r="G10" s="104">
        <v>1.25</v>
      </c>
      <c r="H10" s="105">
        <f t="shared" si="3"/>
        <v>1.25</v>
      </c>
      <c r="I10" s="106" t="e">
        <f t="shared" si="4"/>
        <v>#REF!</v>
      </c>
      <c r="J10" s="107" t="e">
        <f t="shared" si="5"/>
        <v>#REF!</v>
      </c>
      <c r="K10" s="98" t="e">
        <f t="shared" si="0"/>
        <v>#REF!</v>
      </c>
      <c r="L10" s="99" t="e">
        <f t="shared" si="1"/>
        <v>#REF!</v>
      </c>
    </row>
    <row r="11" spans="1:17" ht="15.75" thickBot="1" x14ac:dyDescent="0.3">
      <c r="A11" s="109" t="s">
        <v>27</v>
      </c>
      <c r="B11" s="110" t="s">
        <v>67</v>
      </c>
      <c r="C11" s="103" t="s">
        <v>125</v>
      </c>
      <c r="D11" s="109">
        <v>1</v>
      </c>
      <c r="E11" s="111">
        <v>1</v>
      </c>
      <c r="F11" s="111">
        <f t="shared" si="2"/>
        <v>1</v>
      </c>
      <c r="G11" s="111">
        <v>0.16700000000000001</v>
      </c>
      <c r="H11" s="112">
        <f t="shared" si="3"/>
        <v>0.16700000000000001</v>
      </c>
      <c r="I11" s="106" t="e">
        <f t="shared" si="4"/>
        <v>#REF!</v>
      </c>
      <c r="J11" s="107" t="e">
        <f t="shared" si="5"/>
        <v>#REF!</v>
      </c>
      <c r="K11" s="98" t="e">
        <f t="shared" si="0"/>
        <v>#REF!</v>
      </c>
      <c r="L11" s="99" t="e">
        <f t="shared" si="1"/>
        <v>#REF!</v>
      </c>
    </row>
    <row r="12" spans="1:17" ht="15.75" thickBot="1" x14ac:dyDescent="0.3">
      <c r="A12" s="113" t="s">
        <v>22</v>
      </c>
      <c r="B12" s="87"/>
      <c r="C12" s="88"/>
      <c r="D12" s="113">
        <v>1</v>
      </c>
      <c r="E12" s="87">
        <f>F12/D12</f>
        <v>9</v>
      </c>
      <c r="F12" s="87">
        <f>SUM(F3:F11)</f>
        <v>9</v>
      </c>
      <c r="G12" s="114">
        <f>H12/F12</f>
        <v>0.74077777777777776</v>
      </c>
      <c r="H12" s="115">
        <f>SUM(H3:H11)</f>
        <v>6.6669999999999998</v>
      </c>
      <c r="I12" s="113" t="e">
        <f>SUM(I3:I11)</f>
        <v>#REF!</v>
      </c>
      <c r="J12" s="87" t="e">
        <f>SUM(J3:J11)</f>
        <v>#REF!</v>
      </c>
      <c r="K12" s="87" t="e">
        <f>SUM(K2:K11)</f>
        <v>#REF!</v>
      </c>
      <c r="L12" s="115" t="e">
        <f>SUM(L2:L11)</f>
        <v>#REF!</v>
      </c>
    </row>
    <row r="13" spans="1:17" x14ac:dyDescent="0.25">
      <c r="A13" s="116" t="s">
        <v>117</v>
      </c>
      <c r="B13" s="117"/>
      <c r="C13" s="117"/>
      <c r="D13" s="117"/>
      <c r="E13" s="117"/>
      <c r="F13" s="117"/>
      <c r="G13" s="118"/>
      <c r="H13" s="117"/>
      <c r="I13" s="117"/>
      <c r="J13" s="117"/>
      <c r="K13" s="117"/>
      <c r="L13" s="117"/>
    </row>
    <row r="15" spans="1:17" ht="15.75" thickBot="1" x14ac:dyDescent="0.3"/>
    <row r="16" spans="1:17" ht="60.75" thickBot="1" x14ac:dyDescent="0.3">
      <c r="A16" s="86" t="s">
        <v>106</v>
      </c>
      <c r="B16" s="87" t="s">
        <v>52</v>
      </c>
      <c r="C16" s="87" t="s">
        <v>48</v>
      </c>
      <c r="D16" s="89" t="s">
        <v>94</v>
      </c>
      <c r="E16" s="89" t="s">
        <v>95</v>
      </c>
      <c r="F16" s="89" t="s">
        <v>84</v>
      </c>
      <c r="G16" s="89" t="s">
        <v>49</v>
      </c>
      <c r="H16" s="119" t="s">
        <v>83</v>
      </c>
      <c r="I16" s="86" t="s">
        <v>88</v>
      </c>
      <c r="J16" s="89" t="s">
        <v>85</v>
      </c>
      <c r="K16" s="89" t="s">
        <v>89</v>
      </c>
      <c r="L16" s="90" t="s">
        <v>86</v>
      </c>
    </row>
    <row r="17" spans="1:20" ht="30" x14ac:dyDescent="0.25">
      <c r="A17" s="120" t="s">
        <v>69</v>
      </c>
      <c r="B17" s="121"/>
      <c r="C17" s="121"/>
      <c r="D17" s="122">
        <v>1</v>
      </c>
      <c r="E17" s="93">
        <v>3</v>
      </c>
      <c r="F17" s="122">
        <f>D17*E17</f>
        <v>3</v>
      </c>
      <c r="G17" s="93">
        <v>3</v>
      </c>
      <c r="H17" s="123">
        <f>F17*G17</f>
        <v>9</v>
      </c>
      <c r="I17" s="124" t="e">
        <f>F17*$O$17</f>
        <v>#REF!</v>
      </c>
      <c r="J17" s="98" t="e">
        <f>H17*$O$17</f>
        <v>#REF!</v>
      </c>
      <c r="K17" s="98" t="e">
        <f>F17*$Q$17</f>
        <v>#REF!</v>
      </c>
      <c r="L17" s="99" t="e">
        <f>H17*$Q$17</f>
        <v>#REF!</v>
      </c>
      <c r="N17" s="91" t="s">
        <v>121</v>
      </c>
      <c r="O17" s="100" t="e">
        <f>SLT_PostRespondents-'2019 Burden Table'!#REF!</f>
        <v>#REF!</v>
      </c>
      <c r="P17" s="91" t="s">
        <v>122</v>
      </c>
      <c r="Q17" s="100" t="e">
        <f>Bus_PostRespondents-'2019 Burden Table'!#REF!</f>
        <v>#REF!</v>
      </c>
    </row>
    <row r="18" spans="1:20" ht="30.75" thickBot="1" x14ac:dyDescent="0.3">
      <c r="A18" s="125" t="s">
        <v>32</v>
      </c>
      <c r="B18" s="126"/>
      <c r="C18" s="126"/>
      <c r="D18" s="127">
        <v>1</v>
      </c>
      <c r="E18" s="110">
        <v>1</v>
      </c>
      <c r="F18" s="127">
        <f>D18*E18</f>
        <v>1</v>
      </c>
      <c r="G18" s="110">
        <v>5</v>
      </c>
      <c r="H18" s="128">
        <f>F18*G18</f>
        <v>5</v>
      </c>
      <c r="I18" s="124" t="e">
        <f>F18*$O$17</f>
        <v>#REF!</v>
      </c>
      <c r="J18" s="98" t="e">
        <f>H18*$O$17</f>
        <v>#REF!</v>
      </c>
      <c r="K18" s="98" t="e">
        <f>F18*$Q$17</f>
        <v>#REF!</v>
      </c>
      <c r="L18" s="99" t="e">
        <f>H18*$Q$17</f>
        <v>#REF!</v>
      </c>
    </row>
    <row r="19" spans="1:20" ht="15.75" thickBot="1" x14ac:dyDescent="0.3">
      <c r="A19" s="129" t="s">
        <v>105</v>
      </c>
      <c r="B19" s="130"/>
      <c r="C19" s="130"/>
      <c r="D19" s="131">
        <v>1</v>
      </c>
      <c r="E19" s="89">
        <f>F19/D19</f>
        <v>4</v>
      </c>
      <c r="F19" s="131">
        <v>4</v>
      </c>
      <c r="G19" s="89">
        <f>H19/F19</f>
        <v>3.5</v>
      </c>
      <c r="H19" s="132">
        <f>SUM(H17:H18)</f>
        <v>14</v>
      </c>
      <c r="I19" s="113" t="e">
        <f>SUM(I17:I18)</f>
        <v>#REF!</v>
      </c>
      <c r="J19" s="87" t="e">
        <f>SUM(J17:J18)</f>
        <v>#REF!</v>
      </c>
      <c r="K19" s="87" t="e">
        <f>SUM(K17:K18)</f>
        <v>#REF!</v>
      </c>
      <c r="L19" s="115" t="e">
        <f>SUM(L17:L18)</f>
        <v>#REF!</v>
      </c>
    </row>
    <row r="20" spans="1:20" ht="30" x14ac:dyDescent="0.25">
      <c r="A20" s="120" t="s">
        <v>29</v>
      </c>
      <c r="B20" s="93" t="s">
        <v>70</v>
      </c>
      <c r="C20" s="95" t="s">
        <v>126</v>
      </c>
      <c r="D20" s="122">
        <v>1</v>
      </c>
      <c r="E20" s="93">
        <v>4</v>
      </c>
      <c r="F20" s="122">
        <f>D20*E20</f>
        <v>4</v>
      </c>
      <c r="G20" s="93">
        <v>1.5</v>
      </c>
      <c r="H20" s="123">
        <f>F20*G20</f>
        <v>6</v>
      </c>
      <c r="I20" s="124" t="e">
        <f>F20*$O$17</f>
        <v>#REF!</v>
      </c>
      <c r="J20" s="98" t="e">
        <f>H20*$O$17</f>
        <v>#REF!</v>
      </c>
      <c r="K20" s="98" t="e">
        <f>F20*$Q$17</f>
        <v>#REF!</v>
      </c>
      <c r="L20" s="99" t="e">
        <f>H20*$Q$17</f>
        <v>#REF!</v>
      </c>
    </row>
    <row r="21" spans="1:20" ht="15.75" thickBot="1" x14ac:dyDescent="0.3">
      <c r="A21" s="125" t="s">
        <v>23</v>
      </c>
      <c r="B21" s="110" t="s">
        <v>71</v>
      </c>
      <c r="C21" s="111" t="s">
        <v>126</v>
      </c>
      <c r="D21" s="127">
        <v>1</v>
      </c>
      <c r="E21" s="110">
        <v>1</v>
      </c>
      <c r="F21" s="127">
        <f>D21*E21</f>
        <v>1</v>
      </c>
      <c r="G21" s="110">
        <v>8</v>
      </c>
      <c r="H21" s="128">
        <f>F21*G21</f>
        <v>8</v>
      </c>
      <c r="I21" s="124" t="e">
        <f>F21*$O$17</f>
        <v>#REF!</v>
      </c>
      <c r="J21" s="98" t="e">
        <f>H21*$O$17</f>
        <v>#REF!</v>
      </c>
      <c r="K21" s="98" t="e">
        <f>F21*$Q$17</f>
        <v>#REF!</v>
      </c>
      <c r="L21" s="99" t="e">
        <f>H21*$Q$17</f>
        <v>#REF!</v>
      </c>
    </row>
    <row r="22" spans="1:20" ht="15.75" thickBot="1" x14ac:dyDescent="0.3">
      <c r="A22" s="133" t="s">
        <v>107</v>
      </c>
      <c r="B22" s="134"/>
      <c r="C22" s="134"/>
      <c r="D22" s="131">
        <v>1</v>
      </c>
      <c r="E22" s="89">
        <f>F22/D22</f>
        <v>5</v>
      </c>
      <c r="F22" s="131">
        <f>SUM(F20:F21)</f>
        <v>5</v>
      </c>
      <c r="G22" s="89">
        <f>H22/F22</f>
        <v>2.8</v>
      </c>
      <c r="H22" s="132">
        <f>SUM(H20:H21)</f>
        <v>14</v>
      </c>
      <c r="I22" s="135" t="e">
        <f>SUM(I20:I21)</f>
        <v>#REF!</v>
      </c>
      <c r="J22" s="136" t="e">
        <f>SUM(J20:J21)</f>
        <v>#REF!</v>
      </c>
      <c r="K22" s="136" t="e">
        <f>SUM(K20:K21)</f>
        <v>#REF!</v>
      </c>
      <c r="L22" s="137" t="e">
        <f>SUM(L20:L21)</f>
        <v>#REF!</v>
      </c>
    </row>
    <row r="23" spans="1:20" ht="15.75" thickBot="1" x14ac:dyDescent="0.3">
      <c r="A23" s="138" t="s">
        <v>22</v>
      </c>
      <c r="B23" s="139"/>
      <c r="C23" s="139"/>
      <c r="D23" s="140">
        <v>1</v>
      </c>
      <c r="E23" s="141">
        <f>F23/D23</f>
        <v>9</v>
      </c>
      <c r="F23" s="140">
        <f t="shared" ref="F23:L23" si="6">F22+F19</f>
        <v>9</v>
      </c>
      <c r="G23" s="140">
        <f t="shared" si="6"/>
        <v>6.3</v>
      </c>
      <c r="H23" s="142">
        <f t="shared" si="6"/>
        <v>28</v>
      </c>
      <c r="I23" s="143" t="e">
        <f t="shared" si="6"/>
        <v>#REF!</v>
      </c>
      <c r="J23" s="140" t="e">
        <f t="shared" si="6"/>
        <v>#REF!</v>
      </c>
      <c r="K23" s="140" t="e">
        <f t="shared" si="6"/>
        <v>#REF!</v>
      </c>
      <c r="L23" s="144" t="e">
        <f t="shared" si="6"/>
        <v>#REF!</v>
      </c>
    </row>
    <row r="24" spans="1:20" x14ac:dyDescent="0.25">
      <c r="A24" s="145"/>
      <c r="B24" s="145"/>
      <c r="C24" s="145"/>
      <c r="D24" s="146"/>
      <c r="E24" s="147"/>
      <c r="F24" s="146"/>
      <c r="G24" s="147"/>
      <c r="H24" s="146"/>
      <c r="I24" s="148"/>
      <c r="J24" s="148"/>
      <c r="K24" s="148"/>
      <c r="L24" s="148"/>
    </row>
    <row r="25" spans="1:20" ht="15.75" thickBot="1" x14ac:dyDescent="0.3"/>
    <row r="26" spans="1:20" ht="60.75" thickBot="1" x14ac:dyDescent="0.3">
      <c r="A26" s="113" t="s">
        <v>108</v>
      </c>
      <c r="B26" s="87"/>
      <c r="C26" s="87"/>
      <c r="D26" s="89" t="s">
        <v>94</v>
      </c>
      <c r="E26" s="89" t="s">
        <v>95</v>
      </c>
      <c r="F26" s="89" t="s">
        <v>84</v>
      </c>
      <c r="G26" s="89" t="s">
        <v>49</v>
      </c>
      <c r="H26" s="119" t="s">
        <v>83</v>
      </c>
      <c r="I26" s="86" t="s">
        <v>88</v>
      </c>
      <c r="J26" s="89" t="s">
        <v>85</v>
      </c>
      <c r="K26" s="89" t="s">
        <v>89</v>
      </c>
      <c r="L26" s="90" t="s">
        <v>86</v>
      </c>
      <c r="T26" s="149"/>
    </row>
    <row r="27" spans="1:20" x14ac:dyDescent="0.25">
      <c r="A27" s="97" t="s">
        <v>25</v>
      </c>
      <c r="B27" s="93" t="s">
        <v>56</v>
      </c>
      <c r="C27" s="95" t="s">
        <v>57</v>
      </c>
      <c r="D27" s="121">
        <v>1</v>
      </c>
      <c r="E27" s="121">
        <v>1</v>
      </c>
      <c r="F27" s="121">
        <v>1</v>
      </c>
      <c r="G27" s="121">
        <v>2.5000000000000001E-2</v>
      </c>
      <c r="H27" s="150">
        <f t="shared" ref="H27:H32" si="7">F27*G27</f>
        <v>2.5000000000000001E-2</v>
      </c>
      <c r="I27" s="124" t="e">
        <f t="shared" ref="I27:I32" si="8">F27*$O$17</f>
        <v>#REF!</v>
      </c>
      <c r="J27" s="98" t="e">
        <f t="shared" ref="J27:J32" si="9">H27*$O$17</f>
        <v>#REF!</v>
      </c>
      <c r="K27" s="98" t="e">
        <f t="shared" ref="K27:K32" si="10">F27*$Q$17</f>
        <v>#REF!</v>
      </c>
      <c r="L27" s="99" t="e">
        <f t="shared" ref="L27:L32" si="11">H27*$Q$17</f>
        <v>#REF!</v>
      </c>
    </row>
    <row r="28" spans="1:20" x14ac:dyDescent="0.25">
      <c r="A28" s="151" t="s">
        <v>58</v>
      </c>
      <c r="B28" s="102" t="s">
        <v>60</v>
      </c>
      <c r="C28" s="104" t="s">
        <v>59</v>
      </c>
      <c r="D28" s="152">
        <v>1</v>
      </c>
      <c r="E28" s="152">
        <v>1</v>
      </c>
      <c r="F28" s="152">
        <v>1</v>
      </c>
      <c r="G28" s="152">
        <v>2.5000000000000001E-2</v>
      </c>
      <c r="H28" s="153">
        <f t="shared" si="7"/>
        <v>2.5000000000000001E-2</v>
      </c>
      <c r="I28" s="124" t="e">
        <f t="shared" si="8"/>
        <v>#REF!</v>
      </c>
      <c r="J28" s="98" t="e">
        <f t="shared" si="9"/>
        <v>#REF!</v>
      </c>
      <c r="K28" s="98" t="e">
        <f t="shared" si="10"/>
        <v>#REF!</v>
      </c>
      <c r="L28" s="99" t="e">
        <f t="shared" si="11"/>
        <v>#REF!</v>
      </c>
    </row>
    <row r="29" spans="1:20" x14ac:dyDescent="0.25">
      <c r="A29" s="151" t="s">
        <v>26</v>
      </c>
      <c r="B29" s="102" t="s">
        <v>62</v>
      </c>
      <c r="C29" s="104" t="s">
        <v>63</v>
      </c>
      <c r="D29" s="152">
        <v>1</v>
      </c>
      <c r="E29" s="152">
        <v>1</v>
      </c>
      <c r="F29" s="152">
        <v>1</v>
      </c>
      <c r="G29" s="152">
        <v>2.5000000000000001E-2</v>
      </c>
      <c r="H29" s="153">
        <f t="shared" si="7"/>
        <v>2.5000000000000001E-2</v>
      </c>
      <c r="I29" s="124" t="e">
        <f t="shared" si="8"/>
        <v>#REF!</v>
      </c>
      <c r="J29" s="98" t="e">
        <f t="shared" si="9"/>
        <v>#REF!</v>
      </c>
      <c r="K29" s="98" t="e">
        <f t="shared" si="10"/>
        <v>#REF!</v>
      </c>
      <c r="L29" s="99" t="e">
        <f t="shared" si="11"/>
        <v>#REF!</v>
      </c>
    </row>
    <row r="30" spans="1:20" x14ac:dyDescent="0.25">
      <c r="A30" s="151" t="s">
        <v>27</v>
      </c>
      <c r="B30" s="102" t="s">
        <v>67</v>
      </c>
      <c r="C30" s="103" t="s">
        <v>125</v>
      </c>
      <c r="D30" s="152">
        <v>1</v>
      </c>
      <c r="E30" s="152">
        <v>1</v>
      </c>
      <c r="F30" s="152">
        <v>1</v>
      </c>
      <c r="G30" s="152">
        <v>2.5000000000000001E-2</v>
      </c>
      <c r="H30" s="153">
        <f t="shared" si="7"/>
        <v>2.5000000000000001E-2</v>
      </c>
      <c r="I30" s="124" t="e">
        <f t="shared" si="8"/>
        <v>#REF!</v>
      </c>
      <c r="J30" s="98" t="e">
        <f t="shared" si="9"/>
        <v>#REF!</v>
      </c>
      <c r="K30" s="98" t="e">
        <f t="shared" si="10"/>
        <v>#REF!</v>
      </c>
      <c r="L30" s="99" t="e">
        <f t="shared" si="11"/>
        <v>#REF!</v>
      </c>
    </row>
    <row r="31" spans="1:20" ht="30" x14ac:dyDescent="0.25">
      <c r="A31" s="151" t="s">
        <v>28</v>
      </c>
      <c r="B31" s="102" t="s">
        <v>70</v>
      </c>
      <c r="C31" s="95" t="s">
        <v>126</v>
      </c>
      <c r="D31" s="152">
        <v>1</v>
      </c>
      <c r="E31" s="154">
        <v>4</v>
      </c>
      <c r="F31" s="152">
        <v>4</v>
      </c>
      <c r="G31" s="152">
        <v>2.5000000000000001E-2</v>
      </c>
      <c r="H31" s="153">
        <f t="shared" si="7"/>
        <v>0.1</v>
      </c>
      <c r="I31" s="124" t="e">
        <f t="shared" si="8"/>
        <v>#REF!</v>
      </c>
      <c r="J31" s="98" t="e">
        <f t="shared" si="9"/>
        <v>#REF!</v>
      </c>
      <c r="K31" s="98" t="e">
        <f t="shared" si="10"/>
        <v>#REF!</v>
      </c>
      <c r="L31" s="99" t="e">
        <f t="shared" si="11"/>
        <v>#REF!</v>
      </c>
    </row>
    <row r="32" spans="1:20" ht="15.75" thickBot="1" x14ac:dyDescent="0.3">
      <c r="A32" s="155" t="s">
        <v>23</v>
      </c>
      <c r="B32" s="110" t="s">
        <v>71</v>
      </c>
      <c r="C32" s="95" t="s">
        <v>126</v>
      </c>
      <c r="D32" s="126">
        <v>1</v>
      </c>
      <c r="E32" s="126">
        <v>1</v>
      </c>
      <c r="F32" s="126">
        <v>1</v>
      </c>
      <c r="G32" s="126">
        <v>2.5000000000000001E-2</v>
      </c>
      <c r="H32" s="156">
        <f t="shared" si="7"/>
        <v>2.5000000000000001E-2</v>
      </c>
      <c r="I32" s="124" t="e">
        <f t="shared" si="8"/>
        <v>#REF!</v>
      </c>
      <c r="J32" s="98" t="e">
        <f t="shared" si="9"/>
        <v>#REF!</v>
      </c>
      <c r="K32" s="98" t="e">
        <f t="shared" si="10"/>
        <v>#REF!</v>
      </c>
      <c r="L32" s="99" t="e">
        <f t="shared" si="11"/>
        <v>#REF!</v>
      </c>
    </row>
    <row r="33" spans="1:12" ht="15.75" thickBot="1" x14ac:dyDescent="0.3">
      <c r="A33" s="157" t="s">
        <v>22</v>
      </c>
      <c r="B33" s="158"/>
      <c r="C33" s="158"/>
      <c r="D33" s="130">
        <v>1</v>
      </c>
      <c r="E33" s="130">
        <f>RecordResponse/D33</f>
        <v>9</v>
      </c>
      <c r="F33" s="87">
        <f>SUM(F27:F32)</f>
        <v>9</v>
      </c>
      <c r="G33" s="87">
        <f>RecordHours/RecordResponse</f>
        <v>2.5000000000000001E-2</v>
      </c>
      <c r="H33" s="159">
        <f>SUM(H27:H32)</f>
        <v>0.22500000000000001</v>
      </c>
      <c r="I33" s="160" t="e">
        <f>SUM(I27:I32)</f>
        <v>#REF!</v>
      </c>
      <c r="J33" s="114" t="e">
        <f>SUM(J27:J32)</f>
        <v>#REF!</v>
      </c>
      <c r="K33" s="114" t="e">
        <f>SUM(K27:K32)</f>
        <v>#REF!</v>
      </c>
      <c r="L33" s="161" t="e">
        <f>SUM(L27:L32)</f>
        <v>#REF!</v>
      </c>
    </row>
    <row r="35" spans="1:12" ht="15.75" thickBot="1" x14ac:dyDescent="0.3"/>
    <row r="36" spans="1:12" ht="15.75" thickBot="1" x14ac:dyDescent="0.3">
      <c r="A36" s="162"/>
      <c r="B36" s="163"/>
      <c r="C36" s="164" t="s">
        <v>34</v>
      </c>
      <c r="D36" s="164"/>
      <c r="E36" s="164" t="s">
        <v>30</v>
      </c>
      <c r="F36" s="164"/>
      <c r="G36" s="164" t="s">
        <v>22</v>
      </c>
      <c r="H36" s="165"/>
    </row>
    <row r="37" spans="1:12" x14ac:dyDescent="0.25">
      <c r="A37" s="162" t="s">
        <v>90</v>
      </c>
      <c r="B37" s="166" t="s">
        <v>52</v>
      </c>
      <c r="C37" s="166" t="s">
        <v>96</v>
      </c>
      <c r="D37" s="166" t="s">
        <v>97</v>
      </c>
      <c r="E37" s="166" t="s">
        <v>96</v>
      </c>
      <c r="F37" s="166" t="s">
        <v>97</v>
      </c>
      <c r="G37" s="166" t="s">
        <v>96</v>
      </c>
      <c r="H37" s="167" t="s">
        <v>97</v>
      </c>
    </row>
    <row r="38" spans="1:12" ht="30" x14ac:dyDescent="0.25">
      <c r="A38" s="101" t="s">
        <v>44</v>
      </c>
      <c r="B38" s="102" t="s">
        <v>53</v>
      </c>
      <c r="C38" s="104">
        <f t="shared" ref="C38:F39" si="12">I2</f>
        <v>0</v>
      </c>
      <c r="D38" s="104">
        <f t="shared" si="12"/>
        <v>0</v>
      </c>
      <c r="E38" s="104" t="e">
        <f t="shared" si="12"/>
        <v>#REF!</v>
      </c>
      <c r="F38" s="104" t="e">
        <f t="shared" si="12"/>
        <v>#REF!</v>
      </c>
      <c r="G38" s="104" t="e">
        <f>C38+E38</f>
        <v>#REF!</v>
      </c>
      <c r="H38" s="105" t="e">
        <f>D38+F38</f>
        <v>#REF!</v>
      </c>
    </row>
    <row r="39" spans="1:12" ht="45" x14ac:dyDescent="0.25">
      <c r="A39" s="101" t="s">
        <v>45</v>
      </c>
      <c r="B39" s="102" t="s">
        <v>54</v>
      </c>
      <c r="C39" s="104" t="e">
        <f t="shared" si="12"/>
        <v>#REF!</v>
      </c>
      <c r="D39" s="104" t="e">
        <f t="shared" si="12"/>
        <v>#REF!</v>
      </c>
      <c r="E39" s="104" t="e">
        <f t="shared" si="12"/>
        <v>#REF!</v>
      </c>
      <c r="F39" s="104" t="e">
        <f t="shared" si="12"/>
        <v>#REF!</v>
      </c>
      <c r="G39" s="104" t="e">
        <f t="shared" ref="G39:G49" si="13">C39+E39</f>
        <v>#REF!</v>
      </c>
      <c r="H39" s="105" t="e">
        <f t="shared" ref="H39:H49" si="14">D39+F39</f>
        <v>#REF!</v>
      </c>
    </row>
    <row r="40" spans="1:12" ht="45" x14ac:dyDescent="0.25">
      <c r="A40" s="101" t="s">
        <v>46</v>
      </c>
      <c r="B40" s="102" t="s">
        <v>55</v>
      </c>
      <c r="C40" s="104" t="e">
        <f>I4</f>
        <v>#REF!</v>
      </c>
      <c r="D40" s="104" t="e">
        <f>J4</f>
        <v>#REF!</v>
      </c>
      <c r="E40" s="104" t="e">
        <f>K4</f>
        <v>#REF!</v>
      </c>
      <c r="F40" s="104" t="e">
        <f>L4</f>
        <v>#REF!</v>
      </c>
      <c r="G40" s="104" t="e">
        <f t="shared" si="13"/>
        <v>#REF!</v>
      </c>
      <c r="H40" s="105" t="e">
        <f t="shared" si="14"/>
        <v>#REF!</v>
      </c>
    </row>
    <row r="41" spans="1:12" ht="45" x14ac:dyDescent="0.25">
      <c r="A41" s="101" t="s">
        <v>112</v>
      </c>
      <c r="B41" s="102" t="s">
        <v>127</v>
      </c>
      <c r="C41" s="104">
        <v>0</v>
      </c>
      <c r="D41" s="104">
        <v>0</v>
      </c>
      <c r="E41" s="104" t="e">
        <f>K6</f>
        <v>#REF!</v>
      </c>
      <c r="F41" s="104" t="e">
        <f>L6</f>
        <v>#REF!</v>
      </c>
      <c r="G41" s="104" t="e">
        <f>C41+E41</f>
        <v>#REF!</v>
      </c>
      <c r="H41" s="105" t="e">
        <f>D41+F41</f>
        <v>#REF!</v>
      </c>
    </row>
    <row r="42" spans="1:12" ht="30.75" thickBot="1" x14ac:dyDescent="0.3">
      <c r="A42" s="109" t="s">
        <v>47</v>
      </c>
      <c r="B42" s="110" t="s">
        <v>128</v>
      </c>
      <c r="C42" s="111" t="e">
        <f>I6</f>
        <v>#REF!</v>
      </c>
      <c r="D42" s="111" t="e">
        <f>J6</f>
        <v>#REF!</v>
      </c>
      <c r="E42" s="111">
        <v>0</v>
      </c>
      <c r="F42" s="111">
        <v>0</v>
      </c>
      <c r="G42" s="111" t="e">
        <f>C42+E42</f>
        <v>#REF!</v>
      </c>
      <c r="H42" s="112" t="e">
        <f>D42+F42</f>
        <v>#REF!</v>
      </c>
    </row>
    <row r="43" spans="1:12" ht="15.75" thickBot="1" x14ac:dyDescent="0.3">
      <c r="A43" s="168" t="s">
        <v>123</v>
      </c>
      <c r="B43" s="169"/>
      <c r="C43" s="170" t="e">
        <f t="shared" ref="C43:H43" si="15">SUM(C38:C42)</f>
        <v>#REF!</v>
      </c>
      <c r="D43" s="170" t="e">
        <f t="shared" si="15"/>
        <v>#REF!</v>
      </c>
      <c r="E43" s="170" t="e">
        <f t="shared" si="15"/>
        <v>#REF!</v>
      </c>
      <c r="F43" s="170" t="e">
        <f t="shared" si="15"/>
        <v>#REF!</v>
      </c>
      <c r="G43" s="170" t="e">
        <f t="shared" si="15"/>
        <v>#REF!</v>
      </c>
      <c r="H43" s="171" t="e">
        <f t="shared" si="15"/>
        <v>#REF!</v>
      </c>
    </row>
    <row r="44" spans="1:12" x14ac:dyDescent="0.25">
      <c r="A44" s="92" t="s">
        <v>25</v>
      </c>
      <c r="B44" s="93" t="s">
        <v>56</v>
      </c>
      <c r="C44" s="95" t="e">
        <f t="shared" ref="C44:F46" si="16">I7+I27</f>
        <v>#REF!</v>
      </c>
      <c r="D44" s="95" t="e">
        <f t="shared" si="16"/>
        <v>#REF!</v>
      </c>
      <c r="E44" s="95" t="e">
        <f t="shared" si="16"/>
        <v>#REF!</v>
      </c>
      <c r="F44" s="95" t="e">
        <f t="shared" si="16"/>
        <v>#REF!</v>
      </c>
      <c r="G44" s="95" t="e">
        <f t="shared" si="13"/>
        <v>#REF!</v>
      </c>
      <c r="H44" s="172" t="e">
        <f t="shared" si="14"/>
        <v>#REF!</v>
      </c>
    </row>
    <row r="45" spans="1:12" x14ac:dyDescent="0.25">
      <c r="A45" s="101" t="s">
        <v>58</v>
      </c>
      <c r="B45" s="102" t="s">
        <v>60</v>
      </c>
      <c r="C45" s="104" t="e">
        <f t="shared" si="16"/>
        <v>#REF!</v>
      </c>
      <c r="D45" s="104" t="e">
        <f t="shared" si="16"/>
        <v>#REF!</v>
      </c>
      <c r="E45" s="104" t="e">
        <f t="shared" si="16"/>
        <v>#REF!</v>
      </c>
      <c r="F45" s="104" t="e">
        <f t="shared" si="16"/>
        <v>#REF!</v>
      </c>
      <c r="G45" s="104" t="e">
        <f t="shared" si="13"/>
        <v>#REF!</v>
      </c>
      <c r="H45" s="105" t="e">
        <f t="shared" si="14"/>
        <v>#REF!</v>
      </c>
    </row>
    <row r="46" spans="1:12" x14ac:dyDescent="0.25">
      <c r="A46" s="101" t="s">
        <v>61</v>
      </c>
      <c r="B46" s="102" t="s">
        <v>62</v>
      </c>
      <c r="C46" s="104" t="e">
        <f t="shared" si="16"/>
        <v>#REF!</v>
      </c>
      <c r="D46" s="173" t="e">
        <f t="shared" si="16"/>
        <v>#REF!</v>
      </c>
      <c r="E46" s="104" t="e">
        <f t="shared" si="16"/>
        <v>#REF!</v>
      </c>
      <c r="F46" s="104" t="e">
        <f t="shared" si="16"/>
        <v>#REF!</v>
      </c>
      <c r="G46" s="104" t="e">
        <f t="shared" si="13"/>
        <v>#REF!</v>
      </c>
      <c r="H46" s="105" t="e">
        <f t="shared" si="14"/>
        <v>#REF!</v>
      </c>
    </row>
    <row r="47" spans="1:12" ht="30" x14ac:dyDescent="0.25">
      <c r="A47" s="101" t="s">
        <v>65</v>
      </c>
      <c r="B47" s="102" t="s">
        <v>64</v>
      </c>
      <c r="C47" s="104" t="e">
        <f>I10</f>
        <v>#REF!</v>
      </c>
      <c r="D47" s="173" t="e">
        <f>J10</f>
        <v>#REF!</v>
      </c>
      <c r="E47" s="104" t="e">
        <f>K10</f>
        <v>#REF!</v>
      </c>
      <c r="F47" s="104" t="e">
        <f>L10</f>
        <v>#REF!</v>
      </c>
      <c r="G47" s="104" t="e">
        <f t="shared" si="13"/>
        <v>#REF!</v>
      </c>
      <c r="H47" s="105" t="e">
        <f t="shared" si="14"/>
        <v>#REF!</v>
      </c>
    </row>
    <row r="48" spans="1:12" x14ac:dyDescent="0.25">
      <c r="A48" s="101" t="s">
        <v>27</v>
      </c>
      <c r="B48" s="102" t="s">
        <v>67</v>
      </c>
      <c r="C48" s="104" t="e">
        <f>I11+I30</f>
        <v>#REF!</v>
      </c>
      <c r="D48" s="173" t="e">
        <f>J11+J30</f>
        <v>#REF!</v>
      </c>
      <c r="E48" s="104" t="e">
        <f>K11+K30</f>
        <v>#REF!</v>
      </c>
      <c r="F48" s="104" t="e">
        <f>L11+L30</f>
        <v>#REF!</v>
      </c>
      <c r="G48" s="104" t="e">
        <f t="shared" si="13"/>
        <v>#REF!</v>
      </c>
      <c r="H48" s="105" t="e">
        <f t="shared" si="14"/>
        <v>#REF!</v>
      </c>
    </row>
    <row r="49" spans="1:10" ht="15.75" thickBot="1" x14ac:dyDescent="0.3">
      <c r="A49" s="174" t="s">
        <v>68</v>
      </c>
      <c r="B49" s="110" t="s">
        <v>118</v>
      </c>
      <c r="C49" s="175" t="e">
        <f>I20+I21+I31+I32</f>
        <v>#REF!</v>
      </c>
      <c r="D49" s="175" t="e">
        <f>J20+J21+J31+J32</f>
        <v>#REF!</v>
      </c>
      <c r="E49" s="175" t="e">
        <f>K20+K21+K31+K32</f>
        <v>#REF!</v>
      </c>
      <c r="F49" s="175" t="e">
        <f>L20+L21+L31+L32</f>
        <v>#REF!</v>
      </c>
      <c r="G49" s="111" t="e">
        <f t="shared" si="13"/>
        <v>#REF!</v>
      </c>
      <c r="H49" s="112" t="e">
        <f t="shared" si="14"/>
        <v>#REF!</v>
      </c>
    </row>
    <row r="50" spans="1:10" ht="15.75" thickBot="1" x14ac:dyDescent="0.3">
      <c r="A50" s="176" t="s">
        <v>124</v>
      </c>
      <c r="B50" s="169"/>
      <c r="C50" s="177" t="e">
        <f t="shared" ref="C50:H50" si="17">SUM(C44:C49)</f>
        <v>#REF!</v>
      </c>
      <c r="D50" s="177" t="e">
        <f t="shared" si="17"/>
        <v>#REF!</v>
      </c>
      <c r="E50" s="177" t="e">
        <f t="shared" si="17"/>
        <v>#REF!</v>
      </c>
      <c r="F50" s="177" t="e">
        <f t="shared" si="17"/>
        <v>#REF!</v>
      </c>
      <c r="G50" s="177" t="e">
        <f t="shared" si="17"/>
        <v>#REF!</v>
      </c>
      <c r="H50" s="178" t="e">
        <f t="shared" si="17"/>
        <v>#REF!</v>
      </c>
      <c r="J50" s="179"/>
    </row>
    <row r="51" spans="1:10" ht="15.75" thickBot="1" x14ac:dyDescent="0.3">
      <c r="A51" s="176" t="s">
        <v>22</v>
      </c>
      <c r="B51" s="177"/>
      <c r="C51" s="170" t="e">
        <f t="shared" ref="C51:H51" si="18">+C50+C43</f>
        <v>#REF!</v>
      </c>
      <c r="D51" s="170" t="e">
        <f t="shared" si="18"/>
        <v>#REF!</v>
      </c>
      <c r="E51" s="170" t="e">
        <f t="shared" si="18"/>
        <v>#REF!</v>
      </c>
      <c r="F51" s="170" t="e">
        <f t="shared" si="18"/>
        <v>#REF!</v>
      </c>
      <c r="G51" s="170" t="e">
        <f t="shared" si="18"/>
        <v>#REF!</v>
      </c>
      <c r="H51" s="171" t="e">
        <f t="shared" si="18"/>
        <v>#REF!</v>
      </c>
    </row>
  </sheetData>
  <mergeCells count="3">
    <mergeCell ref="E36:F36"/>
    <mergeCell ref="G36:H36"/>
    <mergeCell ref="C36:D36"/>
  </mergeCells>
  <pageMargins left="0.7" right="0.7" top="0.75" bottom="0.75" header="0.3" footer="0.3"/>
  <pageSetup scale="62" fitToHeight="0" orientation="landscape" r:id="rId1"/>
  <headerFooter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2019 Burden Table</vt:lpstr>
      <vt:lpstr>.</vt:lpstr>
      <vt:lpstr>Bus_PostRespondents</vt:lpstr>
      <vt:lpstr>Bus_PreRespondents</vt:lpstr>
      <vt:lpstr>postHours</vt:lpstr>
      <vt:lpstr>postResponses</vt:lpstr>
      <vt:lpstr>RecordHours</vt:lpstr>
      <vt:lpstr>RecordResponse</vt:lpstr>
      <vt:lpstr>SLT_PostRespondents</vt:lpstr>
      <vt:lpstr>SLT_PreRespondents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Ragland-Greene, Rachelle - FNS</cp:lastModifiedBy>
  <cp:lastPrinted>2019-03-20T10:38:11Z</cp:lastPrinted>
  <dcterms:created xsi:type="dcterms:W3CDTF">2016-01-20T19:14:01Z</dcterms:created>
  <dcterms:modified xsi:type="dcterms:W3CDTF">2019-05-10T17:04:01Z</dcterms:modified>
</cp:coreProperties>
</file>