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16260" windowHeight="5355" activeTab="3"/>
  </bookViews>
  <sheets>
    <sheet name="Prg Codes" sheetId="1" r:id="rId1"/>
    <sheet name="TBL 1, 2 &amp; 3 NRC Reporting " sheetId="2" r:id="rId2"/>
    <sheet name="TBL 4, 5 &amp; 6 AS Reporting" sheetId="12" r:id="rId3"/>
    <sheet name="TBL 7,8 NRC RecordKeeping" sheetId="3" r:id="rId4"/>
    <sheet name="TBL 9,10 AS RecordKeeping" sheetId="4" r:id="rId5"/>
    <sheet name="TBL 11,12 3rd Party" sheetId="5" r:id="rId6"/>
    <sheet name="TBL 13,14 One time Reporting" sheetId="15" r:id="rId7"/>
    <sheet name="TBL 15,16 One Time Rdkeeping" sheetId="16" r:id="rId8"/>
    <sheet name="TOTAL BURDEN" sheetId="19" r:id="rId9"/>
    <sheet name="Total R&amp;R" sheetId="17" r:id="rId10"/>
  </sheets>
  <definedNames>
    <definedName name="_xlnm.Print_Area" localSheetId="0">'Prg Codes'!$A$1:$G$22</definedName>
    <definedName name="_xlnm.Print_Area" localSheetId="1">'TBL 1, 2 &amp; 3 NRC Reporting '!$A$23:$H$53</definedName>
    <definedName name="_xlnm.Print_Area" localSheetId="6">'TBL 13,14 One time Reporting'!$A$10:$H$15</definedName>
    <definedName name="_xlnm.Print_Area" localSheetId="7">'TBL 15,16 One Time Rdkeeping'!$A$2:$I$16</definedName>
    <definedName name="_xlnm.Print_Area" localSheetId="2">'TBL 4, 5 &amp; 6 AS Reporting'!$A$23:$H$53</definedName>
    <definedName name="_xlnm.Print_Area" localSheetId="3">'TBL 7,8 NRC RecordKeeping'!$A$1:$I$18</definedName>
    <definedName name="_xlnm.Print_Area" localSheetId="4">'TBL 9,10 AS RecordKeeping'!$A$1:$I$18</definedName>
  </definedNames>
  <calcPr calcId="152511"/>
</workbook>
</file>

<file path=xl/calcChain.xml><?xml version="1.0" encoding="utf-8"?>
<calcChain xmlns="http://schemas.openxmlformats.org/spreadsheetml/2006/main">
  <c r="C14" i="15" l="1"/>
  <c r="C7" i="15" l="1"/>
  <c r="E4" i="2"/>
  <c r="H49" i="12"/>
  <c r="H34" i="12"/>
  <c r="H7" i="12"/>
  <c r="H6" i="12"/>
  <c r="H49" i="2"/>
  <c r="H34" i="2"/>
  <c r="H7" i="2"/>
  <c r="H6" i="2"/>
  <c r="F15" i="1" l="1"/>
  <c r="E15" i="1"/>
  <c r="D15" i="1"/>
  <c r="C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6" i="1" l="1"/>
  <c r="F7" i="17"/>
  <c r="F6" i="17"/>
  <c r="C7" i="17"/>
  <c r="C6" i="17"/>
  <c r="E12" i="12"/>
  <c r="G12" i="12" s="1"/>
  <c r="H12" i="12" s="1"/>
  <c r="E11" i="12"/>
  <c r="G11" i="12" s="1"/>
  <c r="H11" i="12" s="1"/>
  <c r="E10" i="12"/>
  <c r="G10" i="12" s="1"/>
  <c r="H10" i="12" s="1"/>
  <c r="E9" i="12"/>
  <c r="G9" i="12" s="1"/>
  <c r="H9" i="12" s="1"/>
  <c r="E8" i="12"/>
  <c r="G8" i="12" s="1"/>
  <c r="H8" i="12" s="1"/>
  <c r="E5" i="12"/>
  <c r="G5" i="12" s="1"/>
  <c r="H5" i="12" s="1"/>
  <c r="E4" i="12"/>
  <c r="E12" i="2"/>
  <c r="G12" i="2" s="1"/>
  <c r="H12" i="2" s="1"/>
  <c r="E11" i="2"/>
  <c r="G11" i="2" s="1"/>
  <c r="H11" i="2" s="1"/>
  <c r="E10" i="2"/>
  <c r="G10" i="2" s="1"/>
  <c r="H10" i="2" s="1"/>
  <c r="E9" i="2"/>
  <c r="G9" i="2" s="1"/>
  <c r="H9" i="2" s="1"/>
  <c r="E8" i="2"/>
  <c r="G8" i="2" s="1"/>
  <c r="H8" i="2" s="1"/>
  <c r="E5" i="2"/>
  <c r="G5" i="2" s="1"/>
  <c r="H5" i="2" s="1"/>
  <c r="G4" i="2"/>
  <c r="H4" i="2" s="1"/>
  <c r="C52" i="12"/>
  <c r="E51" i="12"/>
  <c r="G51" i="12" s="1"/>
  <c r="H51" i="12" s="1"/>
  <c r="E50" i="12"/>
  <c r="G50" i="12" s="1"/>
  <c r="H50" i="12" s="1"/>
  <c r="E48" i="12"/>
  <c r="G48" i="12" s="1"/>
  <c r="H48" i="12" s="1"/>
  <c r="E47" i="12"/>
  <c r="G47" i="12" s="1"/>
  <c r="H47" i="12" s="1"/>
  <c r="E46" i="12"/>
  <c r="G46" i="12" s="1"/>
  <c r="H46" i="12" s="1"/>
  <c r="E45" i="12"/>
  <c r="G45" i="12" s="1"/>
  <c r="H45" i="12" s="1"/>
  <c r="E44" i="12"/>
  <c r="G44" i="12" s="1"/>
  <c r="H44" i="12" s="1"/>
  <c r="G43" i="12"/>
  <c r="H43" i="12" s="1"/>
  <c r="E43" i="12"/>
  <c r="E42" i="12"/>
  <c r="G42" i="12" s="1"/>
  <c r="H42" i="12" s="1"/>
  <c r="E41" i="12"/>
  <c r="G41" i="12" s="1"/>
  <c r="H41" i="12" s="1"/>
  <c r="E40" i="12"/>
  <c r="G40" i="12" s="1"/>
  <c r="H40" i="12" s="1"/>
  <c r="E39" i="12"/>
  <c r="G39" i="12" s="1"/>
  <c r="H39" i="12" s="1"/>
  <c r="E38" i="12"/>
  <c r="G38" i="12" s="1"/>
  <c r="H38" i="12" s="1"/>
  <c r="E37" i="12"/>
  <c r="G37" i="12" s="1"/>
  <c r="H37" i="12" s="1"/>
  <c r="E36" i="12"/>
  <c r="G36" i="12" s="1"/>
  <c r="H36" i="12" s="1"/>
  <c r="E35" i="12"/>
  <c r="G35" i="12" s="1"/>
  <c r="H35" i="12" s="1"/>
  <c r="E33" i="12"/>
  <c r="G33" i="12" s="1"/>
  <c r="H33" i="12" s="1"/>
  <c r="E32" i="12"/>
  <c r="G32" i="12" s="1"/>
  <c r="H32" i="12" s="1"/>
  <c r="G31" i="12"/>
  <c r="H31" i="12" s="1"/>
  <c r="E31" i="12"/>
  <c r="E30" i="12"/>
  <c r="G30" i="12" s="1"/>
  <c r="H30" i="12" s="1"/>
  <c r="E29" i="12"/>
  <c r="G29" i="12" s="1"/>
  <c r="H29" i="12" s="1"/>
  <c r="E28" i="12"/>
  <c r="G28" i="12" s="1"/>
  <c r="H28" i="12" s="1"/>
  <c r="E27" i="12"/>
  <c r="G27" i="12" s="1"/>
  <c r="H27" i="12" s="1"/>
  <c r="E26" i="12"/>
  <c r="E51" i="2"/>
  <c r="G51" i="2" s="1"/>
  <c r="H51" i="2" s="1"/>
  <c r="E50" i="2"/>
  <c r="G50" i="2" s="1"/>
  <c r="H50" i="2" s="1"/>
  <c r="E48" i="2"/>
  <c r="G48" i="2" s="1"/>
  <c r="H48" i="2" s="1"/>
  <c r="E47" i="2"/>
  <c r="G47" i="2" s="1"/>
  <c r="H47" i="2" s="1"/>
  <c r="E46" i="2"/>
  <c r="G46" i="2" s="1"/>
  <c r="H46" i="2" s="1"/>
  <c r="E45" i="2"/>
  <c r="G45" i="2" s="1"/>
  <c r="H45" i="2" s="1"/>
  <c r="E44" i="2"/>
  <c r="G44" i="2" s="1"/>
  <c r="H44" i="2" s="1"/>
  <c r="G43" i="2"/>
  <c r="H43" i="2" s="1"/>
  <c r="E43" i="2"/>
  <c r="E42" i="2"/>
  <c r="G42" i="2" s="1"/>
  <c r="H42" i="2" s="1"/>
  <c r="E41" i="2"/>
  <c r="G41" i="2" s="1"/>
  <c r="H41" i="2" s="1"/>
  <c r="E40" i="2"/>
  <c r="G40" i="2" s="1"/>
  <c r="H40" i="2" s="1"/>
  <c r="E39" i="2"/>
  <c r="G39" i="2" s="1"/>
  <c r="H39" i="2" s="1"/>
  <c r="E38" i="2"/>
  <c r="G38" i="2" s="1"/>
  <c r="H38" i="2" s="1"/>
  <c r="E37" i="2"/>
  <c r="G37" i="2" s="1"/>
  <c r="H37" i="2" s="1"/>
  <c r="E36" i="2"/>
  <c r="G36" i="2" s="1"/>
  <c r="H36" i="2" s="1"/>
  <c r="E35" i="2"/>
  <c r="G35" i="2" s="1"/>
  <c r="H35" i="2" s="1"/>
  <c r="E33" i="2"/>
  <c r="G33" i="2" s="1"/>
  <c r="H33" i="2" s="1"/>
  <c r="E32" i="2"/>
  <c r="G32" i="2" s="1"/>
  <c r="H32" i="2" s="1"/>
  <c r="E31" i="2"/>
  <c r="G31" i="2" s="1"/>
  <c r="H31" i="2" s="1"/>
  <c r="E30" i="2"/>
  <c r="G30" i="2" s="1"/>
  <c r="H30" i="2" s="1"/>
  <c r="E29" i="2"/>
  <c r="G29" i="2" s="1"/>
  <c r="H29" i="2" s="1"/>
  <c r="E28" i="2"/>
  <c r="G28" i="2" s="1"/>
  <c r="H28" i="2" s="1"/>
  <c r="E27" i="2"/>
  <c r="G27" i="2" s="1"/>
  <c r="H27" i="2" s="1"/>
  <c r="E26" i="2"/>
  <c r="E13" i="12" l="1"/>
  <c r="G26" i="2"/>
  <c r="H26" i="2" s="1"/>
  <c r="E52" i="2"/>
  <c r="E52" i="12"/>
  <c r="G13" i="2"/>
  <c r="G4" i="12"/>
  <c r="E13" i="2"/>
  <c r="G26" i="12"/>
  <c r="H26" i="12" s="1"/>
  <c r="G13" i="12" l="1"/>
  <c r="B11" i="19" s="1"/>
  <c r="H4" i="12"/>
  <c r="G52" i="12"/>
  <c r="H52" i="12"/>
  <c r="B39" i="19" l="1"/>
  <c r="C40" i="19"/>
  <c r="C38" i="19"/>
  <c r="B38" i="19"/>
  <c r="D31" i="19"/>
  <c r="D24" i="19"/>
  <c r="D38" i="19" s="1"/>
  <c r="D17" i="19"/>
  <c r="K3" i="19" s="1"/>
  <c r="C19" i="19"/>
  <c r="D19" i="19"/>
  <c r="K5" i="19" s="1"/>
  <c r="J5" i="19" l="1"/>
  <c r="G23" i="4"/>
  <c r="H23" i="4" s="1"/>
  <c r="H24" i="4" s="1"/>
  <c r="G23" i="3"/>
  <c r="H23" i="3" s="1"/>
  <c r="H24" i="3" s="1"/>
  <c r="G24" i="4" l="1"/>
  <c r="C10" i="19" s="1"/>
  <c r="G24" i="3"/>
  <c r="C3" i="19" s="1"/>
  <c r="C17" i="19" s="1"/>
  <c r="J3" i="19" s="1"/>
  <c r="I19" i="1"/>
  <c r="D18" i="17" l="1"/>
  <c r="D17" i="17"/>
  <c r="D16" i="17"/>
  <c r="D19" i="17" s="1"/>
  <c r="C52" i="2" l="1"/>
  <c r="E12" i="5" l="1"/>
  <c r="G12" i="5" s="1"/>
  <c r="H12" i="5" s="1"/>
  <c r="E11" i="5"/>
  <c r="E5" i="5"/>
  <c r="G5" i="5" s="1"/>
  <c r="H5" i="5" s="1"/>
  <c r="E4" i="5"/>
  <c r="G4" i="5" l="1"/>
  <c r="H4" i="5" s="1"/>
  <c r="E6" i="5"/>
  <c r="B7" i="17" s="1"/>
  <c r="G11" i="5"/>
  <c r="E13" i="5"/>
  <c r="E7" i="17" s="1"/>
  <c r="G7" i="17" s="1"/>
  <c r="G6" i="5"/>
  <c r="D4" i="19" s="1"/>
  <c r="H6" i="5"/>
  <c r="G13" i="5" l="1"/>
  <c r="D11" i="19" s="1"/>
  <c r="D13" i="19" s="1"/>
  <c r="H11" i="5"/>
  <c r="H13" i="5" s="1"/>
  <c r="D18" i="19"/>
  <c r="K4" i="19" s="1"/>
  <c r="D6" i="19"/>
  <c r="D20" i="19" s="1"/>
  <c r="K6" i="19" s="1"/>
  <c r="E31" i="16"/>
  <c r="E30" i="16"/>
  <c r="E29" i="16"/>
  <c r="E14" i="16"/>
  <c r="E13" i="16"/>
  <c r="E12" i="16"/>
  <c r="G31" i="16"/>
  <c r="H31" i="16" s="1"/>
  <c r="G30" i="16"/>
  <c r="H30" i="16" s="1"/>
  <c r="G29" i="16"/>
  <c r="G14" i="16"/>
  <c r="H14" i="16" s="1"/>
  <c r="G13" i="16"/>
  <c r="H13" i="16" s="1"/>
  <c r="G12" i="16"/>
  <c r="H12" i="16" s="1"/>
  <c r="G32" i="16" l="1"/>
  <c r="G33" i="16" s="1"/>
  <c r="H33" i="16" s="1"/>
  <c r="H29" i="16"/>
  <c r="H32" i="16" s="1"/>
  <c r="C25" i="19"/>
  <c r="E32" i="16"/>
  <c r="E15" i="16"/>
  <c r="G15" i="16"/>
  <c r="G16" i="16" s="1"/>
  <c r="H16" i="16" s="1"/>
  <c r="H15" i="16"/>
  <c r="E16" i="4"/>
  <c r="E15" i="4"/>
  <c r="E14" i="4"/>
  <c r="E13" i="4"/>
  <c r="E10" i="4"/>
  <c r="E16" i="3"/>
  <c r="E15" i="3"/>
  <c r="E14" i="3"/>
  <c r="E13" i="3"/>
  <c r="E10" i="3"/>
  <c r="D25" i="19" l="1"/>
  <c r="C27" i="19"/>
  <c r="C32" i="19"/>
  <c r="E17" i="4"/>
  <c r="E17" i="3"/>
  <c r="E20" i="12"/>
  <c r="E6" i="17" s="1"/>
  <c r="G6" i="17" s="1"/>
  <c r="D32" i="19" l="1"/>
  <c r="D39" i="19" s="1"/>
  <c r="C34" i="19"/>
  <c r="C41" i="19" s="1"/>
  <c r="C39" i="19"/>
  <c r="G19" i="12"/>
  <c r="H19" i="12" s="1"/>
  <c r="G19" i="2"/>
  <c r="H19" i="2" l="1"/>
  <c r="H20" i="2" s="1"/>
  <c r="H20" i="12"/>
  <c r="G20" i="12"/>
  <c r="B10" i="19" s="1"/>
  <c r="E10" i="19" s="1"/>
  <c r="G20" i="2"/>
  <c r="B3" i="19" s="1"/>
  <c r="E20" i="2"/>
  <c r="B6" i="17" s="1"/>
  <c r="D6" i="17" s="1"/>
  <c r="H6" i="17" s="1"/>
  <c r="G10" i="3"/>
  <c r="H10" i="3" s="1"/>
  <c r="E3" i="19" l="1"/>
  <c r="E17" i="19" s="1"/>
  <c r="B17" i="19"/>
  <c r="I3" i="19" s="1"/>
  <c r="L3" i="19" s="1"/>
  <c r="M3" i="19" s="1"/>
  <c r="G16" i="3"/>
  <c r="H16" i="3" s="1"/>
  <c r="G15" i="4" l="1"/>
  <c r="H15" i="4" s="1"/>
  <c r="G15" i="3" l="1"/>
  <c r="H15" i="3" s="1"/>
  <c r="E6" i="15" l="1"/>
  <c r="G6" i="15" s="1"/>
  <c r="H6" i="15" s="1"/>
  <c r="E13" i="15"/>
  <c r="G13" i="15" s="1"/>
  <c r="H13" i="15" s="1"/>
  <c r="E12" i="15" l="1"/>
  <c r="E5" i="15"/>
  <c r="G16" i="4"/>
  <c r="H16" i="4" s="1"/>
  <c r="G14" i="4"/>
  <c r="H14" i="4" s="1"/>
  <c r="G13" i="4"/>
  <c r="H13" i="4" s="1"/>
  <c r="G10" i="4"/>
  <c r="H10" i="4" s="1"/>
  <c r="G14" i="3"/>
  <c r="H14" i="3" s="1"/>
  <c r="G13" i="3"/>
  <c r="H13" i="3" s="1"/>
  <c r="G12" i="15" l="1"/>
  <c r="E14" i="15"/>
  <c r="E15" i="15" s="1"/>
  <c r="E8" i="17" s="1"/>
  <c r="G8" i="17" s="1"/>
  <c r="G9" i="17" s="1"/>
  <c r="G5" i="15"/>
  <c r="E7" i="15"/>
  <c r="E8" i="15" s="1"/>
  <c r="B8" i="17" s="1"/>
  <c r="D8" i="17" s="1"/>
  <c r="G14" i="15"/>
  <c r="G15" i="15" s="1"/>
  <c r="H15" i="15" s="1"/>
  <c r="G17" i="3"/>
  <c r="C4" i="19" s="1"/>
  <c r="H17" i="4"/>
  <c r="G17" i="4"/>
  <c r="C11" i="19" s="1"/>
  <c r="H17" i="3"/>
  <c r="H12" i="15" l="1"/>
  <c r="H14" i="15" s="1"/>
  <c r="H5" i="15"/>
  <c r="H7" i="15" s="1"/>
  <c r="B33" i="19"/>
  <c r="C18" i="19"/>
  <c r="J4" i="19" s="1"/>
  <c r="C6" i="19"/>
  <c r="E11" i="19"/>
  <c r="C13" i="19"/>
  <c r="G7" i="15"/>
  <c r="G8" i="15" s="1"/>
  <c r="H8" i="15" s="1"/>
  <c r="G52" i="2"/>
  <c r="B5" i="19" s="1"/>
  <c r="E5" i="19" s="1"/>
  <c r="H8" i="17"/>
  <c r="H52" i="2"/>
  <c r="H13" i="12"/>
  <c r="B12" i="19"/>
  <c r="B4" i="19"/>
  <c r="H13" i="2"/>
  <c r="D7" i="17"/>
  <c r="H7" i="17" s="1"/>
  <c r="C20" i="19" l="1"/>
  <c r="J6" i="19" s="1"/>
  <c r="B26" i="19"/>
  <c r="B34" i="19"/>
  <c r="D33" i="19"/>
  <c r="D34" i="19" s="1"/>
  <c r="B18" i="19"/>
  <c r="I4" i="19" s="1"/>
  <c r="L4" i="19" s="1"/>
  <c r="M4" i="19" s="1"/>
  <c r="E4" i="19"/>
  <c r="E18" i="19" s="1"/>
  <c r="D9" i="17"/>
  <c r="H9" i="17"/>
  <c r="B6" i="19"/>
  <c r="E12" i="19"/>
  <c r="E19" i="19" s="1"/>
  <c r="B13" i="19"/>
  <c r="E13" i="19" s="1"/>
  <c r="B19" i="19"/>
  <c r="B40" i="19" l="1"/>
  <c r="I5" i="19" s="1"/>
  <c r="L5" i="19" s="1"/>
  <c r="M5" i="19" s="1"/>
  <c r="B27" i="19"/>
  <c r="D26" i="19"/>
  <c r="D40" i="19" s="1"/>
  <c r="E6" i="19"/>
  <c r="E20" i="19" s="1"/>
  <c r="B20" i="19"/>
  <c r="L6" i="19" l="1"/>
  <c r="M6" i="19" s="1"/>
  <c r="B41" i="19"/>
  <c r="I6" i="19" s="1"/>
  <c r="D27" i="19"/>
  <c r="D41" i="19" s="1"/>
</calcChain>
</file>

<file path=xl/comments1.xml><?xml version="1.0" encoding="utf-8"?>
<comments xmlns="http://schemas.openxmlformats.org/spreadsheetml/2006/main">
  <authors>
    <author>Ed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Ed: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<sst xmlns="http://schemas.openxmlformats.org/spreadsheetml/2006/main" count="579" uniqueCount="195">
  <si>
    <t>License Title</t>
  </si>
  <si>
    <t xml:space="preserve">Program codes </t>
  </si>
  <si>
    <t xml:space="preserve">NRC </t>
  </si>
  <si>
    <t>MML</t>
  </si>
  <si>
    <t>Total NRC Licensees</t>
  </si>
  <si>
    <t>Agreement States</t>
  </si>
  <si>
    <t>Total Licensees</t>
  </si>
  <si>
    <t>Medical Institution-Broad</t>
  </si>
  <si>
    <t>Medical Institution-Written Directive Required</t>
  </si>
  <si>
    <t>Medical Private Practice-Written Directive Required</t>
  </si>
  <si>
    <t>Medical Private Practice-Written Directive Not Required</t>
  </si>
  <si>
    <t>Eye Applicators Strontium-90</t>
  </si>
  <si>
    <t>Mobile Medicine Service – Written Directive Not Required</t>
  </si>
  <si>
    <t>High Dose-Rate Remote Afterloader</t>
  </si>
  <si>
    <t>Mobile Medical Service – Written Directive Required</t>
  </si>
  <si>
    <t>Medical Therapy – Other Emerging Technology</t>
  </si>
  <si>
    <t>Teletherapy</t>
  </si>
  <si>
    <t>Gamma Stereotactic Radiosurgery</t>
  </si>
  <si>
    <t>Sub Totals</t>
  </si>
  <si>
    <t xml:space="preserve"> </t>
  </si>
  <si>
    <t>TOTAL</t>
  </si>
  <si>
    <t>3 Estimated, based on 1 to 5.9 ratio of NRC licensees to Agreement States licensees.</t>
  </si>
  <si>
    <t>Section</t>
  </si>
  <si>
    <t>Number of Respondents</t>
  </si>
  <si>
    <t>Responses Per Respondent</t>
  </si>
  <si>
    <t>Total Number of Responses</t>
  </si>
  <si>
    <t>Burden per Response (Hours)</t>
  </si>
  <si>
    <t>Total Annual Burden (Hours)</t>
  </si>
  <si>
    <t>30.34(g)</t>
  </si>
  <si>
    <t>35.204(e)</t>
  </si>
  <si>
    <t>35.3045(c)</t>
  </si>
  <si>
    <t>35.3045(d)</t>
  </si>
  <si>
    <t>35.3045(e)</t>
  </si>
  <si>
    <t>35.3204(a)</t>
  </si>
  <si>
    <t>35.3204(b)</t>
  </si>
  <si>
    <t>Total</t>
  </si>
  <si>
    <t>All</t>
  </si>
  <si>
    <t>35.14(b)(1)</t>
  </si>
  <si>
    <t>35.14(b)(6)</t>
  </si>
  <si>
    <t>2120, 2200, 2230, 2240</t>
  </si>
  <si>
    <t>2110, 2120, 2121,2200, 2201,2220, 2231</t>
  </si>
  <si>
    <t>2110, 2120, 2121, 2200, 2201, 2220</t>
  </si>
  <si>
    <t>No. of NRC</t>
  </si>
  <si>
    <t>Recordkeepers</t>
  </si>
  <si>
    <t>Number of Records per Licensee</t>
  </si>
  <si>
    <t>Burden Hours</t>
  </si>
  <si>
    <t>per Record</t>
  </si>
  <si>
    <t>Total Annual</t>
  </si>
  <si>
    <t>Record Retention</t>
  </si>
  <si>
    <t>Period</t>
  </si>
  <si>
    <t>35.24(b)</t>
  </si>
  <si>
    <t>35.50(a)</t>
  </si>
  <si>
    <t>35.50(c)(1)</t>
  </si>
  <si>
    <t>35.51(a)</t>
  </si>
  <si>
    <t>35.55(a)</t>
  </si>
  <si>
    <t>35.57(a)(1)</t>
  </si>
  <si>
    <t>35.57(a)(2)</t>
  </si>
  <si>
    <t>35.57(a)(3)</t>
  </si>
  <si>
    <t>35.57(b)(1)</t>
  </si>
  <si>
    <t>35.57(b)(2)</t>
  </si>
  <si>
    <t>35.65(b((2)</t>
  </si>
  <si>
    <t>35.190(a)</t>
  </si>
  <si>
    <t>35.204(b)</t>
  </si>
  <si>
    <t>35.290(a)</t>
  </si>
  <si>
    <t>35.390(a)</t>
  </si>
  <si>
    <t>35.392(a)</t>
  </si>
  <si>
    <t>35.394(a)</t>
  </si>
  <si>
    <t>35.490(a)</t>
  </si>
  <si>
    <t>35.610(d)</t>
  </si>
  <si>
    <t>35.690(a)</t>
  </si>
  <si>
    <t>3 years</t>
  </si>
  <si>
    <t>Program Codes</t>
  </si>
  <si>
    <t>35.41(b)(5)</t>
  </si>
  <si>
    <t>35.41(b)(6)</t>
  </si>
  <si>
    <t xml:space="preserve">35.41(c) </t>
  </si>
  <si>
    <t>35.41(a)</t>
  </si>
  <si>
    <t>Covered in 35.2041</t>
  </si>
  <si>
    <t>Duration of the license</t>
  </si>
  <si>
    <t>Medical Institution-Written Directive Not Required</t>
  </si>
  <si>
    <t>2110, 2120, 2200, 2210, 2230, 2231, 2240, 2310</t>
  </si>
  <si>
    <t>2110, 2120, 2200, 2240</t>
  </si>
  <si>
    <t>From 35.41(a)</t>
  </si>
  <si>
    <t>2110, 2120, 2121, 2200, 2201, 2200, 2231</t>
  </si>
  <si>
    <t>35.2310</t>
  </si>
  <si>
    <t>From 35.610(d)</t>
  </si>
  <si>
    <t>2110, 2120, 2230, 2300, 2310</t>
  </si>
  <si>
    <t>Covered in 35.2310</t>
  </si>
  <si>
    <t>From 35.204(b)</t>
  </si>
  <si>
    <t xml:space="preserve">35.2024(c) </t>
  </si>
  <si>
    <t>From 35.24(b)</t>
  </si>
  <si>
    <t>No. of Agreement State</t>
  </si>
  <si>
    <t>Table 1 – Reporting Burden for NRC Licensees (3150-0010)</t>
  </si>
  <si>
    <t>35.12(b)</t>
  </si>
  <si>
    <t>35.13(i)</t>
  </si>
  <si>
    <t>35.13(d)</t>
  </si>
  <si>
    <t xml:space="preserve">35.12(c)(1) </t>
  </si>
  <si>
    <t>All (copy)</t>
  </si>
  <si>
    <t>2210, 2120, 2200, 2210, 2230, 2231, 2240, 2310</t>
  </si>
  <si>
    <t>All (ARSO)</t>
  </si>
  <si>
    <t>All (Renewals)</t>
  </si>
  <si>
    <t>All (Amendments)</t>
  </si>
  <si>
    <t xml:space="preserve">All </t>
  </si>
  <si>
    <t xml:space="preserve">Burden covered in 35.2024(c) </t>
  </si>
  <si>
    <t>Burden covered in 35.2041</t>
  </si>
  <si>
    <t>35.41(b)(5) &amp; 35.41(b)(6)</t>
  </si>
  <si>
    <t>35.2041</t>
  </si>
  <si>
    <t>21210, 2120, 2200, 2210, 2230, 2231, 2240, 2310</t>
  </si>
  <si>
    <t>Subset of 35.50(a)</t>
  </si>
  <si>
    <t>35.50(c)(3)</t>
  </si>
  <si>
    <t>All (Turnover)</t>
  </si>
  <si>
    <t>35.65(b)(2)</t>
  </si>
  <si>
    <t xml:space="preserve">2110, 2120 </t>
  </si>
  <si>
    <t>No Additional Burden</t>
  </si>
  <si>
    <t>From 35.24(b) (Turnover)</t>
  </si>
  <si>
    <t>From 35.41(a) (Turnover)</t>
  </si>
  <si>
    <t>2110, 2120, 2200, 2210, 2230, 2231, 2240, 2310 (Turnover)</t>
  </si>
  <si>
    <t>2110, 2120 (Turnover)</t>
  </si>
  <si>
    <t>2110, 2120, 2121, 2200, 2201, 2220 (Turnover)</t>
  </si>
  <si>
    <t>2110, 2120, 2200, 2231 (Turnover)</t>
  </si>
  <si>
    <t>2110, 2120, 2200, 2210, 2240 (Turnover)</t>
  </si>
  <si>
    <t>2110, 2230, 2300, 2310 (Turnover)</t>
  </si>
  <si>
    <t>2110, 2120, 2121, 2200, 2201, 2220, 2231</t>
  </si>
  <si>
    <t>Inventory and leak testing  3 years</t>
  </si>
  <si>
    <t>Burden covered in 35.3204(a) &amp; (b)</t>
  </si>
  <si>
    <t>Burden covered in 35.3045(c), (d) &amp; (e)</t>
  </si>
  <si>
    <t>35.3045(a)(2)</t>
  </si>
  <si>
    <t>Inventory and leak testing 3 years</t>
  </si>
  <si>
    <t>5 years after ARSO is removed from license</t>
  </si>
  <si>
    <t xml:space="preserve">Table 2 – Reporting Burden for NRC Licensees (3150-0017)  </t>
  </si>
  <si>
    <t>Table 3 – Reporting Burden for NRC Licensees (3150-0120)</t>
  </si>
  <si>
    <t xml:space="preserve">Table 5 – Reporting Burden for Agreement States  Licensees (3150-0017) </t>
  </si>
  <si>
    <t>Table 4 – Reporting Burden for Agreement States  Licensees (3150-0010)</t>
  </si>
  <si>
    <t>Table 6 – Reporting Burden for Agreement States  Licensees (3150-0120)</t>
  </si>
  <si>
    <t>Total Number of Records</t>
  </si>
  <si>
    <t>2110, 2120, 2200, 2210, 2230, 2231, 2240, 2300, 2310</t>
  </si>
  <si>
    <t>2110, 2120, 2121, 2200, 2201, 2220, 2500</t>
  </si>
  <si>
    <t>Total:</t>
  </si>
  <si>
    <t>Number of Respondents NRC</t>
  </si>
  <si>
    <t>Number of Respondents Agreement States</t>
  </si>
  <si>
    <t xml:space="preserve">10 CFR Part 35 (OMB 3150-0010) </t>
  </si>
  <si>
    <t xml:space="preserve">10 CFR Part 30 (OMB 3150-0017) </t>
  </si>
  <si>
    <t xml:space="preserve">Form 313 (OMB 3150-0120) </t>
  </si>
  <si>
    <t>Burden Hours per Record</t>
  </si>
  <si>
    <t>1 </t>
  </si>
  <si>
    <t>3 years </t>
  </si>
  <si>
    <t>Table 7 – Recordkeeping Burden for NRC Licensees for Part 35 (3150-0010)</t>
  </si>
  <si>
    <t>Table 8 – Recordkeeping Burden for NRC Licensees for Part 30 (3150-0010)</t>
  </si>
  <si>
    <t>Table 9 – Recordkeeping Burden for Agreement State Licensees for Part 35 (3150-0010)</t>
  </si>
  <si>
    <t>Table 10 – Recordkeeping Burden for Agreement State Licensees for Part 30 (3150-0017)</t>
  </si>
  <si>
    <t>Reporting Burden</t>
  </si>
  <si>
    <t>Recordkeeping Burden</t>
  </si>
  <si>
    <t>10 CFR Part 30</t>
  </si>
  <si>
    <t>10 CFR Part 35</t>
  </si>
  <si>
    <t>Form 313</t>
  </si>
  <si>
    <r>
      <t>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Party Disclosure Burden</t>
    </r>
  </si>
  <si>
    <t>Annualized Total</t>
  </si>
  <si>
    <t>Table 19 – Total Recurring Annual Burden in Hours for All Licensees</t>
  </si>
  <si>
    <t>Table 17 – Total Recurring Annual Burden in Hours for NRC Licensees</t>
  </si>
  <si>
    <t>Table 18 – Total Recurring Annual Burden in Hours for Agreement State Licensees</t>
  </si>
  <si>
    <t>Responses</t>
  </si>
  <si>
    <t>NRC Licensees</t>
  </si>
  <si>
    <t>Agreement State Licensees</t>
  </si>
  <si>
    <t xml:space="preserve">Table 11 - Third-party Disclosure Burden for NRC Licensees (3150-0010) </t>
  </si>
  <si>
    <t xml:space="preserve">Table 12 - Third-party Disclosure Burden for Agreement State Licensees (3150-0010) </t>
  </si>
  <si>
    <t xml:space="preserve">Table 13 - One-Time Implementation Reporting Burden for NRC Licensees for Form 313 (3150-0120) </t>
  </si>
  <si>
    <t>Table 14 - One-Time Implementation Reporting Burden for Agreement State Licensees for Form 313 (3150-0120)</t>
  </si>
  <si>
    <t>Table 15 - One Time Implementation Recordkeeping Burden for Agreement State Licensees for Part 35 (3150-0010)</t>
  </si>
  <si>
    <t>Table 16 - One-Time Implementation Recordkeeping Burden for NRC Licensees for Part 35 (3150-0010)</t>
  </si>
  <si>
    <t>Table 25 – Total Respondents</t>
  </si>
  <si>
    <t>Table 24 – Total Annual Responses for All Licensees</t>
  </si>
  <si>
    <t>Unduplicated total:</t>
  </si>
  <si>
    <t>NOTE: Grayed numbers indicate new responses to complete NRC Form 313.  Other responses are a reduction in the time associatied with completing the form for existing respondents.</t>
  </si>
  <si>
    <t>Table 20 – Total One-Time Burden in Hours for NRC Licensees (Annualized)</t>
  </si>
  <si>
    <t>Table 21 – Total One-Time Burden in Hours for Agreement State Licensees (Annualized)</t>
  </si>
  <si>
    <t>Table 22 – Total One-Time Burden in Hours for All Licensees (Annualized)</t>
  </si>
  <si>
    <t>The respondents for Part 35 and Form 313 are the same licensees.</t>
  </si>
  <si>
    <t>Nuclear Pharmacy (part 30)</t>
  </si>
  <si>
    <t>1 NRC Material License Program Codes, July 2015.</t>
  </si>
  <si>
    <t>2 Data from NRC License Tracking System (LTS), July 2015.</t>
  </si>
  <si>
    <r>
      <t>4 Master Material Licenses (MMLs, such as Army, Navy, VA).</t>
    </r>
    <r>
      <rPr>
        <b/>
        <sz val="11"/>
        <color theme="1"/>
        <rFont val="Arial"/>
        <family val="2"/>
      </rPr>
      <t xml:space="preserve"> </t>
    </r>
  </si>
  <si>
    <t>Cost @ $268/Hr</t>
  </si>
  <si>
    <t>Cost @ $268/Hour</t>
  </si>
  <si>
    <t>Cost @ $268/HR</t>
  </si>
  <si>
    <t>Cost at $268/hr</t>
  </si>
  <si>
    <t>Covered in 35.41(a)  (17)</t>
  </si>
  <si>
    <t>Covered in 35.41(a)  (14)</t>
  </si>
  <si>
    <t>Covered in 35.41(a)  (3365)</t>
  </si>
  <si>
    <t>Covered in 35.41(a)  (2680)</t>
  </si>
  <si>
    <t>Covered in 35.41(a)  (570)</t>
  </si>
  <si>
    <t>Covered in 35.41(a)  (454)</t>
  </si>
  <si>
    <t>Table 23:TOTAL BURDEN FOR FINAL RULE</t>
  </si>
  <si>
    <t>Covered in 35.41(a)  (100)</t>
  </si>
  <si>
    <t>Covered in 35.41(a)  (83)</t>
  </si>
  <si>
    <t>Covered under 35.2204 (847)</t>
  </si>
  <si>
    <t>Covered under 35.2204 (4997)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</si>
</sst>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00"/>
    <numFmt numFmtId="167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62">
    <xf numFmtId="0" fontId="0" fillId="0" borderId="0" xfId="0"/>
    <xf numFmtId="0" fontId="15" fillId="0" borderId="0" xfId="0" applyFont="1"/>
    <xf numFmtId="0" fontId="15" fillId="0" borderId="0" xfId="0" applyFont="1"/>
    <xf numFmtId="0" fontId="15" fillId="0" borderId="0" xfId="0" applyNumberFormat="1" applyFont="1"/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" fontId="18" fillId="0" borderId="9" xfId="0" applyNumberFormat="1" applyFont="1" applyBorder="1" applyAlignment="1">
      <alignment horizontal="center" vertical="center"/>
    </xf>
    <xf numFmtId="0" fontId="15" fillId="0" borderId="3" xfId="0" applyFont="1" applyBorder="1"/>
    <xf numFmtId="49" fontId="18" fillId="0" borderId="3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" fontId="18" fillId="0" borderId="0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2" fontId="15" fillId="0" borderId="0" xfId="0" applyNumberFormat="1" applyFont="1"/>
    <xf numFmtId="0" fontId="12" fillId="0" borderId="4" xfId="0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66" fontId="18" fillId="0" borderId="9" xfId="0" applyNumberFormat="1" applyFont="1" applyBorder="1" applyAlignment="1">
      <alignment horizontal="center" vertical="center" wrapText="1"/>
    </xf>
    <xf numFmtId="2" fontId="18" fillId="0" borderId="9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3" xfId="0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 wrapText="1"/>
    </xf>
    <xf numFmtId="1" fontId="15" fillId="0" borderId="0" xfId="0" applyNumberFormat="1" applyFont="1"/>
    <xf numFmtId="3" fontId="18" fillId="0" borderId="0" xfId="0" applyNumberFormat="1" applyFont="1" applyBorder="1" applyAlignment="1">
      <alignment horizontal="center" vertical="center" wrapText="1"/>
    </xf>
    <xf numFmtId="3" fontId="15" fillId="0" borderId="0" xfId="0" applyNumberFormat="1" applyFont="1"/>
    <xf numFmtId="3" fontId="18" fillId="0" borderId="0" xfId="1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/>
    <xf numFmtId="1" fontId="10" fillId="0" borderId="4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1" fontId="18" fillId="0" borderId="9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2" fontId="18" fillId="0" borderId="0" xfId="1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3" fontId="10" fillId="0" borderId="4" xfId="1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4" fontId="18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0" fillId="0" borderId="0" xfId="0" applyNumberFormat="1"/>
    <xf numFmtId="4" fontId="10" fillId="0" borderId="4" xfId="1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right" vertical="center" wrapText="1"/>
    </xf>
    <xf numFmtId="3" fontId="9" fillId="3" borderId="4" xfId="0" applyNumberFormat="1" applyFont="1" applyFill="1" applyBorder="1" applyAlignment="1">
      <alignment horizontal="righ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 wrapText="1"/>
    </xf>
    <xf numFmtId="164" fontId="18" fillId="0" borderId="4" xfId="1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5" fillId="0" borderId="0" xfId="0" applyNumberFormat="1" applyFont="1"/>
    <xf numFmtId="164" fontId="18" fillId="0" borderId="0" xfId="1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 wrapText="1"/>
    </xf>
    <xf numFmtId="164" fontId="23" fillId="0" borderId="4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10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1" fontId="10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wrapText="1"/>
    </xf>
    <xf numFmtId="0" fontId="15" fillId="0" borderId="8" xfId="0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3" fontId="10" fillId="4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167" fontId="9" fillId="0" borderId="4" xfId="2" applyNumberFormat="1" applyFont="1" applyBorder="1" applyAlignment="1">
      <alignment horizontal="right" vertical="center" wrapText="1"/>
    </xf>
    <xf numFmtId="167" fontId="9" fillId="2" borderId="4" xfId="2" applyNumberFormat="1" applyFont="1" applyFill="1" applyBorder="1" applyAlignment="1">
      <alignment horizontal="right" vertical="center" wrapText="1"/>
    </xf>
    <xf numFmtId="0" fontId="4" fillId="0" borderId="0" xfId="0" applyFont="1"/>
    <xf numFmtId="3" fontId="18" fillId="5" borderId="4" xfId="1" applyNumberFormat="1" applyFont="1" applyFill="1" applyBorder="1" applyAlignment="1">
      <alignment horizontal="center" vertical="center" wrapText="1"/>
    </xf>
    <xf numFmtId="3" fontId="10" fillId="6" borderId="4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0" fontId="10" fillId="0" borderId="0" xfId="0" applyFont="1"/>
    <xf numFmtId="0" fontId="19" fillId="0" borderId="0" xfId="0" applyFont="1"/>
    <xf numFmtId="0" fontId="0" fillId="0" borderId="0" xfId="0" applyFill="1"/>
    <xf numFmtId="0" fontId="7" fillId="0" borderId="8" xfId="0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Fill="1" applyBorder="1"/>
    <xf numFmtId="0" fontId="19" fillId="0" borderId="3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right"/>
    </xf>
    <xf numFmtId="0" fontId="6" fillId="0" borderId="0" xfId="0" applyFont="1" applyFill="1"/>
    <xf numFmtId="164" fontId="6" fillId="0" borderId="0" xfId="1" applyNumberFormat="1" applyFont="1" applyFill="1"/>
    <xf numFmtId="0" fontId="26" fillId="0" borderId="0" xfId="0" applyFont="1" applyFill="1" applyAlignment="1">
      <alignment vertical="center"/>
    </xf>
    <xf numFmtId="4" fontId="7" fillId="0" borderId="9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6" fillId="0" borderId="8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4" fontId="6" fillId="0" borderId="4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/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NumberFormat="1" applyFont="1"/>
    <xf numFmtId="0" fontId="2" fillId="0" borderId="7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0" fillId="0" borderId="10" xfId="0" applyNumberFormat="1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4" fontId="23" fillId="0" borderId="7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64" fontId="10" fillId="0" borderId="7" xfId="0" applyNumberFormat="1" applyFont="1" applyBorder="1" applyAlignment="1">
      <alignment vertical="center" wrapText="1"/>
    </xf>
    <xf numFmtId="164" fontId="10" fillId="0" borderId="3" xfId="0" applyNumberFormat="1" applyFont="1" applyBorder="1" applyAlignment="1">
      <alignment vertical="center" wrapText="1"/>
    </xf>
    <xf numFmtId="49" fontId="1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3" fontId="19" fillId="3" borderId="7" xfId="0" applyNumberFormat="1" applyFont="1" applyFill="1" applyBorder="1" applyAlignment="1">
      <alignment horizontal="center" vertical="center" wrapText="1"/>
    </xf>
    <xf numFmtId="3" fontId="19" fillId="3" borderId="5" xfId="0" applyNumberFormat="1" applyFont="1" applyFill="1" applyBorder="1" applyAlignment="1">
      <alignment horizontal="center" vertical="center" wrapText="1"/>
    </xf>
    <xf numFmtId="3" fontId="19" fillId="3" borderId="3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14" sqref="B14"/>
    </sheetView>
  </sheetViews>
  <sheetFormatPr defaultColWidth="9.140625" defaultRowHeight="14.25" x14ac:dyDescent="0.2"/>
  <cols>
    <col min="1" max="1" width="55.28515625" style="1" customWidth="1"/>
    <col min="2" max="4" width="9.140625" style="1"/>
    <col min="5" max="5" width="10.7109375" style="1" customWidth="1"/>
    <col min="6" max="6" width="11.28515625" style="1" customWidth="1"/>
    <col min="7" max="7" width="10.7109375" style="1" customWidth="1"/>
    <col min="8" max="16384" width="9.140625" style="1"/>
  </cols>
  <sheetData>
    <row r="1" spans="1:7" ht="28.5" x14ac:dyDescent="0.2">
      <c r="A1" s="172" t="s">
        <v>0</v>
      </c>
      <c r="B1" s="173" t="s">
        <v>1</v>
      </c>
      <c r="C1" s="172" t="s">
        <v>2</v>
      </c>
      <c r="D1" s="172" t="s">
        <v>3</v>
      </c>
      <c r="E1" s="173" t="s">
        <v>4</v>
      </c>
      <c r="F1" s="173" t="s">
        <v>5</v>
      </c>
      <c r="G1" s="173" t="s">
        <v>6</v>
      </c>
    </row>
    <row r="2" spans="1:7" x14ac:dyDescent="0.2">
      <c r="A2" s="172" t="s">
        <v>7</v>
      </c>
      <c r="B2" s="172">
        <v>2110</v>
      </c>
      <c r="C2" s="172">
        <v>21</v>
      </c>
      <c r="D2" s="172">
        <v>44</v>
      </c>
      <c r="E2" s="172">
        <v>65</v>
      </c>
      <c r="F2" s="174">
        <v>384</v>
      </c>
      <c r="G2" s="175">
        <f t="shared" ref="G2:G14" si="0">SUM(E2:F2)</f>
        <v>449</v>
      </c>
    </row>
    <row r="3" spans="1:7" x14ac:dyDescent="0.2">
      <c r="A3" s="172" t="s">
        <v>8</v>
      </c>
      <c r="B3" s="172">
        <v>2120</v>
      </c>
      <c r="C3" s="172">
        <v>230</v>
      </c>
      <c r="D3" s="172">
        <v>81</v>
      </c>
      <c r="E3" s="172">
        <v>311</v>
      </c>
      <c r="F3" s="174">
        <v>1835</v>
      </c>
      <c r="G3" s="175">
        <f t="shared" si="0"/>
        <v>2146</v>
      </c>
    </row>
    <row r="4" spans="1:7" x14ac:dyDescent="0.2">
      <c r="A4" s="172" t="s">
        <v>78</v>
      </c>
      <c r="B4" s="172">
        <v>2121</v>
      </c>
      <c r="C4" s="172">
        <v>148</v>
      </c>
      <c r="D4" s="172">
        <v>13</v>
      </c>
      <c r="E4" s="172">
        <v>161</v>
      </c>
      <c r="F4" s="174">
        <v>950</v>
      </c>
      <c r="G4" s="175">
        <f t="shared" si="0"/>
        <v>1111</v>
      </c>
    </row>
    <row r="5" spans="1:7" x14ac:dyDescent="0.2">
      <c r="A5" s="172" t="s">
        <v>9</v>
      </c>
      <c r="B5" s="172">
        <v>2200</v>
      </c>
      <c r="C5" s="172">
        <v>43</v>
      </c>
      <c r="D5" s="172">
        <v>0</v>
      </c>
      <c r="E5" s="172">
        <v>43</v>
      </c>
      <c r="F5" s="174">
        <v>254</v>
      </c>
      <c r="G5" s="175">
        <f t="shared" si="0"/>
        <v>297</v>
      </c>
    </row>
    <row r="6" spans="1:7" x14ac:dyDescent="0.2">
      <c r="A6" s="172" t="s">
        <v>10</v>
      </c>
      <c r="B6" s="172">
        <v>2201</v>
      </c>
      <c r="C6" s="172">
        <v>232</v>
      </c>
      <c r="D6" s="172">
        <v>0</v>
      </c>
      <c r="E6" s="172">
        <v>232</v>
      </c>
      <c r="F6" s="174">
        <v>1369</v>
      </c>
      <c r="G6" s="175">
        <f t="shared" si="0"/>
        <v>1601</v>
      </c>
    </row>
    <row r="7" spans="1:7" x14ac:dyDescent="0.2">
      <c r="A7" s="172" t="s">
        <v>11</v>
      </c>
      <c r="B7" s="172">
        <v>2210</v>
      </c>
      <c r="C7" s="172">
        <v>11</v>
      </c>
      <c r="D7" s="172">
        <v>0</v>
      </c>
      <c r="E7" s="172">
        <v>11</v>
      </c>
      <c r="F7" s="174">
        <v>65</v>
      </c>
      <c r="G7" s="175">
        <f t="shared" si="0"/>
        <v>76</v>
      </c>
    </row>
    <row r="8" spans="1:7" x14ac:dyDescent="0.2">
      <c r="A8" s="172" t="s">
        <v>12</v>
      </c>
      <c r="B8" s="172">
        <v>2220</v>
      </c>
      <c r="C8" s="172">
        <v>33</v>
      </c>
      <c r="D8" s="172">
        <v>0</v>
      </c>
      <c r="E8" s="172">
        <v>33</v>
      </c>
      <c r="F8" s="174">
        <v>195</v>
      </c>
      <c r="G8" s="175">
        <f t="shared" si="0"/>
        <v>228</v>
      </c>
    </row>
    <row r="9" spans="1:7" x14ac:dyDescent="0.2">
      <c r="A9" s="172" t="s">
        <v>13</v>
      </c>
      <c r="B9" s="172">
        <v>2230</v>
      </c>
      <c r="C9" s="172">
        <v>90</v>
      </c>
      <c r="D9" s="172">
        <v>4</v>
      </c>
      <c r="E9" s="172">
        <v>94</v>
      </c>
      <c r="F9" s="174">
        <v>555</v>
      </c>
      <c r="G9" s="175">
        <f t="shared" si="0"/>
        <v>649</v>
      </c>
    </row>
    <row r="10" spans="1:7" x14ac:dyDescent="0.2">
      <c r="A10" s="172" t="s">
        <v>14</v>
      </c>
      <c r="B10" s="172">
        <v>2231</v>
      </c>
      <c r="C10" s="172">
        <v>2</v>
      </c>
      <c r="D10" s="172">
        <v>0</v>
      </c>
      <c r="E10" s="172">
        <v>2</v>
      </c>
      <c r="F10" s="174">
        <v>11.8</v>
      </c>
      <c r="G10" s="175">
        <f t="shared" si="0"/>
        <v>13.8</v>
      </c>
    </row>
    <row r="11" spans="1:7" x14ac:dyDescent="0.2">
      <c r="A11" s="172" t="s">
        <v>15</v>
      </c>
      <c r="B11" s="172">
        <v>2240</v>
      </c>
      <c r="C11" s="172">
        <v>35</v>
      </c>
      <c r="D11" s="172">
        <v>0</v>
      </c>
      <c r="E11" s="172">
        <v>35</v>
      </c>
      <c r="F11" s="174">
        <v>207</v>
      </c>
      <c r="G11" s="175">
        <f t="shared" si="0"/>
        <v>242</v>
      </c>
    </row>
    <row r="12" spans="1:7" x14ac:dyDescent="0.2">
      <c r="A12" s="172" t="s">
        <v>16</v>
      </c>
      <c r="B12" s="172">
        <v>2300</v>
      </c>
      <c r="C12" s="172">
        <v>1</v>
      </c>
      <c r="D12" s="172">
        <v>0</v>
      </c>
      <c r="E12" s="172">
        <v>1</v>
      </c>
      <c r="F12" s="174">
        <v>6</v>
      </c>
      <c r="G12" s="175">
        <f t="shared" si="0"/>
        <v>7</v>
      </c>
    </row>
    <row r="13" spans="1:7" x14ac:dyDescent="0.2">
      <c r="A13" s="172" t="s">
        <v>17</v>
      </c>
      <c r="B13" s="172">
        <v>2310</v>
      </c>
      <c r="C13" s="172">
        <v>8</v>
      </c>
      <c r="D13" s="172">
        <v>0</v>
      </c>
      <c r="E13" s="172">
        <v>8</v>
      </c>
      <c r="F13" s="174">
        <v>47.2</v>
      </c>
      <c r="G13" s="175">
        <f t="shared" si="0"/>
        <v>55.2</v>
      </c>
    </row>
    <row r="14" spans="1:7" x14ac:dyDescent="0.2">
      <c r="A14" s="172" t="s">
        <v>176</v>
      </c>
      <c r="B14" s="172">
        <v>2500</v>
      </c>
      <c r="C14" s="172">
        <v>33</v>
      </c>
      <c r="D14" s="172">
        <v>0</v>
      </c>
      <c r="E14" s="172">
        <v>33</v>
      </c>
      <c r="F14" s="174">
        <v>195</v>
      </c>
      <c r="G14" s="175">
        <f t="shared" si="0"/>
        <v>228</v>
      </c>
    </row>
    <row r="15" spans="1:7" x14ac:dyDescent="0.2">
      <c r="A15" s="172" t="s">
        <v>18</v>
      </c>
      <c r="B15" s="172"/>
      <c r="C15" s="172">
        <f>SUM(C2:C14)</f>
        <v>887</v>
      </c>
      <c r="D15" s="172">
        <f>SUM(D2:D14)</f>
        <v>142</v>
      </c>
      <c r="E15" s="172">
        <f>SUM(E2:E14)</f>
        <v>1029</v>
      </c>
      <c r="F15" s="174">
        <f>SUM(F2:F14)</f>
        <v>6074</v>
      </c>
      <c r="G15" s="175" t="s">
        <v>19</v>
      </c>
    </row>
    <row r="16" spans="1:7" s="2" customFormat="1" x14ac:dyDescent="0.2">
      <c r="A16" s="172" t="s">
        <v>20</v>
      </c>
      <c r="B16" s="172"/>
      <c r="C16" s="172"/>
      <c r="D16" s="172"/>
      <c r="E16" s="172" t="s">
        <v>19</v>
      </c>
      <c r="F16" s="174" t="s">
        <v>19</v>
      </c>
      <c r="G16" s="175">
        <f>SUM(G2:G15)</f>
        <v>7103</v>
      </c>
    </row>
    <row r="17" spans="1:9" x14ac:dyDescent="0.2">
      <c r="A17" s="176"/>
      <c r="B17" s="176"/>
      <c r="C17" s="176"/>
      <c r="D17" s="176"/>
      <c r="E17" s="176"/>
      <c r="F17" s="177"/>
      <c r="G17" s="178"/>
    </row>
    <row r="18" spans="1:9" x14ac:dyDescent="0.2">
      <c r="A18" s="179"/>
      <c r="B18" s="179"/>
      <c r="C18" s="179"/>
      <c r="D18" s="179"/>
      <c r="E18" s="179"/>
      <c r="F18" s="179"/>
      <c r="G18" s="179"/>
    </row>
    <row r="19" spans="1:9" x14ac:dyDescent="0.2">
      <c r="A19" s="180" t="s">
        <v>177</v>
      </c>
      <c r="B19" s="179"/>
      <c r="C19" s="179"/>
      <c r="D19" s="179"/>
      <c r="E19" s="179"/>
      <c r="F19" s="179"/>
      <c r="G19" s="179"/>
      <c r="I19" s="58">
        <f>SUM(G15,G23)</f>
        <v>0</v>
      </c>
    </row>
    <row r="20" spans="1:9" x14ac:dyDescent="0.2">
      <c r="A20" s="181" t="s">
        <v>178</v>
      </c>
      <c r="B20" s="179"/>
      <c r="C20" s="179"/>
      <c r="D20" s="179"/>
      <c r="E20" s="179"/>
      <c r="F20" s="179"/>
      <c r="G20" s="179"/>
    </row>
    <row r="21" spans="1:9" x14ac:dyDescent="0.2">
      <c r="A21" s="179" t="s">
        <v>21</v>
      </c>
      <c r="B21" s="179"/>
      <c r="C21" s="179"/>
      <c r="D21" s="179"/>
      <c r="E21" s="179"/>
      <c r="F21" s="179"/>
      <c r="G21" s="179"/>
    </row>
    <row r="22" spans="1:9" ht="15" x14ac:dyDescent="0.25">
      <c r="A22" s="179" t="s">
        <v>179</v>
      </c>
      <c r="B22" s="179"/>
      <c r="C22" s="179"/>
      <c r="D22" s="179"/>
      <c r="E22" s="179"/>
      <c r="F22" s="179"/>
      <c r="G22" s="179"/>
    </row>
    <row r="23" spans="1:9" s="2" customFormat="1" x14ac:dyDescent="0.2">
      <c r="A23" s="179"/>
      <c r="B23" s="179"/>
      <c r="C23" s="179"/>
      <c r="D23" s="179"/>
      <c r="E23" s="179"/>
      <c r="F23" s="179"/>
      <c r="G23" s="179"/>
    </row>
    <row r="24" spans="1:9" x14ac:dyDescent="0.2">
      <c r="A24" s="179"/>
      <c r="B24" s="179"/>
      <c r="C24" s="179"/>
      <c r="D24" s="179"/>
      <c r="E24" s="179"/>
      <c r="F24" s="179"/>
      <c r="G24" s="179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H29"/>
  <sheetViews>
    <sheetView workbookViewId="0">
      <selection activeCell="E19" sqref="E19"/>
    </sheetView>
  </sheetViews>
  <sheetFormatPr defaultRowHeight="15" x14ac:dyDescent="0.25"/>
  <cols>
    <col min="1" max="1" width="18.85546875" style="139" customWidth="1"/>
    <col min="2" max="6" width="16.42578125" customWidth="1"/>
    <col min="7" max="7" width="16.42578125" style="91" customWidth="1"/>
    <col min="8" max="8" width="8.85546875" style="91"/>
  </cols>
  <sheetData>
    <row r="1" spans="1:8" ht="15.75" thickBot="1" x14ac:dyDescent="0.3">
      <c r="B1" s="247" t="s">
        <v>169</v>
      </c>
      <c r="C1" s="248"/>
      <c r="D1" s="248"/>
      <c r="E1" s="248"/>
      <c r="F1" s="248"/>
      <c r="G1" s="248"/>
      <c r="H1" s="249"/>
    </row>
    <row r="2" spans="1:8" ht="15.75" thickBot="1" x14ac:dyDescent="0.3">
      <c r="B2" s="250" t="s">
        <v>160</v>
      </c>
      <c r="C2" s="251"/>
      <c r="D2" s="252"/>
      <c r="E2" s="244" t="s">
        <v>161</v>
      </c>
      <c r="F2" s="245"/>
      <c r="G2" s="246"/>
      <c r="H2" s="253" t="s">
        <v>20</v>
      </c>
    </row>
    <row r="3" spans="1:8" s="89" customFormat="1" ht="14.45" customHeight="1" x14ac:dyDescent="0.25">
      <c r="A3" s="237"/>
      <c r="B3" s="241" t="s">
        <v>159</v>
      </c>
      <c r="C3" s="241" t="s">
        <v>43</v>
      </c>
      <c r="D3" s="241" t="s">
        <v>35</v>
      </c>
      <c r="E3" s="256" t="s">
        <v>159</v>
      </c>
      <c r="F3" s="256" t="s">
        <v>43</v>
      </c>
      <c r="G3" s="259" t="s">
        <v>35</v>
      </c>
      <c r="H3" s="254"/>
    </row>
    <row r="4" spans="1:8" s="89" customFormat="1" x14ac:dyDescent="0.25">
      <c r="A4" s="238"/>
      <c r="B4" s="242"/>
      <c r="C4" s="242"/>
      <c r="D4" s="242"/>
      <c r="E4" s="257"/>
      <c r="F4" s="257"/>
      <c r="G4" s="260"/>
      <c r="H4" s="254"/>
    </row>
    <row r="5" spans="1:8" s="89" customFormat="1" ht="15.75" thickBot="1" x14ac:dyDescent="0.3">
      <c r="A5" s="239"/>
      <c r="B5" s="243"/>
      <c r="C5" s="243"/>
      <c r="D5" s="243"/>
      <c r="E5" s="258"/>
      <c r="F5" s="258"/>
      <c r="G5" s="261"/>
      <c r="H5" s="255"/>
    </row>
    <row r="6" spans="1:8" ht="29.25" thickBot="1" x14ac:dyDescent="0.3">
      <c r="A6" s="105" t="s">
        <v>140</v>
      </c>
      <c r="B6" s="108">
        <f>'TBL 1, 2 &amp; 3 NRC Reporting '!E20</f>
        <v>1</v>
      </c>
      <c r="C6" s="107">
        <f>'TBL 7,8 NRC RecordKeeping'!C23</f>
        <v>33</v>
      </c>
      <c r="D6" s="108">
        <f>SUM(B6:C6)</f>
        <v>34</v>
      </c>
      <c r="E6" s="104">
        <f>'TBL 4, 5 &amp; 6 AS Reporting'!E20</f>
        <v>6</v>
      </c>
      <c r="F6" s="103">
        <f>'TBL 9,10 AS RecordKeeping'!C23</f>
        <v>195</v>
      </c>
      <c r="G6" s="104">
        <f>SUM(E6:F6)</f>
        <v>201</v>
      </c>
      <c r="H6" s="108">
        <f>SUM(D6 +G6)</f>
        <v>235</v>
      </c>
    </row>
    <row r="7" spans="1:8" ht="29.25" thickBot="1" x14ac:dyDescent="0.3">
      <c r="A7" s="105" t="s">
        <v>139</v>
      </c>
      <c r="B7" s="108">
        <f>SUM('TBL 1, 2 &amp; 3 NRC Reporting '!E13,'TBL 11,12 3rd Party'!E6)</f>
        <v>1014</v>
      </c>
      <c r="C7" s="107">
        <f>'TBL 7,8 NRC RecordKeeping'!C17</f>
        <v>130</v>
      </c>
      <c r="D7" s="108">
        <f t="shared" ref="D7:D8" si="0">SUM(B7:C7)</f>
        <v>1144</v>
      </c>
      <c r="E7" s="104">
        <f>SUM('TBL 4, 5 &amp; 6 AS Reporting'!E13,'TBL 11,12 3rd Party'!E13)</f>
        <v>5979</v>
      </c>
      <c r="F7" s="103">
        <f>'TBL 9,10 AS RecordKeeping'!C17</f>
        <v>767</v>
      </c>
      <c r="G7" s="104">
        <f t="shared" ref="G7:G8" si="1">SUM(E7:F7)</f>
        <v>6746</v>
      </c>
      <c r="H7" s="108">
        <f>SUM(D7 +G7)</f>
        <v>7890</v>
      </c>
    </row>
    <row r="8" spans="1:8" ht="29.25" thickBot="1" x14ac:dyDescent="0.3">
      <c r="A8" s="105" t="s">
        <v>141</v>
      </c>
      <c r="B8" s="108">
        <f>SUM('TBL 1, 2 &amp; 3 NRC Reporting '!E52,'TBL 13,14 One time Reporting'!E8)</f>
        <v>512.66666666666674</v>
      </c>
      <c r="C8" s="107">
        <v>0</v>
      </c>
      <c r="D8" s="108">
        <f t="shared" si="0"/>
        <v>512.66666666666674</v>
      </c>
      <c r="E8" s="104">
        <f>SUM('TBL 4, 5 &amp; 6 AS Reporting'!E52,'TBL 13,14 One time Reporting'!E15)</f>
        <v>3020.333333333333</v>
      </c>
      <c r="F8" s="103">
        <v>0</v>
      </c>
      <c r="G8" s="104">
        <f t="shared" si="1"/>
        <v>3020.333333333333</v>
      </c>
      <c r="H8" s="108">
        <f>SUM(D8 +G8)</f>
        <v>3533</v>
      </c>
    </row>
    <row r="9" spans="1:8" ht="15.75" thickBot="1" x14ac:dyDescent="0.3">
      <c r="A9" s="106" t="s">
        <v>136</v>
      </c>
      <c r="B9" s="107"/>
      <c r="C9" s="107"/>
      <c r="D9" s="108">
        <f>SUM(D6:D8)</f>
        <v>1690.6666666666667</v>
      </c>
      <c r="E9" s="103"/>
      <c r="F9" s="103"/>
      <c r="G9" s="104">
        <f>SUM(G6:G8)</f>
        <v>9967.3333333333321</v>
      </c>
      <c r="H9" s="108">
        <f>SUM(H6:H8)</f>
        <v>11658</v>
      </c>
    </row>
    <row r="11" spans="1:8" ht="15.75" thickBot="1" x14ac:dyDescent="0.3">
      <c r="C11" s="90"/>
    </row>
    <row r="12" spans="1:8" ht="15.75" thickBot="1" x14ac:dyDescent="0.3">
      <c r="A12" s="244" t="s">
        <v>168</v>
      </c>
      <c r="B12" s="245"/>
      <c r="C12" s="245"/>
      <c r="D12" s="246"/>
    </row>
    <row r="13" spans="1:8" ht="14.45" customHeight="1" x14ac:dyDescent="0.25">
      <c r="A13" s="237"/>
      <c r="B13" s="240" t="s">
        <v>137</v>
      </c>
      <c r="C13" s="240" t="s">
        <v>138</v>
      </c>
      <c r="D13" s="237" t="s">
        <v>35</v>
      </c>
    </row>
    <row r="14" spans="1:8" x14ac:dyDescent="0.25">
      <c r="A14" s="238"/>
      <c r="B14" s="238"/>
      <c r="C14" s="238"/>
      <c r="D14" s="238"/>
    </row>
    <row r="15" spans="1:8" ht="24" customHeight="1" thickBot="1" x14ac:dyDescent="0.3">
      <c r="A15" s="239"/>
      <c r="B15" s="239"/>
      <c r="C15" s="239"/>
      <c r="D15" s="239"/>
    </row>
    <row r="16" spans="1:8" ht="29.25" thickBot="1" x14ac:dyDescent="0.3">
      <c r="A16" s="105" t="s">
        <v>140</v>
      </c>
      <c r="B16" s="103">
        <v>33</v>
      </c>
      <c r="C16" s="103">
        <v>195</v>
      </c>
      <c r="D16" s="142">
        <f>SUM(B16:C16)</f>
        <v>228</v>
      </c>
    </row>
    <row r="17" spans="1:8" ht="29.25" thickBot="1" x14ac:dyDescent="0.3">
      <c r="A17" s="105" t="s">
        <v>139</v>
      </c>
      <c r="B17" s="104">
        <v>1029</v>
      </c>
      <c r="C17" s="104">
        <v>6074</v>
      </c>
      <c r="D17" s="142">
        <f>SUM(B17:C17)</f>
        <v>7103</v>
      </c>
    </row>
    <row r="18" spans="1:8" ht="29.25" thickBot="1" x14ac:dyDescent="0.3">
      <c r="A18" s="105" t="s">
        <v>141</v>
      </c>
      <c r="B18" s="104">
        <v>1029</v>
      </c>
      <c r="C18" s="104">
        <v>6074</v>
      </c>
      <c r="D18" s="142">
        <f>SUM(B18:C18)</f>
        <v>7103</v>
      </c>
    </row>
    <row r="19" spans="1:8" ht="30.75" thickBot="1" x14ac:dyDescent="0.3">
      <c r="A19" s="106" t="s">
        <v>170</v>
      </c>
      <c r="B19" s="103"/>
      <c r="C19" s="103"/>
      <c r="D19" s="143">
        <f>SUM(D16:D17)</f>
        <v>7331</v>
      </c>
    </row>
    <row r="20" spans="1:8" x14ac:dyDescent="0.25">
      <c r="A20" s="152" t="s">
        <v>175</v>
      </c>
    </row>
    <row r="22" spans="1:8" x14ac:dyDescent="0.25">
      <c r="B22" s="91"/>
      <c r="H22"/>
    </row>
    <row r="23" spans="1:8" x14ac:dyDescent="0.25">
      <c r="H23"/>
    </row>
    <row r="24" spans="1:8" x14ac:dyDescent="0.25">
      <c r="H24"/>
    </row>
    <row r="25" spans="1:8" x14ac:dyDescent="0.25">
      <c r="H25"/>
    </row>
    <row r="26" spans="1:8" x14ac:dyDescent="0.25">
      <c r="H26"/>
    </row>
    <row r="27" spans="1:8" x14ac:dyDescent="0.25">
      <c r="H27"/>
    </row>
    <row r="28" spans="1:8" x14ac:dyDescent="0.25">
      <c r="H28"/>
    </row>
    <row r="29" spans="1:8" x14ac:dyDescent="0.25">
      <c r="H29"/>
    </row>
  </sheetData>
  <mergeCells count="16">
    <mergeCell ref="B1:H1"/>
    <mergeCell ref="B2:D2"/>
    <mergeCell ref="E2:G2"/>
    <mergeCell ref="H2:H5"/>
    <mergeCell ref="E3:E5"/>
    <mergeCell ref="F3:F5"/>
    <mergeCell ref="G3:G5"/>
    <mergeCell ref="C3:C5"/>
    <mergeCell ref="D13:D15"/>
    <mergeCell ref="A13:A15"/>
    <mergeCell ref="B13:B15"/>
    <mergeCell ref="C13:C15"/>
    <mergeCell ref="A3:A5"/>
    <mergeCell ref="B3:B5"/>
    <mergeCell ref="D3:D5"/>
    <mergeCell ref="A12:D1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FF"/>
  </sheetPr>
  <dimension ref="A1:H60"/>
  <sheetViews>
    <sheetView topLeftCell="A28" zoomScaleNormal="100" workbookViewId="0">
      <selection activeCell="C43" sqref="C43"/>
    </sheetView>
  </sheetViews>
  <sheetFormatPr defaultColWidth="9.140625" defaultRowHeight="14.25" x14ac:dyDescent="0.2"/>
  <cols>
    <col min="1" max="1" width="17.28515625" style="1" customWidth="1"/>
    <col min="2" max="2" width="35.85546875" style="2" customWidth="1"/>
    <col min="3" max="3" width="30.85546875" style="1" customWidth="1"/>
    <col min="4" max="4" width="13.28515625" style="60" customWidth="1"/>
    <col min="5" max="5" width="12.28515625" style="60" customWidth="1"/>
    <col min="6" max="6" width="15.7109375" style="30" customWidth="1"/>
    <col min="7" max="7" width="13.7109375" style="30" customWidth="1"/>
    <col min="8" max="8" width="15.28515625" style="111" customWidth="1"/>
    <col min="9" max="16384" width="9.140625" style="1"/>
  </cols>
  <sheetData>
    <row r="1" spans="1:8" x14ac:dyDescent="0.2">
      <c r="A1" s="187" t="s">
        <v>91</v>
      </c>
      <c r="B1" s="187"/>
      <c r="C1" s="187"/>
      <c r="D1" s="187"/>
      <c r="E1" s="187"/>
      <c r="F1" s="187"/>
      <c r="G1" s="187"/>
      <c r="H1" s="189"/>
    </row>
    <row r="2" spans="1:8" ht="15" thickBot="1" x14ac:dyDescent="0.25">
      <c r="A2" s="188"/>
      <c r="B2" s="188"/>
      <c r="C2" s="188"/>
      <c r="D2" s="188"/>
      <c r="E2" s="188"/>
      <c r="F2" s="188"/>
      <c r="G2" s="188"/>
      <c r="H2" s="190"/>
    </row>
    <row r="3" spans="1:8" ht="39" thickBot="1" x14ac:dyDescent="0.25">
      <c r="A3" s="4" t="s">
        <v>22</v>
      </c>
      <c r="B3" s="5" t="s">
        <v>71</v>
      </c>
      <c r="C3" s="5" t="s">
        <v>23</v>
      </c>
      <c r="D3" s="6" t="s">
        <v>24</v>
      </c>
      <c r="E3" s="6" t="s">
        <v>25</v>
      </c>
      <c r="F3" s="12" t="s">
        <v>26</v>
      </c>
      <c r="G3" s="12" t="s">
        <v>27</v>
      </c>
      <c r="H3" s="114" t="s">
        <v>180</v>
      </c>
    </row>
    <row r="4" spans="1:8" ht="15" thickBot="1" x14ac:dyDescent="0.25">
      <c r="A4" s="4" t="s">
        <v>37</v>
      </c>
      <c r="B4" s="5" t="s">
        <v>36</v>
      </c>
      <c r="C4" s="41">
        <v>36</v>
      </c>
      <c r="D4" s="47">
        <v>1</v>
      </c>
      <c r="E4" s="47">
        <f>(C4*D4)</f>
        <v>36</v>
      </c>
      <c r="F4" s="82">
        <v>0.25</v>
      </c>
      <c r="G4" s="82">
        <f t="shared" ref="G4:G5" si="0">(F4*E4)</f>
        <v>9</v>
      </c>
      <c r="H4" s="113">
        <f>(G4*268)</f>
        <v>2412</v>
      </c>
    </row>
    <row r="5" spans="1:8" s="2" customFormat="1" ht="15" thickBot="1" x14ac:dyDescent="0.25">
      <c r="A5" s="4" t="s">
        <v>38</v>
      </c>
      <c r="B5" s="6" t="s">
        <v>39</v>
      </c>
      <c r="C5" s="41">
        <v>483</v>
      </c>
      <c r="D5" s="47">
        <v>2</v>
      </c>
      <c r="E5" s="47">
        <f>(C5*D5)</f>
        <v>966</v>
      </c>
      <c r="F5" s="82">
        <v>0.25</v>
      </c>
      <c r="G5" s="82">
        <f t="shared" si="0"/>
        <v>241.5</v>
      </c>
      <c r="H5" s="113">
        <f t="shared" ref="H5:H12" si="1">(G5*268)</f>
        <v>64722</v>
      </c>
    </row>
    <row r="6" spans="1:8" ht="15" thickBot="1" x14ac:dyDescent="0.25">
      <c r="A6" s="4" t="s">
        <v>29</v>
      </c>
      <c r="B6" s="5" t="s">
        <v>40</v>
      </c>
      <c r="C6" s="41" t="s">
        <v>123</v>
      </c>
      <c r="D6" s="47"/>
      <c r="E6" s="47"/>
      <c r="F6" s="82"/>
      <c r="G6" s="82"/>
      <c r="H6" s="113">
        <f t="shared" si="1"/>
        <v>0</v>
      </c>
    </row>
    <row r="7" spans="1:8" ht="26.25" thickBot="1" x14ac:dyDescent="0.25">
      <c r="A7" s="43" t="s">
        <v>125</v>
      </c>
      <c r="B7" s="5"/>
      <c r="C7" s="41" t="s">
        <v>124</v>
      </c>
      <c r="D7" s="47"/>
      <c r="E7" s="47"/>
      <c r="F7" s="82"/>
      <c r="G7" s="82"/>
      <c r="H7" s="113">
        <f t="shared" si="1"/>
        <v>0</v>
      </c>
    </row>
    <row r="8" spans="1:8" ht="26.25" thickBot="1" x14ac:dyDescent="0.25">
      <c r="A8" s="4" t="s">
        <v>30</v>
      </c>
      <c r="B8" s="41" t="s">
        <v>79</v>
      </c>
      <c r="C8" s="41">
        <v>1</v>
      </c>
      <c r="D8" s="47">
        <v>1</v>
      </c>
      <c r="E8" s="47">
        <f t="shared" ref="E8:E12" si="2">(C8*D8)</f>
        <v>1</v>
      </c>
      <c r="F8" s="82">
        <v>-0.5</v>
      </c>
      <c r="G8" s="82">
        <f t="shared" ref="G8:G12" si="3">(F8*E8)</f>
        <v>-0.5</v>
      </c>
      <c r="H8" s="113">
        <f t="shared" si="1"/>
        <v>-134</v>
      </c>
    </row>
    <row r="9" spans="1:8" ht="26.25" thickBot="1" x14ac:dyDescent="0.25">
      <c r="A9" s="4" t="s">
        <v>31</v>
      </c>
      <c r="B9" s="33" t="s">
        <v>79</v>
      </c>
      <c r="C9" s="41">
        <v>1</v>
      </c>
      <c r="D9" s="47">
        <v>1</v>
      </c>
      <c r="E9" s="47">
        <f t="shared" si="2"/>
        <v>1</v>
      </c>
      <c r="F9" s="82">
        <v>-8</v>
      </c>
      <c r="G9" s="82">
        <f t="shared" si="3"/>
        <v>-8</v>
      </c>
      <c r="H9" s="113">
        <f t="shared" si="1"/>
        <v>-2144</v>
      </c>
    </row>
    <row r="10" spans="1:8" ht="26.25" thickBot="1" x14ac:dyDescent="0.25">
      <c r="A10" s="4" t="s">
        <v>32</v>
      </c>
      <c r="B10" s="41" t="s">
        <v>134</v>
      </c>
      <c r="C10" s="41">
        <v>3</v>
      </c>
      <c r="D10" s="47">
        <v>1</v>
      </c>
      <c r="E10" s="47">
        <f t="shared" si="2"/>
        <v>3</v>
      </c>
      <c r="F10" s="82">
        <v>-2</v>
      </c>
      <c r="G10" s="82">
        <f t="shared" si="3"/>
        <v>-6</v>
      </c>
      <c r="H10" s="113">
        <f t="shared" si="1"/>
        <v>-1608</v>
      </c>
    </row>
    <row r="11" spans="1:8" ht="15" thickBot="1" x14ac:dyDescent="0.25">
      <c r="A11" s="4" t="s">
        <v>33</v>
      </c>
      <c r="B11" s="5" t="s">
        <v>41</v>
      </c>
      <c r="C11" s="41">
        <v>1</v>
      </c>
      <c r="D11" s="47">
        <v>1</v>
      </c>
      <c r="E11" s="47">
        <f t="shared" si="2"/>
        <v>1</v>
      </c>
      <c r="F11" s="82">
        <v>0.25</v>
      </c>
      <c r="G11" s="82">
        <f t="shared" si="3"/>
        <v>0.25</v>
      </c>
      <c r="H11" s="113">
        <f t="shared" si="1"/>
        <v>67</v>
      </c>
    </row>
    <row r="12" spans="1:8" ht="15" thickBot="1" x14ac:dyDescent="0.25">
      <c r="A12" s="4" t="s">
        <v>34</v>
      </c>
      <c r="B12" s="5" t="s">
        <v>41</v>
      </c>
      <c r="C12" s="41">
        <v>1</v>
      </c>
      <c r="D12" s="47">
        <v>1</v>
      </c>
      <c r="E12" s="47">
        <f t="shared" si="2"/>
        <v>1</v>
      </c>
      <c r="F12" s="82">
        <v>2</v>
      </c>
      <c r="G12" s="82">
        <f t="shared" si="3"/>
        <v>2</v>
      </c>
      <c r="H12" s="113">
        <f t="shared" si="1"/>
        <v>536</v>
      </c>
    </row>
    <row r="13" spans="1:8" ht="15" thickBot="1" x14ac:dyDescent="0.25">
      <c r="A13" s="72" t="s">
        <v>35</v>
      </c>
      <c r="B13" s="5"/>
      <c r="C13" s="41">
        <v>551</v>
      </c>
      <c r="D13" s="47"/>
      <c r="E13" s="47">
        <f>SUM(E4:E12)</f>
        <v>1009</v>
      </c>
      <c r="F13" s="82"/>
      <c r="G13" s="82">
        <f>SUM(G4:G12)</f>
        <v>238.25</v>
      </c>
      <c r="H13" s="113">
        <f>SUM(H4:H12)</f>
        <v>63851</v>
      </c>
    </row>
    <row r="14" spans="1:8" s="2" customFormat="1" x14ac:dyDescent="0.2">
      <c r="A14" s="79"/>
      <c r="B14" s="21"/>
      <c r="C14" s="80"/>
      <c r="D14" s="59"/>
      <c r="E14" s="59"/>
      <c r="F14" s="29"/>
      <c r="G14" s="29"/>
      <c r="H14" s="116"/>
    </row>
    <row r="15" spans="1:8" s="2" customFormat="1" x14ac:dyDescent="0.2">
      <c r="A15" s="21"/>
      <c r="B15" s="21"/>
      <c r="C15" s="21"/>
      <c r="D15" s="59"/>
      <c r="E15" s="59"/>
      <c r="F15" s="29"/>
      <c r="G15" s="29"/>
      <c r="H15" s="116"/>
    </row>
    <row r="16" spans="1:8" s="2" customFormat="1" x14ac:dyDescent="0.2">
      <c r="A16" s="187" t="s">
        <v>128</v>
      </c>
      <c r="B16" s="187"/>
      <c r="C16" s="187"/>
      <c r="D16" s="187"/>
      <c r="E16" s="187"/>
      <c r="F16" s="187"/>
      <c r="G16" s="187"/>
      <c r="H16" s="189"/>
    </row>
    <row r="17" spans="1:8" s="2" customFormat="1" ht="15" thickBot="1" x14ac:dyDescent="0.25">
      <c r="A17" s="188"/>
      <c r="B17" s="188"/>
      <c r="C17" s="188"/>
      <c r="D17" s="188"/>
      <c r="E17" s="188"/>
      <c r="F17" s="188"/>
      <c r="G17" s="188"/>
      <c r="H17" s="190"/>
    </row>
    <row r="18" spans="1:8" s="2" customFormat="1" ht="39" thickBot="1" x14ac:dyDescent="0.25">
      <c r="A18" s="15" t="s">
        <v>22</v>
      </c>
      <c r="B18" s="5" t="s">
        <v>71</v>
      </c>
      <c r="C18" s="5" t="s">
        <v>23</v>
      </c>
      <c r="D18" s="6" t="s">
        <v>24</v>
      </c>
      <c r="E18" s="6" t="s">
        <v>25</v>
      </c>
      <c r="F18" s="12" t="s">
        <v>26</v>
      </c>
      <c r="G18" s="12" t="s">
        <v>27</v>
      </c>
      <c r="H18" s="114" t="s">
        <v>180</v>
      </c>
    </row>
    <row r="19" spans="1:8" s="2" customFormat="1" ht="15" thickBot="1" x14ac:dyDescent="0.25">
      <c r="A19" s="15" t="s">
        <v>28</v>
      </c>
      <c r="B19" s="5">
        <v>2500</v>
      </c>
      <c r="C19" s="5">
        <v>1</v>
      </c>
      <c r="D19" s="6">
        <v>1</v>
      </c>
      <c r="E19" s="6">
        <v>1</v>
      </c>
      <c r="F19" s="12">
        <v>0.5</v>
      </c>
      <c r="G19" s="12">
        <f>(F19*E19)</f>
        <v>0.5</v>
      </c>
      <c r="H19" s="113">
        <f>(G19*268)</f>
        <v>134</v>
      </c>
    </row>
    <row r="20" spans="1:8" s="2" customFormat="1" ht="15" thickBot="1" x14ac:dyDescent="0.25">
      <c r="A20" s="72" t="s">
        <v>35</v>
      </c>
      <c r="B20" s="5"/>
      <c r="C20" s="5">
        <v>1</v>
      </c>
      <c r="D20" s="6"/>
      <c r="E20" s="63">
        <f>SUM(E19:E19)</f>
        <v>1</v>
      </c>
      <c r="F20" s="55"/>
      <c r="G20" s="88">
        <f>SUM(G19:G19)</f>
        <v>0.5</v>
      </c>
      <c r="H20" s="113">
        <f>SUM(H19:H19)</f>
        <v>134</v>
      </c>
    </row>
    <row r="21" spans="1:8" s="2" customFormat="1" x14ac:dyDescent="0.2">
      <c r="A21" s="79"/>
      <c r="B21" s="21"/>
      <c r="C21" s="21"/>
      <c r="D21" s="59"/>
      <c r="E21" s="61"/>
      <c r="F21" s="81"/>
      <c r="G21" s="61"/>
      <c r="H21" s="116"/>
    </row>
    <row r="22" spans="1:8" s="2" customFormat="1" x14ac:dyDescent="0.2">
      <c r="A22" s="79"/>
      <c r="B22" s="21"/>
      <c r="C22" s="21"/>
      <c r="D22" s="59"/>
      <c r="E22" s="61"/>
      <c r="F22" s="81"/>
      <c r="G22" s="61"/>
      <c r="H22" s="116"/>
    </row>
    <row r="23" spans="1:8" s="2" customFormat="1" x14ac:dyDescent="0.2">
      <c r="A23" s="187" t="s">
        <v>129</v>
      </c>
      <c r="B23" s="187"/>
      <c r="C23" s="187"/>
      <c r="D23" s="187"/>
      <c r="E23" s="187"/>
      <c r="F23" s="187"/>
      <c r="G23" s="187"/>
      <c r="H23" s="189"/>
    </row>
    <row r="24" spans="1:8" ht="15" thickBot="1" x14ac:dyDescent="0.25">
      <c r="A24" s="188"/>
      <c r="B24" s="188"/>
      <c r="C24" s="188"/>
      <c r="D24" s="188"/>
      <c r="E24" s="188"/>
      <c r="F24" s="188"/>
      <c r="G24" s="188"/>
      <c r="H24" s="190"/>
    </row>
    <row r="25" spans="1:8" s="2" customFormat="1" ht="39" thickBot="1" x14ac:dyDescent="0.25">
      <c r="A25" s="15" t="s">
        <v>22</v>
      </c>
      <c r="B25" s="5" t="s">
        <v>71</v>
      </c>
      <c r="C25" s="5" t="s">
        <v>23</v>
      </c>
      <c r="D25" s="6" t="s">
        <v>24</v>
      </c>
      <c r="E25" s="6" t="s">
        <v>25</v>
      </c>
      <c r="F25" s="12" t="s">
        <v>26</v>
      </c>
      <c r="G25" s="12" t="s">
        <v>27</v>
      </c>
      <c r="H25" s="114" t="s">
        <v>180</v>
      </c>
    </row>
    <row r="26" spans="1:8" s="2" customFormat="1" ht="15" thickBot="1" x14ac:dyDescent="0.25">
      <c r="A26" s="26" t="s">
        <v>92</v>
      </c>
      <c r="B26" s="31" t="s">
        <v>98</v>
      </c>
      <c r="C26" s="41">
        <v>31</v>
      </c>
      <c r="D26" s="47">
        <v>1</v>
      </c>
      <c r="E26" s="140">
        <f t="shared" ref="E26:E51" si="4">(C26*D26)</f>
        <v>31</v>
      </c>
      <c r="F26" s="82">
        <v>0.25</v>
      </c>
      <c r="G26" s="82">
        <f t="shared" ref="G26:G50" si="5">(F26*E26)</f>
        <v>7.75</v>
      </c>
      <c r="H26" s="121">
        <f>(G26*268)</f>
        <v>2077</v>
      </c>
    </row>
    <row r="27" spans="1:8" s="2" customFormat="1" ht="15" thickBot="1" x14ac:dyDescent="0.25">
      <c r="A27" s="26" t="s">
        <v>92</v>
      </c>
      <c r="B27" s="23" t="s">
        <v>96</v>
      </c>
      <c r="C27" s="124">
        <v>31</v>
      </c>
      <c r="D27" s="47">
        <v>1</v>
      </c>
      <c r="E27" s="47">
        <f t="shared" si="4"/>
        <v>31</v>
      </c>
      <c r="F27" s="82">
        <v>-0.25</v>
      </c>
      <c r="G27" s="82">
        <f t="shared" si="5"/>
        <v>-7.75</v>
      </c>
      <c r="H27" s="121">
        <f t="shared" ref="H27:H51" si="6">(G27*268)</f>
        <v>-2077</v>
      </c>
    </row>
    <row r="28" spans="1:8" s="2" customFormat="1" ht="15" thickBot="1" x14ac:dyDescent="0.25">
      <c r="A28" s="26" t="s">
        <v>95</v>
      </c>
      <c r="B28" s="33" t="s">
        <v>99</v>
      </c>
      <c r="C28" s="124">
        <v>103</v>
      </c>
      <c r="D28" s="47">
        <v>1</v>
      </c>
      <c r="E28" s="47">
        <f t="shared" si="4"/>
        <v>103</v>
      </c>
      <c r="F28" s="82">
        <v>-0.25</v>
      </c>
      <c r="G28" s="82">
        <f t="shared" si="5"/>
        <v>-25.75</v>
      </c>
      <c r="H28" s="121">
        <f t="shared" si="6"/>
        <v>-6901</v>
      </c>
    </row>
    <row r="29" spans="1:8" s="2" customFormat="1" ht="15" thickBot="1" x14ac:dyDescent="0.25">
      <c r="A29" s="26" t="s">
        <v>95</v>
      </c>
      <c r="B29" s="33" t="s">
        <v>100</v>
      </c>
      <c r="C29" s="124">
        <v>1029</v>
      </c>
      <c r="D29" s="47">
        <v>1</v>
      </c>
      <c r="E29" s="47">
        <f t="shared" si="4"/>
        <v>1029</v>
      </c>
      <c r="F29" s="82">
        <v>-0.25</v>
      </c>
      <c r="G29" s="82">
        <f t="shared" si="5"/>
        <v>-257.25</v>
      </c>
      <c r="H29" s="121">
        <f t="shared" si="6"/>
        <v>-68943</v>
      </c>
    </row>
    <row r="30" spans="1:8" s="2" customFormat="1" ht="15" thickBot="1" x14ac:dyDescent="0.25">
      <c r="A30" s="26" t="s">
        <v>94</v>
      </c>
      <c r="B30" s="33" t="s">
        <v>109</v>
      </c>
      <c r="C30" s="124">
        <v>31</v>
      </c>
      <c r="D30" s="47">
        <v>1</v>
      </c>
      <c r="E30" s="140">
        <f t="shared" si="4"/>
        <v>31</v>
      </c>
      <c r="F30" s="82">
        <v>0.5</v>
      </c>
      <c r="G30" s="82">
        <f t="shared" si="5"/>
        <v>15.5</v>
      </c>
      <c r="H30" s="121">
        <f t="shared" si="6"/>
        <v>4154</v>
      </c>
    </row>
    <row r="31" spans="1:8" s="2" customFormat="1" ht="15" thickBot="1" x14ac:dyDescent="0.25">
      <c r="A31" s="26" t="s">
        <v>94</v>
      </c>
      <c r="B31" s="33" t="s">
        <v>100</v>
      </c>
      <c r="C31" s="41">
        <v>103</v>
      </c>
      <c r="D31" s="47">
        <v>1</v>
      </c>
      <c r="E31" s="140">
        <f t="shared" si="4"/>
        <v>103</v>
      </c>
      <c r="F31" s="82">
        <v>0.5</v>
      </c>
      <c r="G31" s="82">
        <f t="shared" si="5"/>
        <v>51.5</v>
      </c>
      <c r="H31" s="121">
        <f t="shared" si="6"/>
        <v>13802</v>
      </c>
    </row>
    <row r="32" spans="1:8" s="2" customFormat="1" ht="15" thickBot="1" x14ac:dyDescent="0.25">
      <c r="A32" s="26" t="s">
        <v>93</v>
      </c>
      <c r="B32" s="6" t="s">
        <v>39</v>
      </c>
      <c r="C32" s="41">
        <v>483</v>
      </c>
      <c r="D32" s="47">
        <v>2</v>
      </c>
      <c r="E32" s="47">
        <f t="shared" si="4"/>
        <v>966</v>
      </c>
      <c r="F32" s="82">
        <v>-0.5</v>
      </c>
      <c r="G32" s="82">
        <f>(F32*E32)</f>
        <v>-483</v>
      </c>
      <c r="H32" s="121">
        <f t="shared" si="6"/>
        <v>-129444</v>
      </c>
    </row>
    <row r="33" spans="1:8" s="2" customFormat="1" ht="15" thickBot="1" x14ac:dyDescent="0.25">
      <c r="A33" s="27" t="s">
        <v>51</v>
      </c>
      <c r="B33" s="47" t="s">
        <v>109</v>
      </c>
      <c r="C33" s="41">
        <v>10</v>
      </c>
      <c r="D33" s="47">
        <v>1</v>
      </c>
      <c r="E33" s="47">
        <f t="shared" si="4"/>
        <v>10</v>
      </c>
      <c r="F33" s="82">
        <v>-0.5</v>
      </c>
      <c r="G33" s="82">
        <f t="shared" si="5"/>
        <v>-5</v>
      </c>
      <c r="H33" s="121">
        <f t="shared" si="6"/>
        <v>-1340</v>
      </c>
    </row>
    <row r="34" spans="1:8" s="2" customFormat="1" ht="15" thickBot="1" x14ac:dyDescent="0.25">
      <c r="A34" s="27" t="s">
        <v>52</v>
      </c>
      <c r="B34" s="47" t="s">
        <v>107</v>
      </c>
      <c r="C34" s="41"/>
      <c r="D34" s="47"/>
      <c r="E34" s="47"/>
      <c r="F34" s="82"/>
      <c r="G34" s="82"/>
      <c r="H34" s="121">
        <f t="shared" si="6"/>
        <v>0</v>
      </c>
    </row>
    <row r="35" spans="1:8" s="2" customFormat="1" ht="15" thickBot="1" x14ac:dyDescent="0.25">
      <c r="A35" s="46" t="s">
        <v>108</v>
      </c>
      <c r="B35" s="53">
        <v>2201</v>
      </c>
      <c r="C35" s="41">
        <v>1</v>
      </c>
      <c r="D35" s="47">
        <v>1</v>
      </c>
      <c r="E35" s="47">
        <f t="shared" si="4"/>
        <v>1</v>
      </c>
      <c r="F35" s="82">
        <v>-0.5</v>
      </c>
      <c r="G35" s="82">
        <f t="shared" si="5"/>
        <v>-0.5</v>
      </c>
      <c r="H35" s="121">
        <f t="shared" si="6"/>
        <v>-134</v>
      </c>
    </row>
    <row r="36" spans="1:8" s="2" customFormat="1" ht="26.25" thickBot="1" x14ac:dyDescent="0.25">
      <c r="A36" s="27" t="s">
        <v>53</v>
      </c>
      <c r="B36" s="47" t="s">
        <v>115</v>
      </c>
      <c r="C36" s="41">
        <v>6</v>
      </c>
      <c r="D36" s="47">
        <v>1</v>
      </c>
      <c r="E36" s="47">
        <f t="shared" si="4"/>
        <v>6</v>
      </c>
      <c r="F36" s="82">
        <v>-0.5</v>
      </c>
      <c r="G36" s="82">
        <f t="shared" si="5"/>
        <v>-3</v>
      </c>
      <c r="H36" s="121">
        <f t="shared" si="6"/>
        <v>-804</v>
      </c>
    </row>
    <row r="37" spans="1:8" s="2" customFormat="1" ht="15" thickBot="1" x14ac:dyDescent="0.25">
      <c r="A37" s="27" t="s">
        <v>54</v>
      </c>
      <c r="B37" s="47" t="s">
        <v>116</v>
      </c>
      <c r="C37" s="41">
        <v>1</v>
      </c>
      <c r="D37" s="47">
        <v>1</v>
      </c>
      <c r="E37" s="47">
        <f t="shared" si="4"/>
        <v>1</v>
      </c>
      <c r="F37" s="82">
        <v>-0.5</v>
      </c>
      <c r="G37" s="82">
        <f t="shared" si="5"/>
        <v>-0.5</v>
      </c>
      <c r="H37" s="121">
        <f t="shared" si="6"/>
        <v>-134</v>
      </c>
    </row>
    <row r="38" spans="1:8" s="2" customFormat="1" ht="26.25" thickBot="1" x14ac:dyDescent="0.25">
      <c r="A38" s="20" t="s">
        <v>55</v>
      </c>
      <c r="B38" s="47" t="s">
        <v>106</v>
      </c>
      <c r="C38" s="41">
        <v>6</v>
      </c>
      <c r="D38" s="47">
        <v>1</v>
      </c>
      <c r="E38" s="47">
        <f t="shared" si="4"/>
        <v>6</v>
      </c>
      <c r="F38" s="82">
        <v>-0.5</v>
      </c>
      <c r="G38" s="82">
        <f t="shared" si="5"/>
        <v>-3</v>
      </c>
      <c r="H38" s="121">
        <f t="shared" si="6"/>
        <v>-804</v>
      </c>
    </row>
    <row r="39" spans="1:8" s="2" customFormat="1" ht="15" thickBot="1" x14ac:dyDescent="0.25">
      <c r="A39" s="20" t="s">
        <v>56</v>
      </c>
      <c r="B39" s="28" t="s">
        <v>36</v>
      </c>
      <c r="C39" s="41">
        <v>10</v>
      </c>
      <c r="D39" s="47">
        <v>1</v>
      </c>
      <c r="E39" s="47">
        <f t="shared" si="4"/>
        <v>10</v>
      </c>
      <c r="F39" s="82">
        <v>-0.5</v>
      </c>
      <c r="G39" s="82">
        <f t="shared" si="5"/>
        <v>-5</v>
      </c>
      <c r="H39" s="121">
        <f t="shared" si="6"/>
        <v>-1340</v>
      </c>
    </row>
    <row r="40" spans="1:8" s="2" customFormat="1" ht="26.25" thickBot="1" x14ac:dyDescent="0.25">
      <c r="A40" s="20" t="s">
        <v>57</v>
      </c>
      <c r="B40" s="47" t="s">
        <v>97</v>
      </c>
      <c r="C40" s="41">
        <v>6</v>
      </c>
      <c r="D40" s="47">
        <v>1</v>
      </c>
      <c r="E40" s="47">
        <f t="shared" si="4"/>
        <v>6</v>
      </c>
      <c r="F40" s="82">
        <v>-0.5</v>
      </c>
      <c r="G40" s="82">
        <f t="shared" si="5"/>
        <v>-3</v>
      </c>
      <c r="H40" s="121">
        <f t="shared" si="6"/>
        <v>-804</v>
      </c>
    </row>
    <row r="41" spans="1:8" s="2" customFormat="1" ht="15" thickBot="1" x14ac:dyDescent="0.25">
      <c r="A41" s="20" t="s">
        <v>58</v>
      </c>
      <c r="B41" s="28" t="s">
        <v>36</v>
      </c>
      <c r="C41" s="41">
        <v>309</v>
      </c>
      <c r="D41" s="47">
        <v>1</v>
      </c>
      <c r="E41" s="47">
        <f t="shared" si="4"/>
        <v>309</v>
      </c>
      <c r="F41" s="82">
        <v>-0.5</v>
      </c>
      <c r="G41" s="82">
        <f t="shared" si="5"/>
        <v>-154.5</v>
      </c>
      <c r="H41" s="121">
        <f t="shared" si="6"/>
        <v>-41406</v>
      </c>
    </row>
    <row r="42" spans="1:8" s="2" customFormat="1" ht="15" thickBot="1" x14ac:dyDescent="0.25">
      <c r="A42" s="20" t="s">
        <v>59</v>
      </c>
      <c r="B42" s="28" t="s">
        <v>36</v>
      </c>
      <c r="C42" s="41">
        <v>26</v>
      </c>
      <c r="D42" s="47">
        <v>1</v>
      </c>
      <c r="E42" s="47">
        <f t="shared" si="4"/>
        <v>26</v>
      </c>
      <c r="F42" s="82">
        <v>-0.5</v>
      </c>
      <c r="G42" s="82">
        <f t="shared" si="5"/>
        <v>-13</v>
      </c>
      <c r="H42" s="121">
        <f t="shared" si="6"/>
        <v>-3484</v>
      </c>
    </row>
    <row r="43" spans="1:8" s="2" customFormat="1" ht="26.25" thickBot="1" x14ac:dyDescent="0.25">
      <c r="A43" s="46" t="s">
        <v>110</v>
      </c>
      <c r="B43" s="5" t="s">
        <v>82</v>
      </c>
      <c r="C43" s="41">
        <v>2</v>
      </c>
      <c r="D43" s="47">
        <v>1</v>
      </c>
      <c r="E43" s="140">
        <f t="shared" si="4"/>
        <v>2</v>
      </c>
      <c r="F43" s="82">
        <v>0.5</v>
      </c>
      <c r="G43" s="82">
        <f t="shared" si="5"/>
        <v>1</v>
      </c>
      <c r="H43" s="121">
        <f t="shared" si="6"/>
        <v>268</v>
      </c>
    </row>
    <row r="44" spans="1:8" s="2" customFormat="1" ht="26.25" thickBot="1" x14ac:dyDescent="0.25">
      <c r="A44" s="20" t="s">
        <v>61</v>
      </c>
      <c r="B44" s="47" t="s">
        <v>117</v>
      </c>
      <c r="C44" s="41">
        <v>8</v>
      </c>
      <c r="D44" s="47">
        <v>1</v>
      </c>
      <c r="E44" s="47">
        <f t="shared" si="4"/>
        <v>8</v>
      </c>
      <c r="F44" s="82">
        <v>-0.5</v>
      </c>
      <c r="G44" s="82">
        <f t="shared" si="5"/>
        <v>-4</v>
      </c>
      <c r="H44" s="121">
        <f t="shared" si="6"/>
        <v>-1072</v>
      </c>
    </row>
    <row r="45" spans="1:8" s="2" customFormat="1" ht="26.25" thickBot="1" x14ac:dyDescent="0.25">
      <c r="A45" s="20" t="s">
        <v>63</v>
      </c>
      <c r="B45" s="47" t="s">
        <v>117</v>
      </c>
      <c r="C45" s="41">
        <v>8</v>
      </c>
      <c r="D45" s="47">
        <v>1</v>
      </c>
      <c r="E45" s="47">
        <f t="shared" si="4"/>
        <v>8</v>
      </c>
      <c r="F45" s="82">
        <v>-0.5</v>
      </c>
      <c r="G45" s="82">
        <f t="shared" si="5"/>
        <v>-4</v>
      </c>
      <c r="H45" s="121">
        <f t="shared" si="6"/>
        <v>-1072</v>
      </c>
    </row>
    <row r="46" spans="1:8" s="2" customFormat="1" ht="15" thickBot="1" x14ac:dyDescent="0.25">
      <c r="A46" s="27" t="s">
        <v>64</v>
      </c>
      <c r="B46" s="47" t="s">
        <v>118</v>
      </c>
      <c r="C46" s="41">
        <v>4</v>
      </c>
      <c r="D46" s="47">
        <v>1</v>
      </c>
      <c r="E46" s="47">
        <f t="shared" si="4"/>
        <v>4</v>
      </c>
      <c r="F46" s="82">
        <v>-0.5</v>
      </c>
      <c r="G46" s="82">
        <f t="shared" si="5"/>
        <v>-2</v>
      </c>
      <c r="H46" s="121">
        <f t="shared" si="6"/>
        <v>-536</v>
      </c>
    </row>
    <row r="47" spans="1:8" s="2" customFormat="1" ht="15" thickBot="1" x14ac:dyDescent="0.25">
      <c r="A47" s="20" t="s">
        <v>65</v>
      </c>
      <c r="B47" s="47" t="s">
        <v>118</v>
      </c>
      <c r="C47" s="41">
        <v>4</v>
      </c>
      <c r="D47" s="47">
        <v>1</v>
      </c>
      <c r="E47" s="47">
        <f t="shared" si="4"/>
        <v>4</v>
      </c>
      <c r="F47" s="82">
        <v>-0.5</v>
      </c>
      <c r="G47" s="82">
        <f t="shared" si="5"/>
        <v>-2</v>
      </c>
      <c r="H47" s="121">
        <f t="shared" si="6"/>
        <v>-536</v>
      </c>
    </row>
    <row r="48" spans="1:8" s="2" customFormat="1" ht="15" thickBot="1" x14ac:dyDescent="0.25">
      <c r="A48" s="20" t="s">
        <v>66</v>
      </c>
      <c r="B48" s="47" t="s">
        <v>118</v>
      </c>
      <c r="C48" s="41">
        <v>4</v>
      </c>
      <c r="D48" s="47">
        <v>1</v>
      </c>
      <c r="E48" s="47">
        <f t="shared" si="4"/>
        <v>4</v>
      </c>
      <c r="F48" s="82">
        <v>-0.5</v>
      </c>
      <c r="G48" s="82">
        <f t="shared" si="5"/>
        <v>-2</v>
      </c>
      <c r="H48" s="121">
        <f t="shared" si="6"/>
        <v>-536</v>
      </c>
    </row>
    <row r="49" spans="1:8" s="2" customFormat="1" ht="15" thickBot="1" x14ac:dyDescent="0.25">
      <c r="A49" s="15">
        <v>35.433</v>
      </c>
      <c r="B49" s="41" t="s">
        <v>112</v>
      </c>
      <c r="C49" s="41"/>
      <c r="D49" s="47"/>
      <c r="E49" s="47"/>
      <c r="F49" s="82"/>
      <c r="G49" s="82"/>
      <c r="H49" s="121">
        <f t="shared" si="6"/>
        <v>0</v>
      </c>
    </row>
    <row r="50" spans="1:8" s="2" customFormat="1" ht="15" thickBot="1" x14ac:dyDescent="0.25">
      <c r="A50" s="27" t="s">
        <v>67</v>
      </c>
      <c r="B50" s="47" t="s">
        <v>119</v>
      </c>
      <c r="C50" s="41">
        <v>4</v>
      </c>
      <c r="D50" s="47">
        <v>1</v>
      </c>
      <c r="E50" s="47">
        <f t="shared" si="4"/>
        <v>4</v>
      </c>
      <c r="F50" s="82">
        <v>-0.5</v>
      </c>
      <c r="G50" s="82">
        <f t="shared" si="5"/>
        <v>-2</v>
      </c>
      <c r="H50" s="121">
        <f t="shared" si="6"/>
        <v>-536</v>
      </c>
    </row>
    <row r="51" spans="1:8" s="2" customFormat="1" ht="15" thickBot="1" x14ac:dyDescent="0.25">
      <c r="A51" s="27" t="s">
        <v>69</v>
      </c>
      <c r="B51" s="47" t="s">
        <v>120</v>
      </c>
      <c r="C51" s="41">
        <v>2</v>
      </c>
      <c r="D51" s="47">
        <v>1</v>
      </c>
      <c r="E51" s="47">
        <f t="shared" si="4"/>
        <v>2</v>
      </c>
      <c r="F51" s="82">
        <v>-0.5</v>
      </c>
      <c r="G51" s="82">
        <f>(F51*E51)</f>
        <v>-1</v>
      </c>
      <c r="H51" s="121">
        <f t="shared" si="6"/>
        <v>-268</v>
      </c>
    </row>
    <row r="52" spans="1:8" s="2" customFormat="1" ht="15" thickBot="1" x14ac:dyDescent="0.25">
      <c r="A52" s="72" t="s">
        <v>35</v>
      </c>
      <c r="B52" s="5"/>
      <c r="C52" s="5">
        <f>SUM(C26:C51)</f>
        <v>2222</v>
      </c>
      <c r="D52" s="6"/>
      <c r="E52" s="145">
        <f>SUM(E26,E30:E31,E43)</f>
        <v>167</v>
      </c>
      <c r="F52" s="55"/>
      <c r="G52" s="55">
        <f>SUM(G26:G51)</f>
        <v>-902.5</v>
      </c>
      <c r="H52" s="113">
        <f>SUM(H26:H51)</f>
        <v>-241870</v>
      </c>
    </row>
    <row r="53" spans="1:8" s="2" customFormat="1" x14ac:dyDescent="0.2">
      <c r="A53" s="21"/>
      <c r="B53" s="21"/>
      <c r="C53" s="21"/>
      <c r="D53" s="59"/>
      <c r="E53" s="59"/>
      <c r="F53" s="29"/>
      <c r="G53" s="29"/>
      <c r="H53" s="116"/>
    </row>
    <row r="54" spans="1:8" x14ac:dyDescent="0.2">
      <c r="A54" s="144" t="s">
        <v>171</v>
      </c>
    </row>
    <row r="55" spans="1:8" x14ac:dyDescent="0.2">
      <c r="B55" s="1"/>
      <c r="D55" s="1"/>
      <c r="E55" s="1"/>
      <c r="F55" s="1"/>
      <c r="G55" s="1"/>
      <c r="H55" s="115"/>
    </row>
    <row r="56" spans="1:8" x14ac:dyDescent="0.2">
      <c r="B56" s="1"/>
      <c r="D56" s="1"/>
      <c r="E56" s="1"/>
      <c r="F56" s="1"/>
      <c r="G56" s="1"/>
      <c r="H56" s="115"/>
    </row>
    <row r="57" spans="1:8" x14ac:dyDescent="0.2">
      <c r="B57" s="1"/>
      <c r="D57" s="1"/>
      <c r="E57" s="1"/>
      <c r="F57" s="1"/>
      <c r="G57" s="1"/>
      <c r="H57" s="115"/>
    </row>
    <row r="58" spans="1:8" x14ac:dyDescent="0.2">
      <c r="B58" s="1"/>
      <c r="D58" s="1"/>
      <c r="E58" s="1"/>
      <c r="F58" s="1"/>
      <c r="G58" s="1"/>
      <c r="H58" s="115"/>
    </row>
    <row r="59" spans="1:8" x14ac:dyDescent="0.2">
      <c r="B59" s="1"/>
      <c r="D59" s="1"/>
      <c r="E59" s="1"/>
      <c r="F59" s="1"/>
      <c r="G59" s="1"/>
      <c r="H59" s="115"/>
    </row>
    <row r="60" spans="1:8" x14ac:dyDescent="0.2">
      <c r="B60" s="1"/>
      <c r="D60" s="1"/>
      <c r="E60" s="1"/>
      <c r="F60" s="1"/>
      <c r="G60" s="1"/>
      <c r="H60" s="115"/>
    </row>
  </sheetData>
  <mergeCells count="6">
    <mergeCell ref="A16:G17"/>
    <mergeCell ref="H16:H17"/>
    <mergeCell ref="A1:G2"/>
    <mergeCell ref="H1:H2"/>
    <mergeCell ref="A23:G24"/>
    <mergeCell ref="H23:H24"/>
  </mergeCells>
  <pageMargins left="0.7" right="0.7" top="0.75" bottom="0.87" header="0.3" footer="0.3"/>
  <pageSetup scale="78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H54"/>
  <sheetViews>
    <sheetView topLeftCell="A40" zoomScale="140" zoomScaleNormal="140" workbookViewId="0">
      <selection activeCell="C52" sqref="C52"/>
    </sheetView>
  </sheetViews>
  <sheetFormatPr defaultColWidth="9.140625" defaultRowHeight="14.25" x14ac:dyDescent="0.2"/>
  <cols>
    <col min="1" max="1" width="17.28515625" style="2" customWidth="1"/>
    <col min="2" max="2" width="35.85546875" style="3" customWidth="1"/>
    <col min="3" max="3" width="30.85546875" style="2" customWidth="1"/>
    <col min="4" max="4" width="13.28515625" style="58" customWidth="1"/>
    <col min="5" max="5" width="13.7109375" style="60" customWidth="1"/>
    <col min="6" max="6" width="15.7109375" style="30" customWidth="1"/>
    <col min="7" max="7" width="13.7109375" style="67" customWidth="1"/>
    <col min="8" max="8" width="15.28515625" style="111" customWidth="1"/>
    <col min="9" max="16384" width="9.140625" style="2"/>
  </cols>
  <sheetData>
    <row r="1" spans="1:8" x14ac:dyDescent="0.2">
      <c r="A1" s="187" t="s">
        <v>131</v>
      </c>
      <c r="B1" s="187"/>
      <c r="C1" s="187"/>
      <c r="D1" s="187"/>
      <c r="E1" s="187"/>
      <c r="F1" s="187"/>
      <c r="G1" s="187"/>
      <c r="H1" s="117"/>
    </row>
    <row r="2" spans="1:8" ht="15" thickBot="1" x14ac:dyDescent="0.25">
      <c r="A2" s="188"/>
      <c r="B2" s="188"/>
      <c r="C2" s="188"/>
      <c r="D2" s="188"/>
      <c r="E2" s="188"/>
      <c r="F2" s="188"/>
      <c r="G2" s="188"/>
      <c r="H2" s="117"/>
    </row>
    <row r="3" spans="1:8" ht="39" thickBot="1" x14ac:dyDescent="0.25">
      <c r="A3" s="35" t="s">
        <v>22</v>
      </c>
      <c r="B3" s="48" t="s">
        <v>71</v>
      </c>
      <c r="C3" s="33" t="s">
        <v>23</v>
      </c>
      <c r="D3" s="37" t="s">
        <v>24</v>
      </c>
      <c r="E3" s="75" t="s">
        <v>25</v>
      </c>
      <c r="F3" s="36" t="s">
        <v>26</v>
      </c>
      <c r="G3" s="64" t="s">
        <v>27</v>
      </c>
      <c r="H3" s="118" t="s">
        <v>180</v>
      </c>
    </row>
    <row r="4" spans="1:8" ht="15" thickBot="1" x14ac:dyDescent="0.25">
      <c r="A4" s="35" t="s">
        <v>37</v>
      </c>
      <c r="B4" s="48" t="s">
        <v>36</v>
      </c>
      <c r="C4" s="41">
        <v>213</v>
      </c>
      <c r="D4" s="68">
        <v>1</v>
      </c>
      <c r="E4" s="47">
        <f>(C4*D4)</f>
        <v>213</v>
      </c>
      <c r="F4" s="82">
        <v>0.25</v>
      </c>
      <c r="G4" s="83">
        <f t="shared" ref="G4:G5" si="0">(F4*E4)</f>
        <v>53.25</v>
      </c>
      <c r="H4" s="119">
        <f>(G4*268)</f>
        <v>14271</v>
      </c>
    </row>
    <row r="5" spans="1:8" ht="15" thickBot="1" x14ac:dyDescent="0.25">
      <c r="A5" s="35" t="s">
        <v>38</v>
      </c>
      <c r="B5" s="48" t="s">
        <v>39</v>
      </c>
      <c r="C5" s="41">
        <v>2850</v>
      </c>
      <c r="D5" s="68">
        <v>2</v>
      </c>
      <c r="E5" s="47">
        <f>(C5*D5)</f>
        <v>5700</v>
      </c>
      <c r="F5" s="82">
        <v>0.25</v>
      </c>
      <c r="G5" s="83">
        <f t="shared" si="0"/>
        <v>1425</v>
      </c>
      <c r="H5" s="119">
        <f t="shared" ref="H5:H12" si="1">(G5*268)</f>
        <v>381900</v>
      </c>
    </row>
    <row r="6" spans="1:8" ht="15" thickBot="1" x14ac:dyDescent="0.25">
      <c r="A6" s="35" t="s">
        <v>29</v>
      </c>
      <c r="B6" s="48" t="s">
        <v>40</v>
      </c>
      <c r="C6" s="41" t="s">
        <v>123</v>
      </c>
      <c r="D6" s="68"/>
      <c r="E6" s="47"/>
      <c r="F6" s="82"/>
      <c r="G6" s="83"/>
      <c r="H6" s="119">
        <f t="shared" si="1"/>
        <v>0</v>
      </c>
    </row>
    <row r="7" spans="1:8" ht="26.25" thickBot="1" x14ac:dyDescent="0.25">
      <c r="A7" s="43" t="s">
        <v>125</v>
      </c>
      <c r="B7" s="48"/>
      <c r="C7" s="41" t="s">
        <v>124</v>
      </c>
      <c r="D7" s="68"/>
      <c r="E7" s="47"/>
      <c r="F7" s="82"/>
      <c r="G7" s="83"/>
      <c r="H7" s="119">
        <f t="shared" si="1"/>
        <v>0</v>
      </c>
    </row>
    <row r="8" spans="1:8" ht="26.25" thickBot="1" x14ac:dyDescent="0.25">
      <c r="A8" s="35" t="s">
        <v>30</v>
      </c>
      <c r="B8" s="48" t="s">
        <v>79</v>
      </c>
      <c r="C8" s="41">
        <v>6</v>
      </c>
      <c r="D8" s="68">
        <v>1</v>
      </c>
      <c r="E8" s="47">
        <f t="shared" ref="E8:E12" si="2">(C8*D8)</f>
        <v>6</v>
      </c>
      <c r="F8" s="82">
        <v>-0.5</v>
      </c>
      <c r="G8" s="83">
        <f t="shared" ref="G8:G12" si="3">(F8*E8)</f>
        <v>-3</v>
      </c>
      <c r="H8" s="119">
        <f t="shared" si="1"/>
        <v>-804</v>
      </c>
    </row>
    <row r="9" spans="1:8" ht="26.25" thickBot="1" x14ac:dyDescent="0.25">
      <c r="A9" s="35" t="s">
        <v>31</v>
      </c>
      <c r="B9" s="48" t="s">
        <v>79</v>
      </c>
      <c r="C9" s="41">
        <v>6</v>
      </c>
      <c r="D9" s="68">
        <v>1</v>
      </c>
      <c r="E9" s="47">
        <f t="shared" si="2"/>
        <v>6</v>
      </c>
      <c r="F9" s="82">
        <v>-8</v>
      </c>
      <c r="G9" s="83">
        <f t="shared" si="3"/>
        <v>-48</v>
      </c>
      <c r="H9" s="119">
        <f t="shared" si="1"/>
        <v>-12864</v>
      </c>
    </row>
    <row r="10" spans="1:8" ht="26.25" thickBot="1" x14ac:dyDescent="0.25">
      <c r="A10" s="35" t="s">
        <v>32</v>
      </c>
      <c r="B10" s="53" t="s">
        <v>134</v>
      </c>
      <c r="C10" s="41">
        <v>5</v>
      </c>
      <c r="D10" s="68">
        <v>3</v>
      </c>
      <c r="E10" s="47">
        <f t="shared" si="2"/>
        <v>15</v>
      </c>
      <c r="F10" s="82">
        <v>-2</v>
      </c>
      <c r="G10" s="83">
        <f t="shared" si="3"/>
        <v>-30</v>
      </c>
      <c r="H10" s="119">
        <f t="shared" si="1"/>
        <v>-8040</v>
      </c>
    </row>
    <row r="11" spans="1:8" ht="15" thickBot="1" x14ac:dyDescent="0.25">
      <c r="A11" s="35" t="s">
        <v>33</v>
      </c>
      <c r="B11" s="48" t="s">
        <v>41</v>
      </c>
      <c r="C11" s="41">
        <v>6</v>
      </c>
      <c r="D11" s="68">
        <v>1</v>
      </c>
      <c r="E11" s="47">
        <f t="shared" si="2"/>
        <v>6</v>
      </c>
      <c r="F11" s="82">
        <v>0.25</v>
      </c>
      <c r="G11" s="83">
        <f t="shared" si="3"/>
        <v>1.5</v>
      </c>
      <c r="H11" s="119">
        <f t="shared" si="1"/>
        <v>402</v>
      </c>
    </row>
    <row r="12" spans="1:8" ht="15" thickBot="1" x14ac:dyDescent="0.25">
      <c r="A12" s="35" t="s">
        <v>34</v>
      </c>
      <c r="B12" s="48" t="s">
        <v>41</v>
      </c>
      <c r="C12" s="41">
        <v>6</v>
      </c>
      <c r="D12" s="68">
        <v>1</v>
      </c>
      <c r="E12" s="47">
        <f t="shared" si="2"/>
        <v>6</v>
      </c>
      <c r="F12" s="82">
        <v>2</v>
      </c>
      <c r="G12" s="83">
        <f t="shared" si="3"/>
        <v>12</v>
      </c>
      <c r="H12" s="119">
        <f t="shared" si="1"/>
        <v>3216</v>
      </c>
    </row>
    <row r="13" spans="1:8" ht="15" thickBot="1" x14ac:dyDescent="0.25">
      <c r="A13" s="72" t="s">
        <v>35</v>
      </c>
      <c r="B13" s="48"/>
      <c r="C13" s="41">
        <v>3092</v>
      </c>
      <c r="D13" s="68"/>
      <c r="E13" s="47">
        <f>SUM(E4:E12)</f>
        <v>5952</v>
      </c>
      <c r="F13" s="82"/>
      <c r="G13" s="83">
        <f>SUM(G4:G12)</f>
        <v>1410.75</v>
      </c>
      <c r="H13" s="119">
        <f>SUM(H4:H12)</f>
        <v>378081</v>
      </c>
    </row>
    <row r="14" spans="1:8" x14ac:dyDescent="0.2">
      <c r="A14" s="21"/>
      <c r="B14" s="49"/>
      <c r="C14" s="21"/>
      <c r="D14" s="22"/>
      <c r="E14" s="59"/>
      <c r="F14" s="29"/>
      <c r="G14" s="65"/>
      <c r="H14" s="116"/>
    </row>
    <row r="15" spans="1:8" x14ac:dyDescent="0.2">
      <c r="A15" s="21"/>
      <c r="B15" s="49"/>
      <c r="C15" s="21"/>
      <c r="D15" s="22"/>
      <c r="E15" s="59"/>
      <c r="F15" s="29"/>
      <c r="G15" s="65"/>
      <c r="H15" s="116"/>
    </row>
    <row r="16" spans="1:8" ht="14.25" customHeight="1" x14ac:dyDescent="0.2">
      <c r="A16" s="187" t="s">
        <v>130</v>
      </c>
      <c r="B16" s="187"/>
      <c r="C16" s="187"/>
      <c r="D16" s="187"/>
      <c r="E16" s="187"/>
      <c r="F16" s="187"/>
      <c r="G16" s="187"/>
      <c r="H16" s="120"/>
    </row>
    <row r="17" spans="1:8" ht="15" thickBot="1" x14ac:dyDescent="0.25">
      <c r="A17" s="188"/>
      <c r="B17" s="188"/>
      <c r="C17" s="188"/>
      <c r="D17" s="188"/>
      <c r="E17" s="188"/>
      <c r="F17" s="188"/>
      <c r="G17" s="188"/>
      <c r="H17" s="120"/>
    </row>
    <row r="18" spans="1:8" ht="39" thickBot="1" x14ac:dyDescent="0.25">
      <c r="A18" s="43" t="s">
        <v>22</v>
      </c>
      <c r="B18" s="53" t="s">
        <v>71</v>
      </c>
      <c r="C18" s="41" t="s">
        <v>23</v>
      </c>
      <c r="D18" s="68" t="s">
        <v>24</v>
      </c>
      <c r="E18" s="47" t="s">
        <v>25</v>
      </c>
      <c r="F18" s="82" t="s">
        <v>26</v>
      </c>
      <c r="G18" s="83" t="s">
        <v>27</v>
      </c>
      <c r="H18" s="118" t="s">
        <v>180</v>
      </c>
    </row>
    <row r="19" spans="1:8" ht="15" thickBot="1" x14ac:dyDescent="0.25">
      <c r="A19" s="43" t="s">
        <v>28</v>
      </c>
      <c r="B19" s="53">
        <v>2500</v>
      </c>
      <c r="C19" s="41">
        <v>1</v>
      </c>
      <c r="D19" s="68">
        <v>6</v>
      </c>
      <c r="E19" s="47">
        <v>6</v>
      </c>
      <c r="F19" s="82">
        <v>0.5</v>
      </c>
      <c r="G19" s="83">
        <f>(F19*E19)</f>
        <v>3</v>
      </c>
      <c r="H19" s="121">
        <f>(G19*268)</f>
        <v>804</v>
      </c>
    </row>
    <row r="20" spans="1:8" ht="15" thickBot="1" x14ac:dyDescent="0.25">
      <c r="A20" s="72" t="s">
        <v>35</v>
      </c>
      <c r="B20" s="53"/>
      <c r="C20" s="41">
        <v>1</v>
      </c>
      <c r="D20" s="68"/>
      <c r="E20" s="84">
        <f>SUM(E19:E19)</f>
        <v>6</v>
      </c>
      <c r="F20" s="82"/>
      <c r="G20" s="92">
        <f>SUM(G19:G19)</f>
        <v>3</v>
      </c>
      <c r="H20" s="121">
        <f>SUM(H19:H19)</f>
        <v>804</v>
      </c>
    </row>
    <row r="21" spans="1:8" x14ac:dyDescent="0.2">
      <c r="A21" s="21"/>
      <c r="B21" s="49"/>
      <c r="C21" s="21"/>
      <c r="D21" s="22"/>
      <c r="E21" s="59"/>
      <c r="F21" s="29"/>
      <c r="G21" s="65"/>
      <c r="H21" s="116"/>
    </row>
    <row r="22" spans="1:8" x14ac:dyDescent="0.2">
      <c r="A22" s="21"/>
      <c r="B22" s="49"/>
      <c r="C22" s="21"/>
      <c r="D22" s="22"/>
      <c r="E22" s="59"/>
      <c r="F22" s="29"/>
      <c r="G22" s="65"/>
      <c r="H22" s="116"/>
    </row>
    <row r="23" spans="1:8" x14ac:dyDescent="0.2">
      <c r="A23" s="191" t="s">
        <v>132</v>
      </c>
      <c r="B23" s="191"/>
      <c r="C23" s="191"/>
      <c r="D23" s="191"/>
      <c r="E23" s="191"/>
      <c r="F23" s="191"/>
      <c r="G23" s="191"/>
    </row>
    <row r="24" spans="1:8" ht="13.9" customHeight="1" thickBot="1" x14ac:dyDescent="0.25">
      <c r="A24" s="192"/>
      <c r="B24" s="192"/>
      <c r="C24" s="192"/>
      <c r="D24" s="192"/>
      <c r="E24" s="192"/>
      <c r="F24" s="192"/>
      <c r="G24" s="192"/>
    </row>
    <row r="25" spans="1:8" ht="39" thickBot="1" x14ac:dyDescent="0.25">
      <c r="A25" s="15" t="s">
        <v>22</v>
      </c>
      <c r="B25" s="50" t="s">
        <v>71</v>
      </c>
      <c r="C25" s="5" t="s">
        <v>23</v>
      </c>
      <c r="D25" s="7" t="s">
        <v>24</v>
      </c>
      <c r="E25" s="6" t="s">
        <v>25</v>
      </c>
      <c r="F25" s="12" t="s">
        <v>26</v>
      </c>
      <c r="G25" s="66" t="s">
        <v>27</v>
      </c>
      <c r="H25" s="118" t="s">
        <v>180</v>
      </c>
    </row>
    <row r="26" spans="1:8" ht="15" thickBot="1" x14ac:dyDescent="0.25">
      <c r="A26" s="26" t="s">
        <v>92</v>
      </c>
      <c r="B26" s="51" t="s">
        <v>98</v>
      </c>
      <c r="C26" s="41">
        <v>182</v>
      </c>
      <c r="D26" s="68">
        <v>1</v>
      </c>
      <c r="E26" s="140">
        <f>(C26*D26)</f>
        <v>182</v>
      </c>
      <c r="F26" s="82">
        <v>0.25</v>
      </c>
      <c r="G26" s="83">
        <f t="shared" ref="G26:G31" si="4">(F26*E26)</f>
        <v>45.5</v>
      </c>
      <c r="H26" s="121">
        <f>(G26*268)</f>
        <v>12194</v>
      </c>
    </row>
    <row r="27" spans="1:8" ht="15" thickBot="1" x14ac:dyDescent="0.25">
      <c r="A27" s="26" t="s">
        <v>92</v>
      </c>
      <c r="B27" s="52" t="s">
        <v>96</v>
      </c>
      <c r="C27" s="124">
        <v>182</v>
      </c>
      <c r="D27" s="68">
        <v>1</v>
      </c>
      <c r="E27" s="47">
        <f t="shared" ref="E27:E51" si="5">(C27*D27)</f>
        <v>182</v>
      </c>
      <c r="F27" s="82">
        <v>-0.25</v>
      </c>
      <c r="G27" s="83">
        <f t="shared" si="4"/>
        <v>-45.5</v>
      </c>
      <c r="H27" s="121">
        <f t="shared" ref="H27:H51" si="6">(G27*268)</f>
        <v>-12194</v>
      </c>
    </row>
    <row r="28" spans="1:8" ht="15" thickBot="1" x14ac:dyDescent="0.25">
      <c r="A28" s="26" t="s">
        <v>95</v>
      </c>
      <c r="B28" s="48" t="s">
        <v>99</v>
      </c>
      <c r="C28" s="124">
        <v>607</v>
      </c>
      <c r="D28" s="68">
        <v>1</v>
      </c>
      <c r="E28" s="47">
        <f t="shared" si="5"/>
        <v>607</v>
      </c>
      <c r="F28" s="82">
        <v>-0.25</v>
      </c>
      <c r="G28" s="83">
        <f t="shared" si="4"/>
        <v>-151.75</v>
      </c>
      <c r="H28" s="121">
        <f t="shared" si="6"/>
        <v>-40669</v>
      </c>
    </row>
    <row r="29" spans="1:8" ht="15" thickBot="1" x14ac:dyDescent="0.25">
      <c r="A29" s="26" t="s">
        <v>95</v>
      </c>
      <c r="B29" s="48" t="s">
        <v>100</v>
      </c>
      <c r="C29" s="41">
        <v>6074</v>
      </c>
      <c r="D29" s="68">
        <v>1</v>
      </c>
      <c r="E29" s="47">
        <f t="shared" si="5"/>
        <v>6074</v>
      </c>
      <c r="F29" s="82">
        <v>-0.25</v>
      </c>
      <c r="G29" s="83">
        <f t="shared" si="4"/>
        <v>-1518.5</v>
      </c>
      <c r="H29" s="121">
        <f t="shared" si="6"/>
        <v>-406958</v>
      </c>
    </row>
    <row r="30" spans="1:8" ht="15" thickBot="1" x14ac:dyDescent="0.25">
      <c r="A30" s="26" t="s">
        <v>94</v>
      </c>
      <c r="B30" s="48" t="s">
        <v>109</v>
      </c>
      <c r="C30" s="41">
        <v>182</v>
      </c>
      <c r="D30" s="68">
        <v>1</v>
      </c>
      <c r="E30" s="140">
        <f t="shared" si="5"/>
        <v>182</v>
      </c>
      <c r="F30" s="82">
        <v>0.5</v>
      </c>
      <c r="G30" s="83">
        <f t="shared" si="4"/>
        <v>91</v>
      </c>
      <c r="H30" s="121">
        <f t="shared" si="6"/>
        <v>24388</v>
      </c>
    </row>
    <row r="31" spans="1:8" ht="15" thickBot="1" x14ac:dyDescent="0.25">
      <c r="A31" s="26" t="s">
        <v>94</v>
      </c>
      <c r="B31" s="48" t="s">
        <v>100</v>
      </c>
      <c r="C31" s="41">
        <v>607</v>
      </c>
      <c r="D31" s="68">
        <v>1</v>
      </c>
      <c r="E31" s="140">
        <f t="shared" si="5"/>
        <v>607</v>
      </c>
      <c r="F31" s="82">
        <v>0.5</v>
      </c>
      <c r="G31" s="83">
        <f t="shared" si="4"/>
        <v>303.5</v>
      </c>
      <c r="H31" s="121">
        <f t="shared" si="6"/>
        <v>81338</v>
      </c>
    </row>
    <row r="32" spans="1:8" ht="15" thickBot="1" x14ac:dyDescent="0.25">
      <c r="A32" s="26" t="s">
        <v>93</v>
      </c>
      <c r="B32" s="50" t="s">
        <v>39</v>
      </c>
      <c r="C32" s="41">
        <v>2850</v>
      </c>
      <c r="D32" s="68">
        <v>2</v>
      </c>
      <c r="E32" s="47">
        <f t="shared" si="5"/>
        <v>5700</v>
      </c>
      <c r="F32" s="82">
        <v>-0.5</v>
      </c>
      <c r="G32" s="83">
        <f>(F32*E32)</f>
        <v>-2850</v>
      </c>
      <c r="H32" s="121">
        <f t="shared" si="6"/>
        <v>-763800</v>
      </c>
    </row>
    <row r="33" spans="1:8" ht="15" thickBot="1" x14ac:dyDescent="0.25">
      <c r="A33" s="34" t="s">
        <v>51</v>
      </c>
      <c r="B33" s="53" t="s">
        <v>109</v>
      </c>
      <c r="C33" s="41">
        <v>55</v>
      </c>
      <c r="D33" s="68">
        <v>1</v>
      </c>
      <c r="E33" s="47">
        <f t="shared" si="5"/>
        <v>55</v>
      </c>
      <c r="F33" s="82">
        <v>-0.5</v>
      </c>
      <c r="G33" s="83">
        <f t="shared" ref="G33:G51" si="7">(F33*E33)</f>
        <v>-27.5</v>
      </c>
      <c r="H33" s="121">
        <f t="shared" si="6"/>
        <v>-7370</v>
      </c>
    </row>
    <row r="34" spans="1:8" ht="15" thickBot="1" x14ac:dyDescent="0.25">
      <c r="A34" s="34" t="s">
        <v>52</v>
      </c>
      <c r="B34" s="53" t="s">
        <v>107</v>
      </c>
      <c r="C34" s="41"/>
      <c r="D34" s="68"/>
      <c r="E34" s="47"/>
      <c r="F34" s="82"/>
      <c r="G34" s="83"/>
      <c r="H34" s="121">
        <f t="shared" si="6"/>
        <v>0</v>
      </c>
    </row>
    <row r="35" spans="1:8" ht="15" thickBot="1" x14ac:dyDescent="0.25">
      <c r="A35" s="46" t="s">
        <v>108</v>
      </c>
      <c r="B35" s="53">
        <v>2201</v>
      </c>
      <c r="C35" s="41">
        <v>6</v>
      </c>
      <c r="D35" s="68">
        <v>1</v>
      </c>
      <c r="E35" s="47">
        <f t="shared" si="5"/>
        <v>6</v>
      </c>
      <c r="F35" s="82">
        <v>-0.5</v>
      </c>
      <c r="G35" s="83">
        <f t="shared" si="7"/>
        <v>-3</v>
      </c>
      <c r="H35" s="121">
        <f t="shared" si="6"/>
        <v>-804</v>
      </c>
    </row>
    <row r="36" spans="1:8" ht="26.25" thickBot="1" x14ac:dyDescent="0.25">
      <c r="A36" s="34" t="s">
        <v>53</v>
      </c>
      <c r="B36" s="53" t="s">
        <v>115</v>
      </c>
      <c r="C36" s="41">
        <v>35</v>
      </c>
      <c r="D36" s="68">
        <v>1</v>
      </c>
      <c r="E36" s="47">
        <f t="shared" si="5"/>
        <v>35</v>
      </c>
      <c r="F36" s="82">
        <v>-0.5</v>
      </c>
      <c r="G36" s="83">
        <f t="shared" si="7"/>
        <v>-17.5</v>
      </c>
      <c r="H36" s="121">
        <f t="shared" si="6"/>
        <v>-4690</v>
      </c>
    </row>
    <row r="37" spans="1:8" ht="15" thickBot="1" x14ac:dyDescent="0.25">
      <c r="A37" s="34" t="s">
        <v>54</v>
      </c>
      <c r="B37" s="53" t="s">
        <v>116</v>
      </c>
      <c r="C37" s="41">
        <v>6</v>
      </c>
      <c r="D37" s="68">
        <v>1</v>
      </c>
      <c r="E37" s="47">
        <f t="shared" si="5"/>
        <v>6</v>
      </c>
      <c r="F37" s="82">
        <v>-0.5</v>
      </c>
      <c r="G37" s="83">
        <f t="shared" si="7"/>
        <v>-3</v>
      </c>
      <c r="H37" s="121">
        <f t="shared" si="6"/>
        <v>-804</v>
      </c>
    </row>
    <row r="38" spans="1:8" ht="26.25" thickBot="1" x14ac:dyDescent="0.25">
      <c r="A38" s="34" t="s">
        <v>55</v>
      </c>
      <c r="B38" s="53" t="s">
        <v>79</v>
      </c>
      <c r="C38" s="41">
        <v>34</v>
      </c>
      <c r="D38" s="68">
        <v>1</v>
      </c>
      <c r="E38" s="47">
        <f t="shared" si="5"/>
        <v>34</v>
      </c>
      <c r="F38" s="82">
        <v>-0.5</v>
      </c>
      <c r="G38" s="83">
        <f t="shared" si="7"/>
        <v>-17</v>
      </c>
      <c r="H38" s="121">
        <f t="shared" si="6"/>
        <v>-4556</v>
      </c>
    </row>
    <row r="39" spans="1:8" ht="15" thickBot="1" x14ac:dyDescent="0.25">
      <c r="A39" s="34" t="s">
        <v>56</v>
      </c>
      <c r="B39" s="54" t="s">
        <v>36</v>
      </c>
      <c r="C39" s="41">
        <v>61</v>
      </c>
      <c r="D39" s="68">
        <v>1</v>
      </c>
      <c r="E39" s="47">
        <f t="shared" si="5"/>
        <v>61</v>
      </c>
      <c r="F39" s="82">
        <v>-0.5</v>
      </c>
      <c r="G39" s="83">
        <f t="shared" si="7"/>
        <v>-30.5</v>
      </c>
      <c r="H39" s="121">
        <f t="shared" si="6"/>
        <v>-8174</v>
      </c>
    </row>
    <row r="40" spans="1:8" ht="26.25" thickBot="1" x14ac:dyDescent="0.25">
      <c r="A40" s="34" t="s">
        <v>57</v>
      </c>
      <c r="B40" s="53" t="s">
        <v>79</v>
      </c>
      <c r="C40" s="41">
        <v>34</v>
      </c>
      <c r="D40" s="68">
        <v>1</v>
      </c>
      <c r="E40" s="47">
        <f t="shared" si="5"/>
        <v>34</v>
      </c>
      <c r="F40" s="82">
        <v>-0.5</v>
      </c>
      <c r="G40" s="83">
        <f t="shared" si="7"/>
        <v>-17</v>
      </c>
      <c r="H40" s="121">
        <f t="shared" si="6"/>
        <v>-4556</v>
      </c>
    </row>
    <row r="41" spans="1:8" ht="15" thickBot="1" x14ac:dyDescent="0.25">
      <c r="A41" s="34" t="s">
        <v>58</v>
      </c>
      <c r="B41" s="54" t="s">
        <v>36</v>
      </c>
      <c r="C41" s="41">
        <v>1822</v>
      </c>
      <c r="D41" s="68">
        <v>1</v>
      </c>
      <c r="E41" s="47">
        <f t="shared" si="5"/>
        <v>1822</v>
      </c>
      <c r="F41" s="82">
        <v>-0.5</v>
      </c>
      <c r="G41" s="83">
        <f t="shared" si="7"/>
        <v>-911</v>
      </c>
      <c r="H41" s="121">
        <f t="shared" si="6"/>
        <v>-244148</v>
      </c>
    </row>
    <row r="42" spans="1:8" ht="15" thickBot="1" x14ac:dyDescent="0.25">
      <c r="A42" s="34" t="s">
        <v>59</v>
      </c>
      <c r="B42" s="54" t="s">
        <v>36</v>
      </c>
      <c r="C42" s="41">
        <v>152</v>
      </c>
      <c r="D42" s="68">
        <v>1</v>
      </c>
      <c r="E42" s="47">
        <f t="shared" si="5"/>
        <v>152</v>
      </c>
      <c r="F42" s="82">
        <v>-0.5</v>
      </c>
      <c r="G42" s="83">
        <f t="shared" si="7"/>
        <v>-76</v>
      </c>
      <c r="H42" s="121">
        <f t="shared" si="6"/>
        <v>-20368</v>
      </c>
    </row>
    <row r="43" spans="1:8" ht="26.25" thickBot="1" x14ac:dyDescent="0.25">
      <c r="A43" s="46" t="s">
        <v>110</v>
      </c>
      <c r="B43" s="5" t="s">
        <v>82</v>
      </c>
      <c r="C43" s="41">
        <v>9</v>
      </c>
      <c r="D43" s="68">
        <v>1</v>
      </c>
      <c r="E43" s="140">
        <f t="shared" si="5"/>
        <v>9</v>
      </c>
      <c r="F43" s="82">
        <v>0.5</v>
      </c>
      <c r="G43" s="83">
        <f t="shared" si="7"/>
        <v>4.5</v>
      </c>
      <c r="H43" s="121">
        <f t="shared" si="6"/>
        <v>1206</v>
      </c>
    </row>
    <row r="44" spans="1:8" ht="26.25" thickBot="1" x14ac:dyDescent="0.25">
      <c r="A44" s="34" t="s">
        <v>61</v>
      </c>
      <c r="B44" s="53" t="s">
        <v>117</v>
      </c>
      <c r="C44" s="41">
        <v>45</v>
      </c>
      <c r="D44" s="68">
        <v>1</v>
      </c>
      <c r="E44" s="47">
        <f t="shared" si="5"/>
        <v>45</v>
      </c>
      <c r="F44" s="82">
        <v>-0.5</v>
      </c>
      <c r="G44" s="83">
        <f t="shared" si="7"/>
        <v>-22.5</v>
      </c>
      <c r="H44" s="121">
        <f t="shared" si="6"/>
        <v>-6030</v>
      </c>
    </row>
    <row r="45" spans="1:8" ht="26.25" thickBot="1" x14ac:dyDescent="0.25">
      <c r="A45" s="34" t="s">
        <v>63</v>
      </c>
      <c r="B45" s="53" t="s">
        <v>117</v>
      </c>
      <c r="C45" s="41">
        <v>45</v>
      </c>
      <c r="D45" s="68">
        <v>1</v>
      </c>
      <c r="E45" s="47">
        <f t="shared" si="5"/>
        <v>45</v>
      </c>
      <c r="F45" s="82">
        <v>-0.5</v>
      </c>
      <c r="G45" s="83">
        <f t="shared" si="7"/>
        <v>-22.5</v>
      </c>
      <c r="H45" s="121">
        <f t="shared" si="6"/>
        <v>-6030</v>
      </c>
    </row>
    <row r="46" spans="1:8" ht="15" thickBot="1" x14ac:dyDescent="0.25">
      <c r="A46" s="34" t="s">
        <v>64</v>
      </c>
      <c r="B46" s="53" t="s">
        <v>118</v>
      </c>
      <c r="C46" s="41">
        <v>22</v>
      </c>
      <c r="D46" s="68">
        <v>1</v>
      </c>
      <c r="E46" s="47">
        <f t="shared" si="5"/>
        <v>22</v>
      </c>
      <c r="F46" s="82">
        <v>-0.5</v>
      </c>
      <c r="G46" s="83">
        <f t="shared" si="7"/>
        <v>-11</v>
      </c>
      <c r="H46" s="121">
        <f t="shared" si="6"/>
        <v>-2948</v>
      </c>
    </row>
    <row r="47" spans="1:8" ht="15" thickBot="1" x14ac:dyDescent="0.25">
      <c r="A47" s="34" t="s">
        <v>65</v>
      </c>
      <c r="B47" s="53" t="s">
        <v>118</v>
      </c>
      <c r="C47" s="41">
        <v>22</v>
      </c>
      <c r="D47" s="68">
        <v>1</v>
      </c>
      <c r="E47" s="47">
        <f t="shared" si="5"/>
        <v>22</v>
      </c>
      <c r="F47" s="82">
        <v>-0.5</v>
      </c>
      <c r="G47" s="83">
        <f t="shared" si="7"/>
        <v>-11</v>
      </c>
      <c r="H47" s="121">
        <f t="shared" si="6"/>
        <v>-2948</v>
      </c>
    </row>
    <row r="48" spans="1:8" ht="15" thickBot="1" x14ac:dyDescent="0.25">
      <c r="A48" s="34" t="s">
        <v>66</v>
      </c>
      <c r="B48" s="53" t="s">
        <v>118</v>
      </c>
      <c r="C48" s="41">
        <v>22</v>
      </c>
      <c r="D48" s="68">
        <v>1</v>
      </c>
      <c r="E48" s="47">
        <f t="shared" si="5"/>
        <v>22</v>
      </c>
      <c r="F48" s="82">
        <v>-0.5</v>
      </c>
      <c r="G48" s="83">
        <f t="shared" si="7"/>
        <v>-11</v>
      </c>
      <c r="H48" s="121">
        <f t="shared" si="6"/>
        <v>-2948</v>
      </c>
    </row>
    <row r="49" spans="1:8" ht="15" thickBot="1" x14ac:dyDescent="0.25">
      <c r="A49" s="15">
        <v>35.433</v>
      </c>
      <c r="B49" s="53" t="s">
        <v>112</v>
      </c>
      <c r="C49" s="41"/>
      <c r="D49" s="68"/>
      <c r="E49" s="47"/>
      <c r="F49" s="82"/>
      <c r="G49" s="83"/>
      <c r="H49" s="121">
        <f t="shared" si="6"/>
        <v>0</v>
      </c>
    </row>
    <row r="50" spans="1:8" ht="15" thickBot="1" x14ac:dyDescent="0.25">
      <c r="A50" s="34" t="s">
        <v>67</v>
      </c>
      <c r="B50" s="53" t="s">
        <v>119</v>
      </c>
      <c r="C50" s="41">
        <v>25</v>
      </c>
      <c r="D50" s="68">
        <v>1</v>
      </c>
      <c r="E50" s="47">
        <f t="shared" si="5"/>
        <v>25</v>
      </c>
      <c r="F50" s="82">
        <v>-0.5</v>
      </c>
      <c r="G50" s="83">
        <f t="shared" si="7"/>
        <v>-12.5</v>
      </c>
      <c r="H50" s="121">
        <f t="shared" si="6"/>
        <v>-3350</v>
      </c>
    </row>
    <row r="51" spans="1:8" ht="15" thickBot="1" x14ac:dyDescent="0.25">
      <c r="A51" s="34" t="s">
        <v>69</v>
      </c>
      <c r="B51" s="53" t="s">
        <v>120</v>
      </c>
      <c r="C51" s="41">
        <v>9</v>
      </c>
      <c r="D51" s="68">
        <v>1</v>
      </c>
      <c r="E51" s="47">
        <f t="shared" si="5"/>
        <v>9</v>
      </c>
      <c r="F51" s="82">
        <v>-0.5</v>
      </c>
      <c r="G51" s="83">
        <f t="shared" si="7"/>
        <v>-4.5</v>
      </c>
      <c r="H51" s="121">
        <f t="shared" si="6"/>
        <v>-1206</v>
      </c>
    </row>
    <row r="52" spans="1:8" ht="15" thickBot="1" x14ac:dyDescent="0.25">
      <c r="A52" s="72" t="s">
        <v>35</v>
      </c>
      <c r="B52" s="50"/>
      <c r="C52" s="41">
        <f>SUM(C26:C51)</f>
        <v>13088</v>
      </c>
      <c r="D52" s="68"/>
      <c r="E52" s="146">
        <f>SUM(E26,E30, E31,E43,)</f>
        <v>980</v>
      </c>
      <c r="F52" s="82"/>
      <c r="G52" s="83">
        <f>SUM(G26:G51)</f>
        <v>-5318.75</v>
      </c>
      <c r="H52" s="121">
        <f>SUM(H26:H51)</f>
        <v>-1425425</v>
      </c>
    </row>
    <row r="54" spans="1:8" x14ac:dyDescent="0.2">
      <c r="A54" s="141" t="s">
        <v>171</v>
      </c>
    </row>
  </sheetData>
  <mergeCells count="3">
    <mergeCell ref="A1:G2"/>
    <mergeCell ref="A23:G24"/>
    <mergeCell ref="A16:G17"/>
  </mergeCells>
  <pageMargins left="0.7" right="0.7" top="0.75" bottom="0.62" header="0.3" footer="0.3"/>
  <pageSetup scale="7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I24"/>
  <sheetViews>
    <sheetView tabSelected="1" workbookViewId="0">
      <selection activeCell="C18" sqref="C18"/>
    </sheetView>
  </sheetViews>
  <sheetFormatPr defaultColWidth="9.140625" defaultRowHeight="14.25" x14ac:dyDescent="0.2"/>
  <cols>
    <col min="1" max="1" width="18.28515625" style="19" customWidth="1"/>
    <col min="2" max="2" width="33.28515625" style="9" customWidth="1"/>
    <col min="3" max="3" width="25.7109375" style="9" customWidth="1"/>
    <col min="4" max="4" width="15.42578125" style="10" customWidth="1"/>
    <col min="5" max="5" width="15.42578125" style="62" customWidth="1"/>
    <col min="6" max="6" width="12.28515625" style="13" customWidth="1"/>
    <col min="7" max="7" width="12.7109375" style="78" customWidth="1"/>
    <col min="8" max="8" width="16" style="111" customWidth="1"/>
    <col min="9" max="9" width="22" style="9" customWidth="1"/>
    <col min="10" max="16384" width="9.140625" style="1"/>
  </cols>
  <sheetData>
    <row r="1" spans="1:9" x14ac:dyDescent="0.2">
      <c r="A1" s="193" t="s">
        <v>145</v>
      </c>
      <c r="B1" s="193"/>
      <c r="C1" s="193"/>
      <c r="D1" s="193"/>
      <c r="E1" s="193"/>
      <c r="F1" s="193"/>
      <c r="G1" s="193"/>
      <c r="H1" s="193"/>
      <c r="I1" s="193"/>
    </row>
    <row r="2" spans="1:9" ht="15" thickBot="1" x14ac:dyDescent="0.25">
      <c r="A2" s="194"/>
      <c r="B2" s="194"/>
      <c r="C2" s="194"/>
      <c r="D2" s="194"/>
      <c r="E2" s="194"/>
      <c r="F2" s="194"/>
      <c r="G2" s="194"/>
      <c r="H2" s="194"/>
      <c r="I2" s="194"/>
    </row>
    <row r="3" spans="1:9" ht="25.5" x14ac:dyDescent="0.2">
      <c r="A3" s="195" t="s">
        <v>22</v>
      </c>
      <c r="B3" s="204" t="s">
        <v>71</v>
      </c>
      <c r="C3" s="8" t="s">
        <v>42</v>
      </c>
      <c r="D3" s="198" t="s">
        <v>44</v>
      </c>
      <c r="E3" s="85" t="s">
        <v>133</v>
      </c>
      <c r="F3" s="11" t="s">
        <v>45</v>
      </c>
      <c r="G3" s="76" t="s">
        <v>47</v>
      </c>
      <c r="H3" s="201" t="s">
        <v>181</v>
      </c>
      <c r="I3" s="8" t="s">
        <v>48</v>
      </c>
    </row>
    <row r="4" spans="1:9" x14ac:dyDescent="0.2">
      <c r="A4" s="196"/>
      <c r="B4" s="205"/>
      <c r="C4" s="8" t="s">
        <v>43</v>
      </c>
      <c r="D4" s="199"/>
      <c r="E4" s="86"/>
      <c r="F4" s="11" t="s">
        <v>46</v>
      </c>
      <c r="G4" s="76" t="s">
        <v>45</v>
      </c>
      <c r="H4" s="202"/>
      <c r="I4" s="8" t="s">
        <v>49</v>
      </c>
    </row>
    <row r="5" spans="1:9" ht="15.75" thickBot="1" x14ac:dyDescent="0.25">
      <c r="A5" s="197"/>
      <c r="B5" s="206"/>
      <c r="C5" s="5"/>
      <c r="D5" s="200"/>
      <c r="E5" s="6"/>
      <c r="F5" s="12"/>
      <c r="G5" s="77"/>
      <c r="H5" s="203"/>
      <c r="I5" s="5"/>
    </row>
    <row r="6" spans="1:9" ht="15" thickBot="1" x14ac:dyDescent="0.25">
      <c r="A6" s="18" t="s">
        <v>50</v>
      </c>
      <c r="B6" s="5" t="s">
        <v>36</v>
      </c>
      <c r="C6" s="42" t="s">
        <v>102</v>
      </c>
      <c r="D6" s="7"/>
      <c r="E6" s="6"/>
      <c r="F6" s="12"/>
      <c r="G6" s="66"/>
      <c r="H6" s="109"/>
      <c r="I6" s="5"/>
    </row>
    <row r="7" spans="1:9" s="2" customFormat="1" ht="15" thickBot="1" x14ac:dyDescent="0.25">
      <c r="A7" s="18" t="s">
        <v>75</v>
      </c>
      <c r="B7" s="41" t="s">
        <v>104</v>
      </c>
      <c r="C7" s="44" t="s">
        <v>103</v>
      </c>
      <c r="D7" s="7"/>
      <c r="E7" s="6"/>
      <c r="F7" s="12"/>
      <c r="G7" s="66"/>
      <c r="H7" s="109"/>
      <c r="I7" s="5"/>
    </row>
    <row r="8" spans="1:9" s="2" customFormat="1" ht="42" customHeight="1" thickBot="1" x14ac:dyDescent="0.25">
      <c r="A8" s="18" t="s">
        <v>72</v>
      </c>
      <c r="B8" s="5" t="s">
        <v>79</v>
      </c>
      <c r="C8" s="41" t="s">
        <v>184</v>
      </c>
      <c r="D8" s="7"/>
      <c r="E8" s="6"/>
      <c r="F8" s="12"/>
      <c r="G8" s="66"/>
      <c r="H8" s="109"/>
      <c r="I8" s="5"/>
    </row>
    <row r="9" spans="1:9" s="2" customFormat="1" ht="15" thickBot="1" x14ac:dyDescent="0.25">
      <c r="A9" s="18" t="s">
        <v>73</v>
      </c>
      <c r="B9" s="5" t="s">
        <v>80</v>
      </c>
      <c r="C9" s="41" t="s">
        <v>185</v>
      </c>
      <c r="D9" s="7"/>
      <c r="E9" s="6"/>
      <c r="F9" s="12"/>
      <c r="G9" s="66"/>
      <c r="H9" s="109"/>
      <c r="I9" s="5"/>
    </row>
    <row r="10" spans="1:9" ht="26.25" thickBot="1" x14ac:dyDescent="0.25">
      <c r="A10" s="46" t="s">
        <v>110</v>
      </c>
      <c r="B10" s="41" t="s">
        <v>121</v>
      </c>
      <c r="C10" s="5">
        <v>2</v>
      </c>
      <c r="D10" s="7">
        <v>1</v>
      </c>
      <c r="E10" s="6">
        <f>C10*D10</f>
        <v>2</v>
      </c>
      <c r="F10" s="12">
        <v>2.5</v>
      </c>
      <c r="G10" s="66">
        <f t="shared" ref="G10:G13" si="0">(C10*D10*F10)</f>
        <v>5</v>
      </c>
      <c r="H10" s="109">
        <f>(G10*268)</f>
        <v>1340</v>
      </c>
      <c r="I10" s="41" t="s">
        <v>122</v>
      </c>
    </row>
    <row r="11" spans="1:9" ht="15" thickBot="1" x14ac:dyDescent="0.25">
      <c r="A11" s="18" t="s">
        <v>62</v>
      </c>
      <c r="B11" s="47" t="s">
        <v>111</v>
      </c>
      <c r="C11" s="41" t="s">
        <v>193</v>
      </c>
      <c r="D11" s="7"/>
      <c r="E11" s="6"/>
      <c r="F11" s="12"/>
      <c r="G11" s="66"/>
      <c r="H11" s="109"/>
      <c r="I11" s="41"/>
    </row>
    <row r="12" spans="1:9" ht="15" thickBot="1" x14ac:dyDescent="0.25">
      <c r="A12" s="18" t="s">
        <v>68</v>
      </c>
      <c r="B12" s="15" t="s">
        <v>85</v>
      </c>
      <c r="C12" s="5" t="s">
        <v>86</v>
      </c>
      <c r="D12" s="7"/>
      <c r="E12" s="6"/>
      <c r="F12" s="12"/>
      <c r="G12" s="66"/>
      <c r="H12" s="109"/>
      <c r="I12" s="5"/>
    </row>
    <row r="13" spans="1:9" ht="26.25" thickBot="1" x14ac:dyDescent="0.25">
      <c r="A13" s="18" t="s">
        <v>88</v>
      </c>
      <c r="B13" s="43" t="s">
        <v>113</v>
      </c>
      <c r="C13" s="5">
        <v>31</v>
      </c>
      <c r="D13" s="7">
        <v>1</v>
      </c>
      <c r="E13" s="6">
        <f>C13*D13</f>
        <v>31</v>
      </c>
      <c r="F13" s="12">
        <v>1</v>
      </c>
      <c r="G13" s="66">
        <f t="shared" si="0"/>
        <v>31</v>
      </c>
      <c r="H13" s="109">
        <f>(G13*268)</f>
        <v>8308</v>
      </c>
      <c r="I13" s="41" t="s">
        <v>127</v>
      </c>
    </row>
    <row r="14" spans="1:9" s="2" customFormat="1" ht="15" thickBot="1" x14ac:dyDescent="0.25">
      <c r="A14" s="18">
        <v>35.204099999999997</v>
      </c>
      <c r="B14" s="45" t="s">
        <v>114</v>
      </c>
      <c r="C14" s="16">
        <v>31</v>
      </c>
      <c r="D14" s="7">
        <v>1</v>
      </c>
      <c r="E14" s="6">
        <f>C14*D14</f>
        <v>31</v>
      </c>
      <c r="F14" s="12">
        <v>9</v>
      </c>
      <c r="G14" s="66">
        <f>(C14*D14*F14)</f>
        <v>279</v>
      </c>
      <c r="H14" s="109">
        <f>(G14*268)</f>
        <v>74772</v>
      </c>
      <c r="I14" s="5" t="s">
        <v>77</v>
      </c>
    </row>
    <row r="15" spans="1:9" ht="15" thickBot="1" x14ac:dyDescent="0.25">
      <c r="A15" s="18">
        <v>35.220399999999998</v>
      </c>
      <c r="B15" s="14" t="s">
        <v>87</v>
      </c>
      <c r="C15" s="5">
        <v>42</v>
      </c>
      <c r="D15" s="7">
        <v>1</v>
      </c>
      <c r="E15" s="6">
        <f>C15*D15</f>
        <v>42</v>
      </c>
      <c r="F15" s="12">
        <v>13</v>
      </c>
      <c r="G15" s="66">
        <f>(C15*D15*F15)</f>
        <v>546</v>
      </c>
      <c r="H15" s="109">
        <f>(G15*268)</f>
        <v>146328</v>
      </c>
      <c r="I15" s="5" t="s">
        <v>70</v>
      </c>
    </row>
    <row r="16" spans="1:9" ht="15" thickBot="1" x14ac:dyDescent="0.25">
      <c r="A16" s="18" t="s">
        <v>83</v>
      </c>
      <c r="B16" s="14" t="s">
        <v>84</v>
      </c>
      <c r="C16" s="5">
        <v>24</v>
      </c>
      <c r="D16" s="7">
        <v>1</v>
      </c>
      <c r="E16" s="6">
        <f>C16*D16</f>
        <v>24</v>
      </c>
      <c r="F16" s="12">
        <v>1</v>
      </c>
      <c r="G16" s="66">
        <f>(C16*D16*F16)</f>
        <v>24</v>
      </c>
      <c r="H16" s="109">
        <f>(G16*268)</f>
        <v>6432</v>
      </c>
      <c r="I16" s="5" t="s">
        <v>70</v>
      </c>
    </row>
    <row r="17" spans="1:9" ht="15" thickBot="1" x14ac:dyDescent="0.25">
      <c r="A17" s="70" t="s">
        <v>35</v>
      </c>
      <c r="B17" s="17"/>
      <c r="C17" s="5">
        <v>130</v>
      </c>
      <c r="D17" s="68"/>
      <c r="E17" s="6">
        <f>SUM(E6:E16)</f>
        <v>130</v>
      </c>
      <c r="F17" s="12"/>
      <c r="G17" s="66">
        <f>SUM(G6:G16)</f>
        <v>885</v>
      </c>
      <c r="H17" s="109">
        <f>SUM(H6:H16)</f>
        <v>237180</v>
      </c>
      <c r="I17" s="41" t="s">
        <v>19</v>
      </c>
    </row>
    <row r="19" spans="1:9" x14ac:dyDescent="0.2">
      <c r="B19" s="207" t="s">
        <v>146</v>
      </c>
      <c r="C19" s="207"/>
      <c r="D19" s="207"/>
      <c r="E19" s="207"/>
      <c r="F19" s="207"/>
      <c r="G19" s="207"/>
      <c r="H19" s="207"/>
      <c r="I19" s="207"/>
    </row>
    <row r="20" spans="1:9" ht="15" thickBot="1" x14ac:dyDescent="0.25">
      <c r="B20" s="208"/>
      <c r="C20" s="208"/>
      <c r="D20" s="208"/>
      <c r="E20" s="208"/>
      <c r="F20" s="208"/>
      <c r="G20" s="208"/>
      <c r="H20" s="208"/>
      <c r="I20" s="208"/>
    </row>
    <row r="21" spans="1:9" ht="25.15" customHeight="1" x14ac:dyDescent="0.2">
      <c r="B21" s="209" t="s">
        <v>22</v>
      </c>
      <c r="C21" s="93" t="s">
        <v>42</v>
      </c>
      <c r="D21" s="209" t="s">
        <v>44</v>
      </c>
      <c r="E21" s="209" t="s">
        <v>133</v>
      </c>
      <c r="F21" s="209" t="s">
        <v>142</v>
      </c>
      <c r="G21" s="93" t="s">
        <v>47</v>
      </c>
      <c r="H21" s="211" t="s">
        <v>181</v>
      </c>
      <c r="I21" s="93" t="s">
        <v>48</v>
      </c>
    </row>
    <row r="22" spans="1:9" ht="15" thickBot="1" x14ac:dyDescent="0.25">
      <c r="B22" s="210"/>
      <c r="C22" s="94" t="s">
        <v>43</v>
      </c>
      <c r="D22" s="210"/>
      <c r="E22" s="210"/>
      <c r="F22" s="210"/>
      <c r="G22" s="94" t="s">
        <v>45</v>
      </c>
      <c r="H22" s="212"/>
      <c r="I22" s="94" t="s">
        <v>49</v>
      </c>
    </row>
    <row r="23" spans="1:9" ht="15" thickBot="1" x14ac:dyDescent="0.25">
      <c r="B23" s="95" t="s">
        <v>28</v>
      </c>
      <c r="C23" s="96">
        <v>33</v>
      </c>
      <c r="D23" s="94" t="s">
        <v>143</v>
      </c>
      <c r="E23" s="94">
        <v>33</v>
      </c>
      <c r="F23" s="94">
        <v>13</v>
      </c>
      <c r="G23" s="94">
        <f>E23*F23</f>
        <v>429</v>
      </c>
      <c r="H23" s="122">
        <f>G23*268</f>
        <v>114972</v>
      </c>
      <c r="I23" s="94" t="s">
        <v>144</v>
      </c>
    </row>
    <row r="24" spans="1:9" ht="15" thickBot="1" x14ac:dyDescent="0.25">
      <c r="B24" s="97" t="s">
        <v>35</v>
      </c>
      <c r="C24" s="94">
        <v>33</v>
      </c>
      <c r="D24" s="94" t="s">
        <v>19</v>
      </c>
      <c r="E24" s="94">
        <v>33</v>
      </c>
      <c r="F24" s="94"/>
      <c r="G24" s="94">
        <f>G23</f>
        <v>429</v>
      </c>
      <c r="H24" s="122">
        <f>SUM(H23)</f>
        <v>114972</v>
      </c>
      <c r="I24" s="94" t="s">
        <v>19</v>
      </c>
    </row>
  </sheetData>
  <mergeCells count="11">
    <mergeCell ref="B19:I20"/>
    <mergeCell ref="B21:B22"/>
    <mergeCell ref="D21:D22"/>
    <mergeCell ref="E21:E22"/>
    <mergeCell ref="F21:F22"/>
    <mergeCell ref="H21:H22"/>
    <mergeCell ref="A1:I2"/>
    <mergeCell ref="A3:A5"/>
    <mergeCell ref="D3:D5"/>
    <mergeCell ref="H3:H5"/>
    <mergeCell ref="B3:B5"/>
  </mergeCells>
  <pageMargins left="0.45" right="0.45" top="0.36" bottom="0.32" header="0.3" footer="0.3"/>
  <pageSetup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I24"/>
  <sheetViews>
    <sheetView topLeftCell="A4" zoomScaleNormal="100" workbookViewId="0">
      <selection activeCell="C16" sqref="C16"/>
    </sheetView>
  </sheetViews>
  <sheetFormatPr defaultColWidth="9.140625" defaultRowHeight="14.25" x14ac:dyDescent="0.2"/>
  <cols>
    <col min="1" max="1" width="17.28515625" style="1" customWidth="1"/>
    <col min="2" max="2" width="28.7109375" style="1" customWidth="1"/>
    <col min="3" max="3" width="26.7109375" style="1" customWidth="1"/>
    <col min="4" max="4" width="16.5703125" style="58" customWidth="1"/>
    <col min="5" max="5" width="16.5703125" style="60" customWidth="1"/>
    <col min="6" max="6" width="14.85546875" style="30" customWidth="1"/>
    <col min="7" max="7" width="12.140625" style="67" customWidth="1"/>
    <col min="8" max="8" width="22.5703125" style="115" customWidth="1"/>
    <col min="9" max="9" width="22" style="9" customWidth="1"/>
    <col min="10" max="16384" width="9.140625" style="1"/>
  </cols>
  <sheetData>
    <row r="1" spans="1:9" s="2" customFormat="1" x14ac:dyDescent="0.2">
      <c r="A1" s="193" t="s">
        <v>147</v>
      </c>
      <c r="B1" s="193"/>
      <c r="C1" s="193"/>
      <c r="D1" s="193"/>
      <c r="E1" s="193"/>
      <c r="F1" s="193"/>
      <c r="G1" s="193"/>
      <c r="H1" s="193"/>
      <c r="I1" s="193"/>
    </row>
    <row r="2" spans="1:9" s="2" customFormat="1" ht="15" thickBot="1" x14ac:dyDescent="0.25">
      <c r="A2" s="194"/>
      <c r="B2" s="194"/>
      <c r="C2" s="194"/>
      <c r="D2" s="194"/>
      <c r="E2" s="194"/>
      <c r="F2" s="194"/>
      <c r="G2" s="194"/>
      <c r="H2" s="194"/>
      <c r="I2" s="194"/>
    </row>
    <row r="3" spans="1:9" s="2" customFormat="1" x14ac:dyDescent="0.2">
      <c r="A3" s="195" t="s">
        <v>22</v>
      </c>
      <c r="B3" s="204" t="s">
        <v>71</v>
      </c>
      <c r="C3" s="8" t="s">
        <v>90</v>
      </c>
      <c r="D3" s="198" t="s">
        <v>44</v>
      </c>
      <c r="E3" s="86"/>
      <c r="F3" s="11" t="s">
        <v>45</v>
      </c>
      <c r="G3" s="76" t="s">
        <v>47</v>
      </c>
      <c r="H3" s="201" t="s">
        <v>181</v>
      </c>
      <c r="I3" s="8" t="s">
        <v>48</v>
      </c>
    </row>
    <row r="4" spans="1:9" s="2" customFormat="1" ht="25.5" x14ac:dyDescent="0.2">
      <c r="A4" s="196"/>
      <c r="B4" s="205"/>
      <c r="C4" s="8" t="s">
        <v>43</v>
      </c>
      <c r="D4" s="199"/>
      <c r="E4" s="85" t="s">
        <v>133</v>
      </c>
      <c r="F4" s="11" t="s">
        <v>46</v>
      </c>
      <c r="G4" s="76" t="s">
        <v>45</v>
      </c>
      <c r="H4" s="202"/>
      <c r="I4" s="8" t="s">
        <v>49</v>
      </c>
    </row>
    <row r="5" spans="1:9" s="2" customFormat="1" ht="15.75" thickBot="1" x14ac:dyDescent="0.25">
      <c r="A5" s="197"/>
      <c r="B5" s="206"/>
      <c r="C5" s="5"/>
      <c r="D5" s="200"/>
      <c r="E5" s="6"/>
      <c r="F5" s="12"/>
      <c r="G5" s="77"/>
      <c r="H5" s="203"/>
      <c r="I5" s="5"/>
    </row>
    <row r="6" spans="1:9" s="2" customFormat="1" ht="15" thickBot="1" x14ac:dyDescent="0.25">
      <c r="A6" s="18" t="s">
        <v>50</v>
      </c>
      <c r="B6" s="5" t="s">
        <v>36</v>
      </c>
      <c r="C6" s="45" t="s">
        <v>102</v>
      </c>
      <c r="D6" s="7"/>
      <c r="E6" s="6"/>
      <c r="F6" s="12"/>
      <c r="G6" s="66"/>
      <c r="H6" s="109"/>
      <c r="I6" s="5"/>
    </row>
    <row r="7" spans="1:9" s="2" customFormat="1" ht="15" thickBot="1" x14ac:dyDescent="0.25">
      <c r="A7" s="18" t="s">
        <v>75</v>
      </c>
      <c r="B7" s="41" t="s">
        <v>104</v>
      </c>
      <c r="C7" s="44" t="s">
        <v>103</v>
      </c>
      <c r="D7" s="7"/>
      <c r="E7" s="6"/>
      <c r="F7" s="12"/>
      <c r="G7" s="66"/>
      <c r="H7" s="109"/>
      <c r="I7" s="5"/>
    </row>
    <row r="8" spans="1:9" s="2" customFormat="1" ht="42" customHeight="1" thickBot="1" x14ac:dyDescent="0.25">
      <c r="A8" s="18" t="s">
        <v>72</v>
      </c>
      <c r="B8" s="5" t="s">
        <v>79</v>
      </c>
      <c r="C8" s="41" t="s">
        <v>191</v>
      </c>
      <c r="D8" s="7"/>
      <c r="E8" s="6"/>
      <c r="F8" s="12"/>
      <c r="G8" s="66"/>
      <c r="H8" s="109"/>
      <c r="I8" s="5"/>
    </row>
    <row r="9" spans="1:9" s="2" customFormat="1" ht="15" thickBot="1" x14ac:dyDescent="0.25">
      <c r="A9" s="18" t="s">
        <v>73</v>
      </c>
      <c r="B9" s="5" t="s">
        <v>80</v>
      </c>
      <c r="C9" s="41" t="s">
        <v>192</v>
      </c>
      <c r="D9" s="7"/>
      <c r="E9" s="6"/>
      <c r="F9" s="12"/>
      <c r="G9" s="66"/>
      <c r="H9" s="109"/>
      <c r="I9" s="5"/>
    </row>
    <row r="10" spans="1:9" s="2" customFormat="1" ht="26.25" thickBot="1" x14ac:dyDescent="0.25">
      <c r="A10" s="18" t="s">
        <v>60</v>
      </c>
      <c r="B10" s="41" t="s">
        <v>121</v>
      </c>
      <c r="C10" s="5">
        <v>9</v>
      </c>
      <c r="D10" s="7">
        <v>1</v>
      </c>
      <c r="E10" s="6">
        <f>C10*D10</f>
        <v>9</v>
      </c>
      <c r="F10" s="12">
        <v>2.5</v>
      </c>
      <c r="G10" s="66">
        <f t="shared" ref="G10:G16" si="0">(C10*D10*F10)</f>
        <v>22.5</v>
      </c>
      <c r="H10" s="109">
        <f>(G10*268)</f>
        <v>6030</v>
      </c>
      <c r="I10" s="41" t="s">
        <v>122</v>
      </c>
    </row>
    <row r="11" spans="1:9" s="2" customFormat="1" ht="26.25" thickBot="1" x14ac:dyDescent="0.25">
      <c r="A11" s="18" t="s">
        <v>62</v>
      </c>
      <c r="B11" s="5" t="s">
        <v>41</v>
      </c>
      <c r="C11" s="41" t="s">
        <v>194</v>
      </c>
      <c r="D11" s="7"/>
      <c r="E11" s="6"/>
      <c r="F11" s="12"/>
      <c r="G11" s="66"/>
      <c r="H11" s="109"/>
      <c r="I11" s="41"/>
    </row>
    <row r="12" spans="1:9" s="2" customFormat="1" ht="15" thickBot="1" x14ac:dyDescent="0.25">
      <c r="A12" s="18" t="s">
        <v>68</v>
      </c>
      <c r="B12" s="15" t="s">
        <v>85</v>
      </c>
      <c r="C12" s="5" t="s">
        <v>86</v>
      </c>
      <c r="D12" s="7"/>
      <c r="E12" s="6"/>
      <c r="F12" s="12"/>
      <c r="G12" s="66"/>
      <c r="H12" s="109"/>
      <c r="I12" s="5"/>
    </row>
    <row r="13" spans="1:9" s="2" customFormat="1" ht="26.25" thickBot="1" x14ac:dyDescent="0.25">
      <c r="A13" s="18" t="s">
        <v>88</v>
      </c>
      <c r="B13" s="43" t="s">
        <v>113</v>
      </c>
      <c r="C13" s="5">
        <v>183</v>
      </c>
      <c r="D13" s="7">
        <v>1</v>
      </c>
      <c r="E13" s="6">
        <f>C13*D13</f>
        <v>183</v>
      </c>
      <c r="F13" s="12">
        <v>1</v>
      </c>
      <c r="G13" s="66">
        <f t="shared" si="0"/>
        <v>183</v>
      </c>
      <c r="H13" s="109">
        <f t="shared" ref="H13:H16" si="1">(G13*268)</f>
        <v>49044</v>
      </c>
      <c r="I13" s="41" t="s">
        <v>127</v>
      </c>
    </row>
    <row r="14" spans="1:9" s="2" customFormat="1" ht="15" thickBot="1" x14ac:dyDescent="0.25">
      <c r="A14" s="18">
        <v>35.204099999999997</v>
      </c>
      <c r="B14" s="45" t="s">
        <v>114</v>
      </c>
      <c r="C14" s="16">
        <v>183</v>
      </c>
      <c r="D14" s="7">
        <v>1</v>
      </c>
      <c r="E14" s="6">
        <f>C14*D14</f>
        <v>183</v>
      </c>
      <c r="F14" s="12">
        <v>9</v>
      </c>
      <c r="G14" s="66">
        <f>(C14*D14*F14)</f>
        <v>1647</v>
      </c>
      <c r="H14" s="109">
        <f t="shared" si="1"/>
        <v>441396</v>
      </c>
      <c r="I14" s="5" t="s">
        <v>77</v>
      </c>
    </row>
    <row r="15" spans="1:9" s="2" customFormat="1" ht="15" thickBot="1" x14ac:dyDescent="0.25">
      <c r="A15" s="18">
        <v>35.220399999999998</v>
      </c>
      <c r="B15" s="14" t="s">
        <v>87</v>
      </c>
      <c r="C15" s="5">
        <v>250</v>
      </c>
      <c r="D15" s="7">
        <v>1</v>
      </c>
      <c r="E15" s="6">
        <f>C15*D15</f>
        <v>250</v>
      </c>
      <c r="F15" s="12">
        <v>13</v>
      </c>
      <c r="G15" s="66">
        <f>(C15*D15*F15)</f>
        <v>3250</v>
      </c>
      <c r="H15" s="109">
        <f t="shared" si="1"/>
        <v>871000</v>
      </c>
      <c r="I15" s="5" t="s">
        <v>70</v>
      </c>
    </row>
    <row r="16" spans="1:9" s="2" customFormat="1" ht="15" thickBot="1" x14ac:dyDescent="0.25">
      <c r="A16" s="18" t="s">
        <v>83</v>
      </c>
      <c r="B16" s="14" t="s">
        <v>84</v>
      </c>
      <c r="C16" s="5">
        <v>142</v>
      </c>
      <c r="D16" s="7">
        <v>1</v>
      </c>
      <c r="E16" s="6">
        <f>C16*D16</f>
        <v>142</v>
      </c>
      <c r="F16" s="12">
        <v>1</v>
      </c>
      <c r="G16" s="66">
        <f t="shared" si="0"/>
        <v>142</v>
      </c>
      <c r="H16" s="109">
        <f t="shared" si="1"/>
        <v>38056</v>
      </c>
      <c r="I16" s="5" t="s">
        <v>70</v>
      </c>
    </row>
    <row r="17" spans="1:9" ht="15.75" thickBot="1" x14ac:dyDescent="0.25">
      <c r="A17" s="71" t="s">
        <v>35</v>
      </c>
      <c r="B17" s="24"/>
      <c r="C17" s="45">
        <v>767</v>
      </c>
      <c r="D17" s="25"/>
      <c r="E17" s="69">
        <f>SUM(E6:E16)</f>
        <v>767</v>
      </c>
      <c r="F17" s="56"/>
      <c r="G17" s="74">
        <f>SUM(G6:G16)</f>
        <v>5244.5</v>
      </c>
      <c r="H17" s="110">
        <f>SUM(H6:H16)</f>
        <v>1405526</v>
      </c>
      <c r="I17" s="5"/>
    </row>
    <row r="18" spans="1:9" s="2" customFormat="1" x14ac:dyDescent="0.2">
      <c r="A18" s="9"/>
      <c r="B18" s="9"/>
      <c r="C18" s="9"/>
      <c r="D18" s="10"/>
      <c r="E18" s="62"/>
      <c r="F18" s="13"/>
      <c r="G18" s="78"/>
      <c r="H18" s="111"/>
      <c r="I18" s="9"/>
    </row>
    <row r="19" spans="1:9" s="2" customFormat="1" x14ac:dyDescent="0.2">
      <c r="A19" s="9"/>
      <c r="B19" s="207" t="s">
        <v>148</v>
      </c>
      <c r="C19" s="213"/>
      <c r="D19" s="213"/>
      <c r="E19" s="213"/>
      <c r="F19" s="213"/>
      <c r="G19" s="213"/>
      <c r="H19" s="213"/>
      <c r="I19" s="213"/>
    </row>
    <row r="20" spans="1:9" ht="15" thickBot="1" x14ac:dyDescent="0.25">
      <c r="B20" s="214"/>
      <c r="C20" s="214"/>
      <c r="D20" s="214"/>
      <c r="E20" s="214"/>
      <c r="F20" s="214"/>
      <c r="G20" s="214"/>
      <c r="H20" s="214"/>
      <c r="I20" s="214"/>
    </row>
    <row r="21" spans="1:9" x14ac:dyDescent="0.2">
      <c r="B21" s="215" t="s">
        <v>22</v>
      </c>
      <c r="C21" s="98" t="s">
        <v>90</v>
      </c>
      <c r="D21" s="215" t="s">
        <v>44</v>
      </c>
      <c r="E21" s="215" t="s">
        <v>133</v>
      </c>
      <c r="F21" s="215" t="s">
        <v>142</v>
      </c>
      <c r="G21" s="184" t="s">
        <v>47</v>
      </c>
      <c r="H21" s="217" t="s">
        <v>181</v>
      </c>
      <c r="I21" s="98" t="s">
        <v>48</v>
      </c>
    </row>
    <row r="22" spans="1:9" ht="26.25" thickBot="1" x14ac:dyDescent="0.25">
      <c r="B22" s="216"/>
      <c r="C22" s="99" t="s">
        <v>43</v>
      </c>
      <c r="D22" s="216"/>
      <c r="E22" s="216"/>
      <c r="F22" s="216"/>
      <c r="G22" s="185" t="s">
        <v>45</v>
      </c>
      <c r="H22" s="218"/>
      <c r="I22" s="99" t="s">
        <v>49</v>
      </c>
    </row>
    <row r="23" spans="1:9" ht="15" thickBot="1" x14ac:dyDescent="0.25">
      <c r="B23" s="43" t="s">
        <v>28</v>
      </c>
      <c r="C23" s="100">
        <v>195</v>
      </c>
      <c r="D23" s="41">
        <v>1</v>
      </c>
      <c r="E23" s="41">
        <v>195</v>
      </c>
      <c r="F23" s="41">
        <v>13</v>
      </c>
      <c r="G23" s="83">
        <f>E23*F23</f>
        <v>2535</v>
      </c>
      <c r="H23" s="114">
        <f>G23*268</f>
        <v>679380</v>
      </c>
      <c r="I23" s="41" t="s">
        <v>70</v>
      </c>
    </row>
    <row r="24" spans="1:9" ht="15" thickBot="1" x14ac:dyDescent="0.25">
      <c r="B24" s="72" t="s">
        <v>35</v>
      </c>
      <c r="C24" s="41">
        <v>195</v>
      </c>
      <c r="D24" s="101"/>
      <c r="E24" s="41">
        <v>195</v>
      </c>
      <c r="F24" s="101"/>
      <c r="G24" s="83">
        <f>G23</f>
        <v>2535</v>
      </c>
      <c r="H24" s="114">
        <f>SUM(H23)</f>
        <v>679380</v>
      </c>
      <c r="I24" s="101"/>
    </row>
  </sheetData>
  <mergeCells count="11">
    <mergeCell ref="B19:I20"/>
    <mergeCell ref="B21:B22"/>
    <mergeCell ref="D21:D22"/>
    <mergeCell ref="E21:E22"/>
    <mergeCell ref="F21:F22"/>
    <mergeCell ref="H21:H22"/>
    <mergeCell ref="A1:I2"/>
    <mergeCell ref="A3:A5"/>
    <mergeCell ref="B3:B5"/>
    <mergeCell ref="D3:D5"/>
    <mergeCell ref="H3:H5"/>
  </mergeCells>
  <pageMargins left="0.45" right="0.45" top="0.33" bottom="0.31" header="0.3" footer="0.3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2:H17"/>
  <sheetViews>
    <sheetView workbookViewId="0">
      <selection activeCell="A11" sqref="A11"/>
    </sheetView>
  </sheetViews>
  <sheetFormatPr defaultRowHeight="15" x14ac:dyDescent="0.25"/>
  <cols>
    <col min="1" max="1" width="16.7109375" customWidth="1"/>
    <col min="2" max="2" width="28.42578125" customWidth="1"/>
    <col min="3" max="3" width="14.5703125" customWidth="1"/>
    <col min="4" max="4" width="15.140625" customWidth="1"/>
    <col min="5" max="5" width="11.140625" customWidth="1"/>
    <col min="6" max="6" width="12" customWidth="1"/>
    <col min="7" max="7" width="14.85546875" customWidth="1"/>
    <col min="8" max="8" width="13" style="123" customWidth="1"/>
    <col min="9" max="9" width="7.7109375" customWidth="1"/>
  </cols>
  <sheetData>
    <row r="2" spans="1:8" ht="15" customHeight="1" thickBot="1" x14ac:dyDescent="0.3">
      <c r="A2" s="219" t="s">
        <v>162</v>
      </c>
      <c r="B2" s="220"/>
      <c r="C2" s="220"/>
      <c r="D2" s="220"/>
      <c r="E2" s="220"/>
      <c r="F2" s="220"/>
      <c r="G2" s="220"/>
      <c r="H2" s="220"/>
    </row>
    <row r="3" spans="1:8" ht="39" thickBot="1" x14ac:dyDescent="0.3">
      <c r="A3" s="14" t="s">
        <v>22</v>
      </c>
      <c r="B3" s="38" t="s">
        <v>71</v>
      </c>
      <c r="C3" s="38" t="s">
        <v>23</v>
      </c>
      <c r="D3" s="73" t="s">
        <v>24</v>
      </c>
      <c r="E3" s="38" t="s">
        <v>25</v>
      </c>
      <c r="F3" s="40" t="s">
        <v>26</v>
      </c>
      <c r="G3" s="40" t="s">
        <v>27</v>
      </c>
      <c r="H3" s="112" t="s">
        <v>180</v>
      </c>
    </row>
    <row r="4" spans="1:8" ht="26.25" thickBot="1" x14ac:dyDescent="0.3">
      <c r="A4" s="15" t="s">
        <v>32</v>
      </c>
      <c r="B4" s="41" t="s">
        <v>134</v>
      </c>
      <c r="C4" s="14">
        <v>1</v>
      </c>
      <c r="D4" s="7">
        <v>3</v>
      </c>
      <c r="E4" s="6">
        <f>(C4*D4)</f>
        <v>3</v>
      </c>
      <c r="F4" s="12">
        <v>-2</v>
      </c>
      <c r="G4" s="12">
        <f t="shared" ref="G4:G5" si="0">(F4*E4)</f>
        <v>-6</v>
      </c>
      <c r="H4" s="113">
        <f>(G4*268)</f>
        <v>-1608</v>
      </c>
    </row>
    <row r="5" spans="1:8" ht="26.25" thickBot="1" x14ac:dyDescent="0.3">
      <c r="A5" s="35" t="s">
        <v>33</v>
      </c>
      <c r="B5" s="53" t="s">
        <v>135</v>
      </c>
      <c r="C5" s="5">
        <v>2</v>
      </c>
      <c r="D5" s="7">
        <v>1</v>
      </c>
      <c r="E5" s="6">
        <f>(C5*D5)</f>
        <v>2</v>
      </c>
      <c r="F5" s="12">
        <v>0.25</v>
      </c>
      <c r="G5" s="12">
        <f t="shared" si="0"/>
        <v>0.5</v>
      </c>
      <c r="H5" s="113">
        <f>(G5*268)</f>
        <v>134</v>
      </c>
    </row>
    <row r="6" spans="1:8" ht="15.75" thickBot="1" x14ac:dyDescent="0.3">
      <c r="A6" s="72" t="s">
        <v>35</v>
      </c>
      <c r="B6" s="5"/>
      <c r="C6" s="5">
        <v>3</v>
      </c>
      <c r="D6" s="7">
        <v>4</v>
      </c>
      <c r="E6" s="7">
        <f>SUM(E4:E5)</f>
        <v>5</v>
      </c>
      <c r="F6" s="12"/>
      <c r="G6" s="12">
        <f>SUM(G4:G5)</f>
        <v>-5.5</v>
      </c>
      <c r="H6" s="113">
        <f>SUM(H4:H5)</f>
        <v>-1474</v>
      </c>
    </row>
    <row r="9" spans="1:8" ht="15.75" thickBot="1" x14ac:dyDescent="0.3">
      <c r="A9" s="219" t="s">
        <v>163</v>
      </c>
      <c r="B9" s="220"/>
      <c r="C9" s="220"/>
      <c r="D9" s="220"/>
      <c r="E9" s="220"/>
      <c r="F9" s="220"/>
      <c r="G9" s="220"/>
      <c r="H9" s="220"/>
    </row>
    <row r="10" spans="1:8" ht="39" thickBot="1" x14ac:dyDescent="0.3">
      <c r="A10" s="14" t="s">
        <v>22</v>
      </c>
      <c r="B10" s="38" t="s">
        <v>71</v>
      </c>
      <c r="C10" s="38" t="s">
        <v>23</v>
      </c>
      <c r="D10" s="73" t="s">
        <v>24</v>
      </c>
      <c r="E10" s="38" t="s">
        <v>25</v>
      </c>
      <c r="F10" s="40" t="s">
        <v>26</v>
      </c>
      <c r="G10" s="40" t="s">
        <v>27</v>
      </c>
      <c r="H10" s="112" t="s">
        <v>180</v>
      </c>
    </row>
    <row r="11" spans="1:8" ht="26.25" thickBot="1" x14ac:dyDescent="0.3">
      <c r="A11" s="15" t="s">
        <v>32</v>
      </c>
      <c r="B11" s="41" t="s">
        <v>134</v>
      </c>
      <c r="C11" s="14">
        <v>5</v>
      </c>
      <c r="D11" s="7">
        <v>3</v>
      </c>
      <c r="E11" s="6">
        <f>(C11*D11)</f>
        <v>15</v>
      </c>
      <c r="F11" s="12">
        <v>-2</v>
      </c>
      <c r="G11" s="12">
        <f t="shared" ref="G11:G12" si="1">(F11*E11)</f>
        <v>-30</v>
      </c>
      <c r="H11" s="113">
        <f>(G11*268)</f>
        <v>-8040</v>
      </c>
    </row>
    <row r="12" spans="1:8" ht="26.25" thickBot="1" x14ac:dyDescent="0.3">
      <c r="A12" s="35" t="s">
        <v>33</v>
      </c>
      <c r="B12" s="53" t="s">
        <v>135</v>
      </c>
      <c r="C12" s="5">
        <v>12</v>
      </c>
      <c r="D12" s="7">
        <v>1</v>
      </c>
      <c r="E12" s="6">
        <f>(C12*D12)</f>
        <v>12</v>
      </c>
      <c r="F12" s="12">
        <v>0.25</v>
      </c>
      <c r="G12" s="12">
        <f t="shared" si="1"/>
        <v>3</v>
      </c>
      <c r="H12" s="113">
        <f>(G12*268)</f>
        <v>804</v>
      </c>
    </row>
    <row r="13" spans="1:8" ht="15.75" thickBot="1" x14ac:dyDescent="0.3">
      <c r="A13" s="72" t="s">
        <v>35</v>
      </c>
      <c r="B13" s="5"/>
      <c r="C13" s="5">
        <v>17</v>
      </c>
      <c r="D13" s="7">
        <v>4</v>
      </c>
      <c r="E13" s="7">
        <f>SUM(E11:E12)</f>
        <v>27</v>
      </c>
      <c r="F13" s="12"/>
      <c r="G13" s="12">
        <f>SUM(G11:G12)</f>
        <v>-27</v>
      </c>
      <c r="H13" s="113">
        <f>SUM(H11:H12)</f>
        <v>-7236</v>
      </c>
    </row>
    <row r="17" spans="5:5" x14ac:dyDescent="0.25">
      <c r="E17" t="s">
        <v>19</v>
      </c>
    </row>
  </sheetData>
  <mergeCells count="2">
    <mergeCell ref="A9:H9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workbookViewId="0">
      <selection activeCell="F19" sqref="F19"/>
    </sheetView>
  </sheetViews>
  <sheetFormatPr defaultColWidth="9.140625" defaultRowHeight="14.25" x14ac:dyDescent="0.2"/>
  <cols>
    <col min="1" max="1" width="18.28515625" style="19" customWidth="1"/>
    <col min="2" max="2" width="21.140625" style="9" customWidth="1"/>
    <col min="3" max="3" width="14.7109375" style="9" customWidth="1"/>
    <col min="4" max="6" width="14.7109375" style="13" customWidth="1"/>
    <col min="7" max="7" width="14.7109375" style="78" customWidth="1"/>
    <col min="8" max="8" width="14.7109375" style="111" customWidth="1"/>
    <col min="9" max="16384" width="9.140625" style="2"/>
  </cols>
  <sheetData>
    <row r="3" spans="1:8" ht="24" customHeight="1" thickBot="1" x14ac:dyDescent="0.25">
      <c r="A3" s="219" t="s">
        <v>164</v>
      </c>
      <c r="B3" s="220"/>
      <c r="C3" s="220"/>
      <c r="D3" s="220"/>
      <c r="E3" s="220"/>
      <c r="F3" s="220"/>
      <c r="G3" s="220"/>
      <c r="H3" s="220"/>
    </row>
    <row r="4" spans="1:8" ht="39" thickBot="1" x14ac:dyDescent="0.25">
      <c r="A4" s="14" t="s">
        <v>22</v>
      </c>
      <c r="B4" s="38" t="s">
        <v>71</v>
      </c>
      <c r="C4" s="38" t="s">
        <v>23</v>
      </c>
      <c r="D4" s="73" t="s">
        <v>24</v>
      </c>
      <c r="E4" s="38" t="s">
        <v>25</v>
      </c>
      <c r="F4" s="40" t="s">
        <v>26</v>
      </c>
      <c r="G4" s="186" t="s">
        <v>27</v>
      </c>
      <c r="H4" s="112" t="s">
        <v>180</v>
      </c>
    </row>
    <row r="5" spans="1:8" ht="15" thickBot="1" x14ac:dyDescent="0.25">
      <c r="A5" s="26" t="s">
        <v>94</v>
      </c>
      <c r="B5" s="41" t="s">
        <v>101</v>
      </c>
      <c r="C5" s="14">
        <v>1029</v>
      </c>
      <c r="D5" s="7">
        <v>1</v>
      </c>
      <c r="E5" s="6">
        <f>(C5*D5)</f>
        <v>1029</v>
      </c>
      <c r="F5" s="12">
        <v>0.5</v>
      </c>
      <c r="G5" s="66">
        <f t="shared" ref="G5:G6" si="0">(F5*E5)</f>
        <v>514.5</v>
      </c>
      <c r="H5" s="113">
        <f>(G5*268)</f>
        <v>137886</v>
      </c>
    </row>
    <row r="6" spans="1:8" ht="26.25" thickBot="1" x14ac:dyDescent="0.25">
      <c r="A6" s="46" t="s">
        <v>110</v>
      </c>
      <c r="B6" s="41" t="s">
        <v>121</v>
      </c>
      <c r="C6" s="5">
        <v>8</v>
      </c>
      <c r="D6" s="7">
        <v>1</v>
      </c>
      <c r="E6" s="6">
        <f>(C6*D6)</f>
        <v>8</v>
      </c>
      <c r="F6" s="12">
        <v>0.5</v>
      </c>
      <c r="G6" s="66">
        <f t="shared" si="0"/>
        <v>4</v>
      </c>
      <c r="H6" s="113">
        <f>(G6*268)</f>
        <v>1072</v>
      </c>
    </row>
    <row r="7" spans="1:8" ht="15" thickBot="1" x14ac:dyDescent="0.25">
      <c r="A7" s="72" t="s">
        <v>35</v>
      </c>
      <c r="B7" s="5"/>
      <c r="C7" s="5">
        <f>SUM(C5:C6)</f>
        <v>1037</v>
      </c>
      <c r="D7" s="7"/>
      <c r="E7" s="7">
        <f>SUM(E5:E6)</f>
        <v>1037</v>
      </c>
      <c r="F7" s="12"/>
      <c r="G7" s="66">
        <f>SUM(G5:G6)</f>
        <v>518.5</v>
      </c>
      <c r="H7" s="113">
        <f>SUM(H5:H6)</f>
        <v>138958</v>
      </c>
    </row>
    <row r="8" spans="1:8" s="151" customFormat="1" ht="13.5" thickBot="1" x14ac:dyDescent="0.25">
      <c r="A8" s="149" t="s">
        <v>155</v>
      </c>
      <c r="B8" s="45"/>
      <c r="C8" s="45"/>
      <c r="D8" s="56"/>
      <c r="E8" s="56">
        <f>E7/3</f>
        <v>345.66666666666669</v>
      </c>
      <c r="F8" s="56"/>
      <c r="G8" s="74">
        <f>G7/3</f>
        <v>172.83333333333334</v>
      </c>
      <c r="H8" s="150">
        <f>G8*268</f>
        <v>46319.333333333336</v>
      </c>
    </row>
    <row r="10" spans="1:8" ht="24" customHeight="1" thickBot="1" x14ac:dyDescent="0.25">
      <c r="A10" s="221" t="s">
        <v>165</v>
      </c>
      <c r="B10" s="221"/>
      <c r="C10" s="221"/>
      <c r="D10" s="221"/>
      <c r="E10" s="221"/>
      <c r="F10" s="221"/>
      <c r="G10" s="221"/>
      <c r="H10" s="221"/>
    </row>
    <row r="11" spans="1:8" ht="39" thickBot="1" x14ac:dyDescent="0.25">
      <c r="A11" s="14" t="s">
        <v>22</v>
      </c>
      <c r="B11" s="38" t="s">
        <v>71</v>
      </c>
      <c r="C11" s="38" t="s">
        <v>23</v>
      </c>
      <c r="D11" s="39" t="s">
        <v>24</v>
      </c>
      <c r="E11" s="38" t="s">
        <v>25</v>
      </c>
      <c r="F11" s="40" t="s">
        <v>26</v>
      </c>
      <c r="G11" s="186" t="s">
        <v>27</v>
      </c>
      <c r="H11" s="112" t="s">
        <v>180</v>
      </c>
    </row>
    <row r="12" spans="1:8" ht="15" thickBot="1" x14ac:dyDescent="0.25">
      <c r="A12" s="26" t="s">
        <v>94</v>
      </c>
      <c r="B12" s="41" t="s">
        <v>101</v>
      </c>
      <c r="C12" s="14">
        <v>6074</v>
      </c>
      <c r="D12" s="6">
        <v>1</v>
      </c>
      <c r="E12" s="6">
        <f>(C12*D12)</f>
        <v>6074</v>
      </c>
      <c r="F12" s="12">
        <v>0.5</v>
      </c>
      <c r="G12" s="66">
        <f t="shared" ref="G12:G13" si="1">(F12*E12)</f>
        <v>3037</v>
      </c>
      <c r="H12" s="113">
        <f>(G12*268)</f>
        <v>813916</v>
      </c>
    </row>
    <row r="13" spans="1:8" ht="26.25" thickBot="1" x14ac:dyDescent="0.25">
      <c r="A13" s="46" t="s">
        <v>110</v>
      </c>
      <c r="B13" s="41" t="s">
        <v>121</v>
      </c>
      <c r="C13" s="5">
        <v>47</v>
      </c>
      <c r="D13" s="6">
        <v>1</v>
      </c>
      <c r="E13" s="6">
        <f>(C13*D13)</f>
        <v>47</v>
      </c>
      <c r="F13" s="12">
        <v>2</v>
      </c>
      <c r="G13" s="66">
        <f t="shared" si="1"/>
        <v>94</v>
      </c>
      <c r="H13" s="113">
        <f>(G13*268)</f>
        <v>25192</v>
      </c>
    </row>
    <row r="14" spans="1:8" ht="15" thickBot="1" x14ac:dyDescent="0.25">
      <c r="A14" s="72" t="s">
        <v>35</v>
      </c>
      <c r="B14" s="5"/>
      <c r="C14" s="5">
        <f>SUM(C12:C13)</f>
        <v>6121</v>
      </c>
      <c r="D14" s="32"/>
      <c r="E14" s="7">
        <f>SUM(E12:E13)</f>
        <v>6121</v>
      </c>
      <c r="F14" s="12"/>
      <c r="G14" s="66">
        <f>SUM(G12:G13)</f>
        <v>3131</v>
      </c>
      <c r="H14" s="113">
        <f>SUM(H12:H13)</f>
        <v>839108</v>
      </c>
    </row>
    <row r="15" spans="1:8" s="151" customFormat="1" ht="13.5" thickBot="1" x14ac:dyDescent="0.25">
      <c r="A15" s="149" t="s">
        <v>155</v>
      </c>
      <c r="B15" s="45"/>
      <c r="C15" s="45"/>
      <c r="D15" s="56"/>
      <c r="E15" s="56">
        <f>E14/3</f>
        <v>2040.3333333333333</v>
      </c>
      <c r="F15" s="56"/>
      <c r="G15" s="74">
        <f>G14/3</f>
        <v>1043.6666666666667</v>
      </c>
      <c r="H15" s="110">
        <f>G15*268</f>
        <v>279702.66666666669</v>
      </c>
    </row>
  </sheetData>
  <mergeCells count="2">
    <mergeCell ref="A3:H3"/>
    <mergeCell ref="A10:H10"/>
  </mergeCells>
  <pageMargins left="0.45" right="0.45" top="0.36" bottom="0.32" header="0.3" footer="0.3"/>
  <pageSetup scale="8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opLeftCell="A13" workbookViewId="0">
      <selection activeCell="G31" sqref="G31"/>
    </sheetView>
  </sheetViews>
  <sheetFormatPr defaultColWidth="9.140625" defaultRowHeight="14.25" x14ac:dyDescent="0.2"/>
  <cols>
    <col min="1" max="1" width="14.140625" style="135" customWidth="1"/>
    <col min="2" max="2" width="15.28515625" style="136" customWidth="1"/>
    <col min="3" max="3" width="17.7109375" style="136" customWidth="1"/>
    <col min="4" max="4" width="12" style="137" customWidth="1"/>
    <col min="5" max="5" width="12.7109375" style="137" customWidth="1"/>
    <col min="6" max="6" width="10.42578125" style="137" customWidth="1"/>
    <col min="7" max="7" width="12.5703125" style="183" customWidth="1"/>
    <col min="8" max="8" width="12.85546875" style="138" customWidth="1"/>
    <col min="9" max="9" width="15.85546875" style="136" bestFit="1" customWidth="1"/>
    <col min="10" max="16384" width="9.140625" style="125"/>
  </cols>
  <sheetData>
    <row r="2" spans="1:9" x14ac:dyDescent="0.2">
      <c r="A2" s="193" t="s">
        <v>166</v>
      </c>
      <c r="B2" s="193"/>
      <c r="C2" s="193"/>
      <c r="D2" s="193"/>
      <c r="E2" s="193"/>
      <c r="F2" s="193"/>
      <c r="G2" s="193"/>
      <c r="H2" s="193"/>
      <c r="I2" s="193"/>
    </row>
    <row r="3" spans="1:9" ht="15" thickBot="1" x14ac:dyDescent="0.25">
      <c r="A3" s="194"/>
      <c r="B3" s="194"/>
      <c r="C3" s="194"/>
      <c r="D3" s="194"/>
      <c r="E3" s="194"/>
      <c r="F3" s="194"/>
      <c r="G3" s="194"/>
      <c r="H3" s="194"/>
      <c r="I3" s="194"/>
    </row>
    <row r="4" spans="1:9" ht="25.5" x14ac:dyDescent="0.2">
      <c r="A4" s="195" t="s">
        <v>22</v>
      </c>
      <c r="B4" s="204" t="s">
        <v>71</v>
      </c>
      <c r="C4" s="8" t="s">
        <v>42</v>
      </c>
      <c r="D4" s="222" t="s">
        <v>44</v>
      </c>
      <c r="E4" s="87" t="s">
        <v>133</v>
      </c>
      <c r="F4" s="11" t="s">
        <v>45</v>
      </c>
      <c r="G4" s="76" t="s">
        <v>47</v>
      </c>
      <c r="H4" s="201" t="s">
        <v>182</v>
      </c>
      <c r="I4" s="8" t="s">
        <v>48</v>
      </c>
    </row>
    <row r="5" spans="1:9" x14ac:dyDescent="0.2">
      <c r="A5" s="196"/>
      <c r="B5" s="205"/>
      <c r="C5" s="8" t="s">
        <v>43</v>
      </c>
      <c r="D5" s="223"/>
      <c r="E5" s="11"/>
      <c r="F5" s="11" t="s">
        <v>46</v>
      </c>
      <c r="G5" s="76" t="s">
        <v>45</v>
      </c>
      <c r="H5" s="202"/>
      <c r="I5" s="8" t="s">
        <v>49</v>
      </c>
    </row>
    <row r="6" spans="1:9" ht="15.75" thickBot="1" x14ac:dyDescent="0.25">
      <c r="A6" s="197"/>
      <c r="B6" s="206"/>
      <c r="C6" s="5"/>
      <c r="D6" s="224"/>
      <c r="E6" s="12"/>
      <c r="F6" s="12"/>
      <c r="G6" s="77"/>
      <c r="H6" s="203"/>
      <c r="I6" s="5"/>
    </row>
    <row r="7" spans="1:9" ht="26.25" thickBot="1" x14ac:dyDescent="0.25">
      <c r="A7" s="102" t="s">
        <v>50</v>
      </c>
      <c r="B7" s="5" t="s">
        <v>36</v>
      </c>
      <c r="C7" s="126" t="s">
        <v>102</v>
      </c>
      <c r="D7" s="6"/>
      <c r="E7" s="6"/>
      <c r="F7" s="12"/>
      <c r="G7" s="66"/>
      <c r="H7" s="109"/>
      <c r="I7" s="5"/>
    </row>
    <row r="8" spans="1:9" ht="31.5" customHeight="1" thickBot="1" x14ac:dyDescent="0.25">
      <c r="A8" s="102" t="s">
        <v>75</v>
      </c>
      <c r="B8" s="41" t="s">
        <v>104</v>
      </c>
      <c r="C8" s="127" t="s">
        <v>103</v>
      </c>
      <c r="D8" s="6"/>
      <c r="E8" s="6"/>
      <c r="F8" s="12"/>
      <c r="G8" s="66"/>
      <c r="H8" s="109"/>
      <c r="I8" s="128"/>
    </row>
    <row r="9" spans="1:9" ht="65.25" customHeight="1" thickBot="1" x14ac:dyDescent="0.25">
      <c r="A9" s="102" t="s">
        <v>72</v>
      </c>
      <c r="B9" s="41" t="s">
        <v>134</v>
      </c>
      <c r="C9" s="41" t="s">
        <v>186</v>
      </c>
      <c r="D9" s="6"/>
      <c r="E9" s="6"/>
      <c r="F9" s="12"/>
      <c r="G9" s="66"/>
      <c r="H9" s="109"/>
      <c r="I9" s="41" t="s">
        <v>19</v>
      </c>
    </row>
    <row r="10" spans="1:9" ht="26.25" thickBot="1" x14ac:dyDescent="0.25">
      <c r="A10" s="102" t="s">
        <v>73</v>
      </c>
      <c r="B10" s="5" t="s">
        <v>80</v>
      </c>
      <c r="C10" s="41" t="s">
        <v>187</v>
      </c>
      <c r="D10" s="6"/>
      <c r="E10" s="6"/>
      <c r="F10" s="12"/>
      <c r="G10" s="66"/>
      <c r="H10" s="109"/>
      <c r="I10" s="5"/>
    </row>
    <row r="11" spans="1:9" ht="15" thickBot="1" x14ac:dyDescent="0.25">
      <c r="A11" s="102" t="s">
        <v>74</v>
      </c>
      <c r="B11" s="5"/>
      <c r="C11" s="5" t="s">
        <v>76</v>
      </c>
      <c r="D11" s="6"/>
      <c r="E11" s="6"/>
      <c r="F11" s="12"/>
      <c r="G11" s="66"/>
      <c r="H11" s="109"/>
      <c r="I11" s="5"/>
    </row>
    <row r="12" spans="1:9" ht="51.75" thickBot="1" x14ac:dyDescent="0.25">
      <c r="A12" s="46" t="s">
        <v>110</v>
      </c>
      <c r="B12" s="41" t="s">
        <v>121</v>
      </c>
      <c r="C12" s="5">
        <v>50</v>
      </c>
      <c r="D12" s="6">
        <v>1</v>
      </c>
      <c r="E12" s="6">
        <f>C12*D12</f>
        <v>50</v>
      </c>
      <c r="F12" s="12">
        <v>2</v>
      </c>
      <c r="G12" s="66">
        <f>(C12*D12*F12)</f>
        <v>100</v>
      </c>
      <c r="H12" s="109">
        <f>(G12*268)</f>
        <v>26800</v>
      </c>
      <c r="I12" s="57" t="s">
        <v>126</v>
      </c>
    </row>
    <row r="13" spans="1:9" ht="39" thickBot="1" x14ac:dyDescent="0.25">
      <c r="A13" s="102" t="s">
        <v>88</v>
      </c>
      <c r="B13" s="15" t="s">
        <v>89</v>
      </c>
      <c r="C13" s="5">
        <v>6074</v>
      </c>
      <c r="D13" s="6">
        <v>1</v>
      </c>
      <c r="E13" s="6">
        <f>C13*D13</f>
        <v>6074</v>
      </c>
      <c r="F13" s="12">
        <v>1</v>
      </c>
      <c r="G13" s="66">
        <f>(C13*D13*F13)</f>
        <v>6074</v>
      </c>
      <c r="H13" s="109">
        <f>(G13*268)</f>
        <v>1627832</v>
      </c>
      <c r="I13" s="41" t="s">
        <v>127</v>
      </c>
    </row>
    <row r="14" spans="1:9" ht="26.25" thickBot="1" x14ac:dyDescent="0.25">
      <c r="A14" s="46" t="s">
        <v>105</v>
      </c>
      <c r="B14" s="41" t="s">
        <v>81</v>
      </c>
      <c r="C14" s="5">
        <v>6045</v>
      </c>
      <c r="D14" s="6">
        <v>1</v>
      </c>
      <c r="E14" s="6">
        <f>C14*D14</f>
        <v>6045</v>
      </c>
      <c r="F14" s="12">
        <v>9</v>
      </c>
      <c r="G14" s="66">
        <f>(C14*D14*F14)</f>
        <v>54405</v>
      </c>
      <c r="H14" s="109">
        <f>(G14*268)</f>
        <v>14580540</v>
      </c>
      <c r="I14" s="5" t="s">
        <v>77</v>
      </c>
    </row>
    <row r="15" spans="1:9" ht="15" thickBot="1" x14ac:dyDescent="0.25">
      <c r="A15" s="148" t="s">
        <v>35</v>
      </c>
      <c r="B15" s="129"/>
      <c r="C15" s="129"/>
      <c r="D15" s="130"/>
      <c r="E15" s="131">
        <f>SUM(E7:E14)</f>
        <v>12169</v>
      </c>
      <c r="F15" s="132"/>
      <c r="G15" s="131">
        <f>SUM(G7:G14)</f>
        <v>60579</v>
      </c>
      <c r="H15" s="118">
        <f>SUM(H7:H14)</f>
        <v>16235172</v>
      </c>
      <c r="I15" s="129"/>
    </row>
    <row r="16" spans="1:9" ht="30" customHeight="1" thickBot="1" x14ac:dyDescent="0.25">
      <c r="A16" s="148" t="s">
        <v>155</v>
      </c>
      <c r="B16" s="129"/>
      <c r="C16" s="133"/>
      <c r="D16" s="132"/>
      <c r="E16" s="132"/>
      <c r="F16" s="134"/>
      <c r="G16" s="131">
        <f>G15/3</f>
        <v>20193</v>
      </c>
      <c r="H16" s="109">
        <f>(G16*268)</f>
        <v>5411724</v>
      </c>
      <c r="I16" s="129"/>
    </row>
    <row r="19" spans="1:9" x14ac:dyDescent="0.2">
      <c r="A19" s="193" t="s">
        <v>167</v>
      </c>
      <c r="B19" s="193"/>
      <c r="C19" s="193"/>
      <c r="D19" s="193"/>
      <c r="E19" s="193"/>
      <c r="F19" s="193"/>
      <c r="G19" s="193"/>
      <c r="H19" s="193"/>
      <c r="I19" s="193"/>
    </row>
    <row r="20" spans="1:9" ht="15" thickBot="1" x14ac:dyDescent="0.25">
      <c r="A20" s="194"/>
      <c r="B20" s="194"/>
      <c r="C20" s="194"/>
      <c r="D20" s="194"/>
      <c r="E20" s="194"/>
      <c r="F20" s="194"/>
      <c r="G20" s="194"/>
      <c r="H20" s="194"/>
      <c r="I20" s="194"/>
    </row>
    <row r="21" spans="1:9" ht="25.5" x14ac:dyDescent="0.2">
      <c r="A21" s="195" t="s">
        <v>22</v>
      </c>
      <c r="B21" s="204" t="s">
        <v>71</v>
      </c>
      <c r="C21" s="8" t="s">
        <v>42</v>
      </c>
      <c r="D21" s="222" t="s">
        <v>44</v>
      </c>
      <c r="E21" s="87" t="s">
        <v>133</v>
      </c>
      <c r="F21" s="11" t="s">
        <v>45</v>
      </c>
      <c r="G21" s="76" t="s">
        <v>47</v>
      </c>
      <c r="H21" s="201" t="s">
        <v>182</v>
      </c>
      <c r="I21" s="8" t="s">
        <v>48</v>
      </c>
    </row>
    <row r="22" spans="1:9" x14ac:dyDescent="0.2">
      <c r="A22" s="196"/>
      <c r="B22" s="205"/>
      <c r="C22" s="8" t="s">
        <v>43</v>
      </c>
      <c r="D22" s="223"/>
      <c r="E22" s="11"/>
      <c r="F22" s="11" t="s">
        <v>46</v>
      </c>
      <c r="G22" s="76" t="s">
        <v>45</v>
      </c>
      <c r="H22" s="202"/>
      <c r="I22" s="8" t="s">
        <v>49</v>
      </c>
    </row>
    <row r="23" spans="1:9" ht="15.75" thickBot="1" x14ac:dyDescent="0.25">
      <c r="A23" s="197"/>
      <c r="B23" s="206"/>
      <c r="C23" s="5"/>
      <c r="D23" s="224"/>
      <c r="E23" s="12"/>
      <c r="F23" s="12"/>
      <c r="G23" s="77"/>
      <c r="H23" s="203"/>
      <c r="I23" s="5"/>
    </row>
    <row r="24" spans="1:9" ht="26.25" thickBot="1" x14ac:dyDescent="0.25">
      <c r="A24" s="102" t="s">
        <v>50</v>
      </c>
      <c r="B24" s="5" t="s">
        <v>36</v>
      </c>
      <c r="C24" s="126" t="s">
        <v>102</v>
      </c>
      <c r="D24" s="7"/>
      <c r="E24" s="7"/>
      <c r="F24" s="12"/>
      <c r="G24" s="66"/>
      <c r="H24" s="109"/>
      <c r="I24" s="5"/>
    </row>
    <row r="25" spans="1:9" ht="26.25" thickBot="1" x14ac:dyDescent="0.25">
      <c r="A25" s="102" t="s">
        <v>75</v>
      </c>
      <c r="B25" s="41" t="s">
        <v>104</v>
      </c>
      <c r="C25" s="127" t="s">
        <v>103</v>
      </c>
      <c r="D25" s="7"/>
      <c r="E25" s="7"/>
      <c r="F25" s="12"/>
      <c r="G25" s="66"/>
      <c r="H25" s="109"/>
      <c r="I25" s="128"/>
    </row>
    <row r="26" spans="1:9" ht="64.5" thickBot="1" x14ac:dyDescent="0.25">
      <c r="A26" s="102" t="s">
        <v>72</v>
      </c>
      <c r="B26" s="41" t="s">
        <v>134</v>
      </c>
      <c r="C26" s="41" t="s">
        <v>188</v>
      </c>
      <c r="D26" s="7"/>
      <c r="E26" s="7"/>
      <c r="F26" s="12"/>
      <c r="G26" s="66"/>
      <c r="H26" s="109"/>
      <c r="I26" s="5"/>
    </row>
    <row r="27" spans="1:9" ht="26.25" thickBot="1" x14ac:dyDescent="0.25">
      <c r="A27" s="102" t="s">
        <v>73</v>
      </c>
      <c r="B27" s="5" t="s">
        <v>80</v>
      </c>
      <c r="C27" s="41" t="s">
        <v>189</v>
      </c>
      <c r="D27" s="7"/>
      <c r="E27" s="7"/>
      <c r="F27" s="12"/>
      <c r="G27" s="66"/>
      <c r="H27" s="109"/>
      <c r="I27" s="5"/>
    </row>
    <row r="28" spans="1:9" ht="15" thickBot="1" x14ac:dyDescent="0.25">
      <c r="A28" s="102" t="s">
        <v>74</v>
      </c>
      <c r="B28" s="5"/>
      <c r="C28" s="5" t="s">
        <v>76</v>
      </c>
      <c r="D28" s="7"/>
      <c r="E28" s="7"/>
      <c r="F28" s="12"/>
      <c r="G28" s="66"/>
      <c r="H28" s="109"/>
      <c r="I28" s="5"/>
    </row>
    <row r="29" spans="1:9" ht="51.75" thickBot="1" x14ac:dyDescent="0.25">
      <c r="A29" s="46" t="s">
        <v>110</v>
      </c>
      <c r="B29" s="41" t="s">
        <v>121</v>
      </c>
      <c r="C29" s="5">
        <v>8</v>
      </c>
      <c r="D29" s="7">
        <v>1</v>
      </c>
      <c r="E29" s="6">
        <f>C29*D29</f>
        <v>8</v>
      </c>
      <c r="F29" s="12">
        <v>2</v>
      </c>
      <c r="G29" s="66">
        <f>(C29*D29*F29)</f>
        <v>16</v>
      </c>
      <c r="H29" s="109">
        <f>(G29*268)</f>
        <v>4288</v>
      </c>
      <c r="I29" s="57" t="s">
        <v>126</v>
      </c>
    </row>
    <row r="30" spans="1:9" ht="39" thickBot="1" x14ac:dyDescent="0.25">
      <c r="A30" s="102" t="s">
        <v>88</v>
      </c>
      <c r="B30" s="15" t="s">
        <v>89</v>
      </c>
      <c r="C30" s="5">
        <v>1029</v>
      </c>
      <c r="D30" s="7">
        <v>1</v>
      </c>
      <c r="E30" s="6">
        <f>C30*D30</f>
        <v>1029</v>
      </c>
      <c r="F30" s="12">
        <v>1</v>
      </c>
      <c r="G30" s="66">
        <f>(C30*D30*F30)</f>
        <v>1029</v>
      </c>
      <c r="H30" s="109">
        <f>(G30*268)</f>
        <v>275772</v>
      </c>
      <c r="I30" s="41" t="s">
        <v>127</v>
      </c>
    </row>
    <row r="31" spans="1:9" ht="26.25" thickBot="1" x14ac:dyDescent="0.25">
      <c r="A31" s="46" t="s">
        <v>105</v>
      </c>
      <c r="B31" s="41" t="s">
        <v>81</v>
      </c>
      <c r="C31" s="5">
        <v>1024</v>
      </c>
      <c r="D31" s="7">
        <v>1</v>
      </c>
      <c r="E31" s="6">
        <f>C31*D31</f>
        <v>1024</v>
      </c>
      <c r="F31" s="12">
        <v>9</v>
      </c>
      <c r="G31" s="66">
        <f>(C31*D31*F31)</f>
        <v>9216</v>
      </c>
      <c r="H31" s="109">
        <f>(G31*268)</f>
        <v>2469888</v>
      </c>
      <c r="I31" s="5" t="s">
        <v>77</v>
      </c>
    </row>
    <row r="32" spans="1:9" ht="15" thickBot="1" x14ac:dyDescent="0.25">
      <c r="A32" s="148" t="s">
        <v>35</v>
      </c>
      <c r="B32" s="124"/>
      <c r="C32" s="124"/>
      <c r="D32" s="147"/>
      <c r="E32" s="131">
        <f>SUM(E24:E31)</f>
        <v>2061</v>
      </c>
      <c r="F32" s="147"/>
      <c r="G32" s="131">
        <f>SUM(G24:G31)</f>
        <v>10261</v>
      </c>
      <c r="H32" s="118">
        <f>SUM(H24:H31)</f>
        <v>2749948</v>
      </c>
      <c r="I32" s="129"/>
    </row>
    <row r="33" spans="1:9" ht="26.25" thickBot="1" x14ac:dyDescent="0.25">
      <c r="A33" s="148" t="s">
        <v>155</v>
      </c>
      <c r="B33" s="124"/>
      <c r="C33" s="124"/>
      <c r="D33" s="147"/>
      <c r="E33" s="147"/>
      <c r="F33" s="147"/>
      <c r="G33" s="131">
        <f>G32/3</f>
        <v>3420.3333333333335</v>
      </c>
      <c r="H33" s="109">
        <f>(G33*268)</f>
        <v>916649.33333333337</v>
      </c>
      <c r="I33" s="129"/>
    </row>
  </sheetData>
  <mergeCells count="10">
    <mergeCell ref="A2:I3"/>
    <mergeCell ref="A4:A6"/>
    <mergeCell ref="B4:B6"/>
    <mergeCell ref="D4:D6"/>
    <mergeCell ref="H4:H6"/>
    <mergeCell ref="A19:I20"/>
    <mergeCell ref="A21:A23"/>
    <mergeCell ref="B21:B23"/>
    <mergeCell ref="D21:D23"/>
    <mergeCell ref="H21:H23"/>
  </mergeCells>
  <pageMargins left="0.45" right="0.45" top="0.36" bottom="0.32" header="0.3" footer="0.3"/>
  <pageSetup scale="8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M41"/>
  <sheetViews>
    <sheetView workbookViewId="0">
      <selection activeCell="M6" sqref="M6"/>
    </sheetView>
  </sheetViews>
  <sheetFormatPr defaultColWidth="8.85546875" defaultRowHeight="15" x14ac:dyDescent="0.25"/>
  <cols>
    <col min="1" max="1" width="19.85546875" style="153" customWidth="1"/>
    <col min="2" max="5" width="19.85546875" style="162" customWidth="1"/>
    <col min="6" max="7" width="8.85546875" style="153"/>
    <col min="8" max="8" width="16" style="153" customWidth="1"/>
    <col min="9" max="9" width="14.42578125" style="153" customWidth="1"/>
    <col min="10" max="10" width="17.5703125" style="153" customWidth="1"/>
    <col min="11" max="12" width="14.42578125" style="153" customWidth="1"/>
    <col min="13" max="13" width="16.5703125" style="153" customWidth="1"/>
    <col min="14" max="16384" width="8.85546875" style="153"/>
  </cols>
  <sheetData>
    <row r="1" spans="1:13" ht="15.75" thickBot="1" x14ac:dyDescent="0.3">
      <c r="A1" s="228" t="s">
        <v>157</v>
      </c>
      <c r="B1" s="229"/>
      <c r="C1" s="229"/>
      <c r="D1" s="229"/>
      <c r="E1" s="230"/>
      <c r="H1" s="225" t="s">
        <v>190</v>
      </c>
      <c r="I1" s="226"/>
      <c r="J1" s="226"/>
      <c r="K1" s="226"/>
      <c r="L1" s="226"/>
      <c r="M1" s="227"/>
    </row>
    <row r="2" spans="1:13" ht="45.75" thickBot="1" x14ac:dyDescent="0.3">
      <c r="A2" s="154"/>
      <c r="B2" s="155" t="s">
        <v>149</v>
      </c>
      <c r="C2" s="155" t="s">
        <v>150</v>
      </c>
      <c r="D2" s="155" t="s">
        <v>154</v>
      </c>
      <c r="E2" s="155" t="s">
        <v>35</v>
      </c>
      <c r="H2" s="154"/>
      <c r="I2" s="156" t="s">
        <v>149</v>
      </c>
      <c r="J2" s="156" t="s">
        <v>150</v>
      </c>
      <c r="K2" s="156" t="s">
        <v>154</v>
      </c>
      <c r="L2" s="156" t="s">
        <v>35</v>
      </c>
      <c r="M2" s="182" t="s">
        <v>183</v>
      </c>
    </row>
    <row r="3" spans="1:13" ht="15.75" thickBot="1" x14ac:dyDescent="0.3">
      <c r="A3" s="157" t="s">
        <v>151</v>
      </c>
      <c r="B3" s="158">
        <f>'TBL 1, 2 &amp; 3 NRC Reporting '!G20</f>
        <v>0.5</v>
      </c>
      <c r="C3" s="158">
        <f>'TBL 7,8 NRC RecordKeeping'!G24</f>
        <v>429</v>
      </c>
      <c r="D3" s="158">
        <v>0</v>
      </c>
      <c r="E3" s="158">
        <f>SUM(B3:D3)</f>
        <v>429.5</v>
      </c>
      <c r="H3" s="157" t="s">
        <v>151</v>
      </c>
      <c r="I3" s="158">
        <f>SUM(B17,B38)</f>
        <v>3.5</v>
      </c>
      <c r="J3" s="158">
        <f>SUM(C17,C38)</f>
        <v>2964</v>
      </c>
      <c r="K3" s="159">
        <f>D17</f>
        <v>0</v>
      </c>
      <c r="L3" s="158">
        <f>SUM(I3:K3)</f>
        <v>2967.5</v>
      </c>
      <c r="M3" s="160">
        <f>L3*268</f>
        <v>795290</v>
      </c>
    </row>
    <row r="4" spans="1:13" ht="15.75" thickBot="1" x14ac:dyDescent="0.3">
      <c r="A4" s="157" t="s">
        <v>152</v>
      </c>
      <c r="B4" s="158">
        <f>'TBL 1, 2 &amp; 3 NRC Reporting '!G13</f>
        <v>238.25</v>
      </c>
      <c r="C4" s="158">
        <f>'TBL 7,8 NRC RecordKeeping'!G17</f>
        <v>885</v>
      </c>
      <c r="D4" s="158">
        <f>'TBL 11,12 3rd Party'!G6</f>
        <v>-5.5</v>
      </c>
      <c r="E4" s="158">
        <f t="shared" ref="E4:E5" si="0">SUM(B4:D4)</f>
        <v>1117.75</v>
      </c>
      <c r="H4" s="157" t="s">
        <v>152</v>
      </c>
      <c r="I4" s="158">
        <f t="shared" ref="I4:J6" si="1">SUM(B18,B39)</f>
        <v>1649</v>
      </c>
      <c r="J4" s="158">
        <f t="shared" si="1"/>
        <v>29742.833333333332</v>
      </c>
      <c r="K4" s="159">
        <f t="shared" ref="K4:K6" si="2">D18</f>
        <v>-32.5</v>
      </c>
      <c r="L4" s="158">
        <f t="shared" ref="L4:L5" si="3">SUM(I4:K4)</f>
        <v>31359.333333333332</v>
      </c>
      <c r="M4" s="160">
        <f>L4*268</f>
        <v>8404301.3333333321</v>
      </c>
    </row>
    <row r="5" spans="1:13" ht="15.75" thickBot="1" x14ac:dyDescent="0.3">
      <c r="A5" s="157" t="s">
        <v>153</v>
      </c>
      <c r="B5" s="158">
        <f>'TBL 1, 2 &amp; 3 NRC Reporting '!G52</f>
        <v>-902.5</v>
      </c>
      <c r="C5" s="158">
        <v>0</v>
      </c>
      <c r="D5" s="158">
        <v>0</v>
      </c>
      <c r="E5" s="158">
        <f t="shared" si="0"/>
        <v>-902.5</v>
      </c>
      <c r="H5" s="157" t="s">
        <v>153</v>
      </c>
      <c r="I5" s="158">
        <f t="shared" si="1"/>
        <v>-5004.75</v>
      </c>
      <c r="J5" s="158">
        <f t="shared" si="1"/>
        <v>0</v>
      </c>
      <c r="K5" s="159">
        <f t="shared" si="2"/>
        <v>0</v>
      </c>
      <c r="L5" s="158">
        <f t="shared" si="3"/>
        <v>-5004.75</v>
      </c>
      <c r="M5" s="160">
        <f>L5*268</f>
        <v>-1341273</v>
      </c>
    </row>
    <row r="6" spans="1:13" ht="15.75" thickBot="1" x14ac:dyDescent="0.3">
      <c r="A6" s="161" t="s">
        <v>136</v>
      </c>
      <c r="B6" s="158">
        <f>SUM(B3:B5)</f>
        <v>-663.75</v>
      </c>
      <c r="C6" s="158">
        <f t="shared" ref="C6:D6" si="4">SUM(C3:C5)</f>
        <v>1314</v>
      </c>
      <c r="D6" s="158">
        <f t="shared" si="4"/>
        <v>-5.5</v>
      </c>
      <c r="E6" s="158">
        <f>SUM(E3:E5)</f>
        <v>644.75</v>
      </c>
      <c r="H6" s="161" t="s">
        <v>136</v>
      </c>
      <c r="I6" s="158">
        <f t="shared" si="1"/>
        <v>-3352.25</v>
      </c>
      <c r="J6" s="158">
        <f t="shared" si="1"/>
        <v>32706.833333333332</v>
      </c>
      <c r="K6" s="159">
        <f t="shared" si="2"/>
        <v>-32.5</v>
      </c>
      <c r="L6" s="158">
        <f>SUM(L3:L5)</f>
        <v>29322.083333333328</v>
      </c>
      <c r="M6" s="160">
        <f>L6*268</f>
        <v>7858318.3333333321</v>
      </c>
    </row>
    <row r="7" spans="1:13" ht="15.75" thickBot="1" x14ac:dyDescent="0.3"/>
    <row r="8" spans="1:13" ht="15.75" thickBot="1" x14ac:dyDescent="0.3">
      <c r="A8" s="234" t="s">
        <v>158</v>
      </c>
      <c r="B8" s="235"/>
      <c r="C8" s="235"/>
      <c r="D8" s="235"/>
      <c r="E8" s="236"/>
    </row>
    <row r="9" spans="1:13" ht="31.5" thickBot="1" x14ac:dyDescent="0.3">
      <c r="A9" s="154"/>
      <c r="B9" s="155" t="s">
        <v>149</v>
      </c>
      <c r="C9" s="155" t="s">
        <v>150</v>
      </c>
      <c r="D9" s="155" t="s">
        <v>154</v>
      </c>
      <c r="E9" s="155" t="s">
        <v>35</v>
      </c>
    </row>
    <row r="10" spans="1:13" ht="15.75" thickBot="1" x14ac:dyDescent="0.3">
      <c r="A10" s="157" t="s">
        <v>151</v>
      </c>
      <c r="B10" s="158">
        <f>'TBL 4, 5 &amp; 6 AS Reporting'!G20</f>
        <v>3</v>
      </c>
      <c r="C10" s="158">
        <f>'TBL 9,10 AS RecordKeeping'!G24</f>
        <v>2535</v>
      </c>
      <c r="D10" s="158">
        <v>0</v>
      </c>
      <c r="E10" s="158">
        <f t="shared" ref="E10:E12" si="5">SUM(B10:D10)</f>
        <v>2538</v>
      </c>
      <c r="H10" s="163"/>
      <c r="I10" s="164"/>
    </row>
    <row r="11" spans="1:13" ht="15.75" thickBot="1" x14ac:dyDescent="0.3">
      <c r="A11" s="157" t="s">
        <v>152</v>
      </c>
      <c r="B11" s="158">
        <f>'TBL 4, 5 &amp; 6 AS Reporting'!G13</f>
        <v>1410.75</v>
      </c>
      <c r="C11" s="158">
        <f>'TBL 9,10 AS RecordKeeping'!G17</f>
        <v>5244.5</v>
      </c>
      <c r="D11" s="158">
        <f>'TBL 11,12 3rd Party'!G13</f>
        <v>-27</v>
      </c>
      <c r="E11" s="158">
        <f t="shared" si="5"/>
        <v>6628.25</v>
      </c>
      <c r="H11" s="163"/>
      <c r="I11" s="163"/>
    </row>
    <row r="12" spans="1:13" ht="15.75" thickBot="1" x14ac:dyDescent="0.3">
      <c r="A12" s="157" t="s">
        <v>153</v>
      </c>
      <c r="B12" s="158">
        <f>'TBL 4, 5 &amp; 6 AS Reporting'!G52</f>
        <v>-5318.75</v>
      </c>
      <c r="C12" s="158">
        <v>0</v>
      </c>
      <c r="D12" s="158">
        <v>0</v>
      </c>
      <c r="E12" s="158">
        <f t="shared" si="5"/>
        <v>-5318.75</v>
      </c>
    </row>
    <row r="13" spans="1:13" ht="15.75" thickBot="1" x14ac:dyDescent="0.3">
      <c r="A13" s="161" t="s">
        <v>136</v>
      </c>
      <c r="B13" s="158">
        <f>SUM(B10:B12)</f>
        <v>-3905</v>
      </c>
      <c r="C13" s="158">
        <f t="shared" ref="C13:D13" si="6">SUM(C10:C12)</f>
        <v>7779.5</v>
      </c>
      <c r="D13" s="158">
        <f t="shared" si="6"/>
        <v>-27</v>
      </c>
      <c r="E13" s="158">
        <f>SUM(B13:D13)</f>
        <v>3847.5</v>
      </c>
    </row>
    <row r="14" spans="1:13" ht="15.75" thickBot="1" x14ac:dyDescent="0.3">
      <c r="A14" s="165"/>
    </row>
    <row r="15" spans="1:13" ht="15.75" thickBot="1" x14ac:dyDescent="0.3">
      <c r="A15" s="234" t="s">
        <v>156</v>
      </c>
      <c r="B15" s="235"/>
      <c r="C15" s="235"/>
      <c r="D15" s="235"/>
      <c r="E15" s="236"/>
    </row>
    <row r="16" spans="1:13" ht="31.5" thickBot="1" x14ac:dyDescent="0.3">
      <c r="A16" s="154"/>
      <c r="B16" s="166" t="s">
        <v>149</v>
      </c>
      <c r="C16" s="166" t="s">
        <v>150</v>
      </c>
      <c r="D16" s="166" t="s">
        <v>154</v>
      </c>
      <c r="E16" s="166" t="s">
        <v>35</v>
      </c>
    </row>
    <row r="17" spans="1:7" ht="15.75" thickBot="1" x14ac:dyDescent="0.3">
      <c r="A17" s="157" t="s">
        <v>151</v>
      </c>
      <c r="B17" s="158">
        <f>SUM(B3,B10)</f>
        <v>3.5</v>
      </c>
      <c r="C17" s="158">
        <f t="shared" ref="C17:E17" si="7">SUM(C3,C10)</f>
        <v>2964</v>
      </c>
      <c r="D17" s="158">
        <f t="shared" si="7"/>
        <v>0</v>
      </c>
      <c r="E17" s="158">
        <f t="shared" si="7"/>
        <v>2967.5</v>
      </c>
    </row>
    <row r="18" spans="1:7" ht="15.75" thickBot="1" x14ac:dyDescent="0.3">
      <c r="A18" s="157" t="s">
        <v>152</v>
      </c>
      <c r="B18" s="158">
        <f t="shared" ref="B18:E20" si="8">SUM(B4,B11)</f>
        <v>1649</v>
      </c>
      <c r="C18" s="158">
        <f t="shared" si="8"/>
        <v>6129.5</v>
      </c>
      <c r="D18" s="158">
        <f t="shared" si="8"/>
        <v>-32.5</v>
      </c>
      <c r="E18" s="158">
        <f t="shared" si="8"/>
        <v>7746</v>
      </c>
    </row>
    <row r="19" spans="1:7" ht="15.75" thickBot="1" x14ac:dyDescent="0.3">
      <c r="A19" s="157" t="s">
        <v>153</v>
      </c>
      <c r="B19" s="158">
        <f t="shared" si="8"/>
        <v>-6221.25</v>
      </c>
      <c r="C19" s="158">
        <f t="shared" si="8"/>
        <v>0</v>
      </c>
      <c r="D19" s="158">
        <f t="shared" si="8"/>
        <v>0</v>
      </c>
      <c r="E19" s="158">
        <f t="shared" si="8"/>
        <v>-6221.25</v>
      </c>
    </row>
    <row r="20" spans="1:7" ht="15.75" thickBot="1" x14ac:dyDescent="0.3">
      <c r="A20" s="161" t="s">
        <v>136</v>
      </c>
      <c r="B20" s="158">
        <f t="shared" si="8"/>
        <v>-4568.75</v>
      </c>
      <c r="C20" s="158">
        <f t="shared" si="8"/>
        <v>9093.5</v>
      </c>
      <c r="D20" s="158">
        <f t="shared" si="8"/>
        <v>-32.5</v>
      </c>
      <c r="E20" s="158">
        <f t="shared" si="8"/>
        <v>4492.25</v>
      </c>
      <c r="G20" s="167"/>
    </row>
    <row r="21" spans="1:7" ht="15.75" thickBot="1" x14ac:dyDescent="0.3"/>
    <row r="22" spans="1:7" ht="15.75" thickBot="1" x14ac:dyDescent="0.3">
      <c r="A22" s="228" t="s">
        <v>172</v>
      </c>
      <c r="B22" s="229"/>
      <c r="C22" s="229"/>
      <c r="D22" s="230"/>
    </row>
    <row r="23" spans="1:7" ht="29.25" thickBot="1" x14ac:dyDescent="0.3">
      <c r="A23" s="154"/>
      <c r="B23" s="166" t="s">
        <v>149</v>
      </c>
      <c r="C23" s="166" t="s">
        <v>150</v>
      </c>
      <c r="D23" s="166" t="s">
        <v>35</v>
      </c>
    </row>
    <row r="24" spans="1:7" ht="15.75" thickBot="1" x14ac:dyDescent="0.3">
      <c r="A24" s="157" t="s">
        <v>151</v>
      </c>
      <c r="B24" s="158">
        <v>0</v>
      </c>
      <c r="C24" s="158">
        <v>0</v>
      </c>
      <c r="D24" s="158">
        <f>SUM(B24:C24)</f>
        <v>0</v>
      </c>
    </row>
    <row r="25" spans="1:7" ht="15.75" thickBot="1" x14ac:dyDescent="0.3">
      <c r="A25" s="157" t="s">
        <v>152</v>
      </c>
      <c r="B25" s="168">
        <v>0</v>
      </c>
      <c r="C25" s="158">
        <f>'TBL 15,16 One Time Rdkeeping'!G33</f>
        <v>3420.3333333333335</v>
      </c>
      <c r="D25" s="158">
        <f t="shared" ref="D25:D27" si="9">SUM(B25:C25)</f>
        <v>3420.3333333333335</v>
      </c>
    </row>
    <row r="26" spans="1:7" ht="15.75" thickBot="1" x14ac:dyDescent="0.3">
      <c r="A26" s="157" t="s">
        <v>153</v>
      </c>
      <c r="B26" s="158">
        <f>'TBL 13,14 One time Reporting'!G8</f>
        <v>172.83333333333334</v>
      </c>
      <c r="C26" s="158">
        <v>0</v>
      </c>
      <c r="D26" s="158">
        <f t="shared" si="9"/>
        <v>172.83333333333334</v>
      </c>
    </row>
    <row r="27" spans="1:7" ht="15.75" thickBot="1" x14ac:dyDescent="0.3">
      <c r="A27" s="161" t="s">
        <v>136</v>
      </c>
      <c r="B27" s="158">
        <f>SUM(B24:B26)</f>
        <v>172.83333333333334</v>
      </c>
      <c r="C27" s="158">
        <f>SUM(C24:C26)</f>
        <v>3420.3333333333335</v>
      </c>
      <c r="D27" s="158">
        <f t="shared" si="9"/>
        <v>3593.166666666667</v>
      </c>
    </row>
    <row r="28" spans="1:7" ht="15.75" thickBot="1" x14ac:dyDescent="0.3">
      <c r="A28" s="169"/>
    </row>
    <row r="29" spans="1:7" ht="33.75" customHeight="1" thickBot="1" x14ac:dyDescent="0.3">
      <c r="A29" s="231" t="s">
        <v>173</v>
      </c>
      <c r="B29" s="232"/>
      <c r="C29" s="232"/>
      <c r="D29" s="233"/>
    </row>
    <row r="30" spans="1:7" ht="29.25" thickBot="1" x14ac:dyDescent="0.3">
      <c r="A30" s="154"/>
      <c r="B30" s="166" t="s">
        <v>149</v>
      </c>
      <c r="C30" s="166" t="s">
        <v>150</v>
      </c>
      <c r="D30" s="166" t="s">
        <v>35</v>
      </c>
    </row>
    <row r="31" spans="1:7" ht="15.75" thickBot="1" x14ac:dyDescent="0.3">
      <c r="A31" s="157" t="s">
        <v>151</v>
      </c>
      <c r="B31" s="170">
        <v>0</v>
      </c>
      <c r="C31" s="170">
        <v>0</v>
      </c>
      <c r="D31" s="170">
        <f>SUM(B31:C31)</f>
        <v>0</v>
      </c>
    </row>
    <row r="32" spans="1:7" ht="15.75" thickBot="1" x14ac:dyDescent="0.3">
      <c r="A32" s="157" t="s">
        <v>152</v>
      </c>
      <c r="B32" s="171">
        <v>0</v>
      </c>
      <c r="C32" s="170">
        <f>'TBL 15,16 One Time Rdkeeping'!G16</f>
        <v>20193</v>
      </c>
      <c r="D32" s="170">
        <f t="shared" ref="D32:D33" si="10">SUM(B32:C32)</f>
        <v>20193</v>
      </c>
    </row>
    <row r="33" spans="1:4" ht="15.75" thickBot="1" x14ac:dyDescent="0.3">
      <c r="A33" s="157" t="s">
        <v>153</v>
      </c>
      <c r="B33" s="170">
        <f>'TBL 13,14 One time Reporting'!G15</f>
        <v>1043.6666666666667</v>
      </c>
      <c r="C33" s="170">
        <v>0</v>
      </c>
      <c r="D33" s="170">
        <f t="shared" si="10"/>
        <v>1043.6666666666667</v>
      </c>
    </row>
    <row r="34" spans="1:4" ht="15.75" thickBot="1" x14ac:dyDescent="0.3">
      <c r="A34" s="161" t="s">
        <v>136</v>
      </c>
      <c r="B34" s="170">
        <f>SUM(B31:B33)</f>
        <v>1043.6666666666667</v>
      </c>
      <c r="C34" s="170">
        <f t="shared" ref="C34:D34" si="11">SUM(C31:C33)</f>
        <v>20193</v>
      </c>
      <c r="D34" s="170">
        <f t="shared" si="11"/>
        <v>21236.666666666668</v>
      </c>
    </row>
    <row r="35" spans="1:4" ht="15.75" thickBot="1" x14ac:dyDescent="0.3">
      <c r="A35" s="169"/>
    </row>
    <row r="36" spans="1:4" ht="15.75" thickBot="1" x14ac:dyDescent="0.3">
      <c r="A36" s="228" t="s">
        <v>174</v>
      </c>
      <c r="B36" s="229"/>
      <c r="C36" s="229"/>
      <c r="D36" s="230"/>
    </row>
    <row r="37" spans="1:4" ht="29.25" thickBot="1" x14ac:dyDescent="0.3">
      <c r="A37" s="154"/>
      <c r="B37" s="166" t="s">
        <v>149</v>
      </c>
      <c r="C37" s="166" t="s">
        <v>150</v>
      </c>
      <c r="D37" s="166" t="s">
        <v>35</v>
      </c>
    </row>
    <row r="38" spans="1:4" ht="15.75" thickBot="1" x14ac:dyDescent="0.3">
      <c r="A38" s="157" t="s">
        <v>151</v>
      </c>
      <c r="B38" s="158">
        <f>SUM(B24,B31)</f>
        <v>0</v>
      </c>
      <c r="C38" s="158">
        <f>SUM(C24,C31)</f>
        <v>0</v>
      </c>
      <c r="D38" s="158">
        <f>SUM(D24,D31)</f>
        <v>0</v>
      </c>
    </row>
    <row r="39" spans="1:4" ht="15.75" thickBot="1" x14ac:dyDescent="0.3">
      <c r="A39" s="157" t="s">
        <v>152</v>
      </c>
      <c r="B39" s="158">
        <f t="shared" ref="B39:C39" si="12">SUM(B25,B32)</f>
        <v>0</v>
      </c>
      <c r="C39" s="158">
        <f t="shared" si="12"/>
        <v>23613.333333333332</v>
      </c>
      <c r="D39" s="158">
        <f t="shared" ref="D39" si="13">SUM(D25,D32)</f>
        <v>23613.333333333332</v>
      </c>
    </row>
    <row r="40" spans="1:4" ht="15.75" thickBot="1" x14ac:dyDescent="0.3">
      <c r="A40" s="157" t="s">
        <v>153</v>
      </c>
      <c r="B40" s="158">
        <f t="shared" ref="B40:C40" si="14">SUM(B26,B33)</f>
        <v>1216.5</v>
      </c>
      <c r="C40" s="158">
        <f t="shared" si="14"/>
        <v>0</v>
      </c>
      <c r="D40" s="158">
        <f t="shared" ref="D40" si="15">SUM(D26,D33)</f>
        <v>1216.5</v>
      </c>
    </row>
    <row r="41" spans="1:4" ht="15.75" thickBot="1" x14ac:dyDescent="0.3">
      <c r="A41" s="161" t="s">
        <v>136</v>
      </c>
      <c r="B41" s="158">
        <f t="shared" ref="B41:C41" si="16">SUM(B27,B34)</f>
        <v>1216.5</v>
      </c>
      <c r="C41" s="158">
        <f t="shared" si="16"/>
        <v>23613.333333333332</v>
      </c>
      <c r="D41" s="158">
        <f t="shared" ref="D41" si="17">SUM(D27,D34)</f>
        <v>24829.833333333336</v>
      </c>
    </row>
  </sheetData>
  <mergeCells count="7">
    <mergeCell ref="H1:M1"/>
    <mergeCell ref="A22:D22"/>
    <mergeCell ref="A29:D29"/>
    <mergeCell ref="A36:D36"/>
    <mergeCell ref="A1:E1"/>
    <mergeCell ref="A8:E8"/>
    <mergeCell ref="A15:E1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Prg Codes</vt:lpstr>
      <vt:lpstr>TBL 1, 2 &amp; 3 NRC Reporting </vt:lpstr>
      <vt:lpstr>TBL 4, 5 &amp; 6 AS Reporting</vt:lpstr>
      <vt:lpstr>TBL 7,8 NRC RecordKeeping</vt:lpstr>
      <vt:lpstr>TBL 9,10 AS RecordKeeping</vt:lpstr>
      <vt:lpstr>TBL 11,12 3rd Party</vt:lpstr>
      <vt:lpstr>TBL 13,14 One time Reporting</vt:lpstr>
      <vt:lpstr>TBL 15,16 One Time Rdkeeping</vt:lpstr>
      <vt:lpstr>TOTAL BURDEN</vt:lpstr>
      <vt:lpstr>Total R&amp;R</vt:lpstr>
      <vt:lpstr>'Prg Codes'!Print_Area</vt:lpstr>
      <vt:lpstr>'TBL 1, 2 &amp; 3 NRC Reporting '!Print_Area</vt:lpstr>
      <vt:lpstr>'TBL 13,14 One time Reporting'!Print_Area</vt:lpstr>
      <vt:lpstr>'TBL 15,16 One Time Rdkeeping'!Print_Area</vt:lpstr>
      <vt:lpstr>'TBL 4, 5 &amp; 6 AS Reporting'!Print_Area</vt:lpstr>
      <vt:lpstr>'TBL 7,8 NRC RecordKeeping'!Print_Area</vt:lpstr>
      <vt:lpstr>'TBL 9,10 AS RecordKeeping'!Print_Area</vt:lpstr>
    </vt:vector>
  </TitlesOfParts>
  <Company>USNRC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GRT1</dc:creator>
  <cp:lastModifiedBy>Lohr, Edward</cp:lastModifiedBy>
  <cp:lastPrinted>2014-02-27T17:43:52Z</cp:lastPrinted>
  <dcterms:created xsi:type="dcterms:W3CDTF">2010-02-26T16:25:42Z</dcterms:created>
  <dcterms:modified xsi:type="dcterms:W3CDTF">2015-12-24T13:42:47Z</dcterms:modified>
</cp:coreProperties>
</file>