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180" windowWidth="14760" windowHeight="13740" tabRatio="550" activeTab="2"/>
  </bookViews>
  <sheets>
    <sheet name="#0055 Reporting" sheetId="2" r:id="rId1"/>
    <sheet name="#0055 Recordkeeping" sheetId="1" r:id="rId2"/>
    <sheet name="#0055 BURDEN SUMMARY" sheetId="3" r:id="rId3"/>
  </sheets>
  <definedNames>
    <definedName name="_xlnm._FilterDatabase" localSheetId="0" hidden="1">'#0055 Reporting'!$A$1:$K$52</definedName>
    <definedName name="_xlnm.Print_Area" localSheetId="1">'#0055 Recordkeeping'!$A$1:$K$27</definedName>
    <definedName name="_xlnm.Print_Titles" localSheetId="1">'#0055 Recordkeeping'!$1:$2</definedName>
    <definedName name="_xlnm.Print_Titles" localSheetId="0">'#0055 Reporting'!$1:$2</definedName>
  </definedNames>
  <calcPr calcId="145621"/>
</workbook>
</file>

<file path=xl/calcChain.xml><?xml version="1.0" encoding="utf-8"?>
<calcChain xmlns="http://schemas.openxmlformats.org/spreadsheetml/2006/main">
  <c r="K62" i="2" l="1"/>
  <c r="K69" i="2" s="1"/>
  <c r="H27" i="1" l="1"/>
  <c r="H14" i="1"/>
  <c r="D7" i="1"/>
  <c r="I26" i="1" l="1"/>
  <c r="I25" i="1"/>
  <c r="I24" i="1"/>
  <c r="I18" i="1"/>
  <c r="I14" i="1"/>
  <c r="I7" i="1"/>
  <c r="F7" i="1"/>
  <c r="J4" i="3"/>
  <c r="H4" i="3"/>
  <c r="G5" i="3"/>
  <c r="F4" i="3"/>
  <c r="D4" i="3" l="1"/>
  <c r="D3" i="3"/>
  <c r="F3" i="3" s="1"/>
  <c r="B5" i="3"/>
  <c r="D5" i="3" l="1"/>
  <c r="C5" i="3" s="1"/>
  <c r="D60" i="2"/>
  <c r="C61" i="2" l="1"/>
  <c r="H7" i="1" l="1"/>
  <c r="H52" i="2" l="1"/>
  <c r="H38" i="2"/>
  <c r="F26" i="1" l="1"/>
  <c r="F25" i="1"/>
  <c r="F24" i="1"/>
  <c r="D25" i="1"/>
  <c r="D26" i="1"/>
  <c r="D24" i="1"/>
  <c r="C62" i="2"/>
  <c r="H62" i="2" l="1"/>
  <c r="E61" i="2"/>
  <c r="F61" i="2"/>
  <c r="G61" i="2" l="1"/>
  <c r="I6" i="1"/>
  <c r="G7" i="1"/>
  <c r="E7" i="1"/>
  <c r="E6" i="1"/>
  <c r="G6" i="1" s="1"/>
  <c r="J6" i="1" s="1"/>
  <c r="J61" i="2" l="1"/>
  <c r="K6" i="1"/>
  <c r="J62" i="2" l="1"/>
  <c r="J70" i="2" s="1"/>
  <c r="J69" i="2"/>
  <c r="C55" i="2"/>
  <c r="D12" i="1"/>
  <c r="D13" i="1" l="1"/>
  <c r="D21" i="2"/>
  <c r="D33" i="2" s="1"/>
  <c r="D18" i="2"/>
  <c r="D15" i="2"/>
  <c r="D13" i="2"/>
  <c r="E29" i="2" l="1"/>
  <c r="G29" i="2" s="1"/>
  <c r="I29" i="2" s="1"/>
  <c r="K29" i="2" s="1"/>
  <c r="I36" i="2"/>
  <c r="K36" i="2" s="1"/>
  <c r="C69" i="2"/>
  <c r="E28" i="2" l="1"/>
  <c r="G28" i="2" s="1"/>
  <c r="J52" i="2"/>
  <c r="E51" i="2" l="1"/>
  <c r="G51" i="2" s="1"/>
  <c r="I51" i="2" s="1"/>
  <c r="K51" i="2" s="1"/>
  <c r="C67" i="2" l="1"/>
  <c r="C57" i="2"/>
  <c r="C68" i="2" s="1"/>
  <c r="I28" i="2"/>
  <c r="K28" i="2" s="1"/>
  <c r="H57" i="2"/>
  <c r="E44" i="2"/>
  <c r="E43" i="2"/>
  <c r="G43" i="2" s="1"/>
  <c r="I43" i="2" s="1"/>
  <c r="K43" i="2" s="1"/>
  <c r="G44" i="2" l="1"/>
  <c r="I44" i="2" s="1"/>
  <c r="K44" i="2" s="1"/>
  <c r="E30" i="2"/>
  <c r="G30" i="2" s="1"/>
  <c r="I30" i="2" s="1"/>
  <c r="K30" i="2" s="1"/>
  <c r="E32" i="2"/>
  <c r="G32" i="2" s="1"/>
  <c r="I32" i="2" s="1"/>
  <c r="K32" i="2" s="1"/>
  <c r="E21" i="2"/>
  <c r="G21" i="2" s="1"/>
  <c r="I21" i="2" s="1"/>
  <c r="K21" i="2" s="1"/>
  <c r="C26" i="1"/>
  <c r="C19" i="1"/>
  <c r="E18" i="1"/>
  <c r="E19" i="1" s="1"/>
  <c r="C24" i="1"/>
  <c r="E5" i="1"/>
  <c r="G5" i="1" s="1"/>
  <c r="I5" i="1" s="1"/>
  <c r="K5" i="1" s="1"/>
  <c r="E4" i="1"/>
  <c r="G4" i="1" s="1"/>
  <c r="I4" i="1" s="1"/>
  <c r="E55" i="2"/>
  <c r="G55" i="2" s="1"/>
  <c r="I55" i="2" s="1"/>
  <c r="K55" i="2" s="1"/>
  <c r="E47" i="2"/>
  <c r="E46" i="2"/>
  <c r="G46" i="2" s="1"/>
  <c r="I46" i="2" s="1"/>
  <c r="K46" i="2" s="1"/>
  <c r="E42" i="2"/>
  <c r="G42" i="2" s="1"/>
  <c r="I42" i="2" s="1"/>
  <c r="K42" i="2" s="1"/>
  <c r="E41" i="2"/>
  <c r="G41" i="2" s="1"/>
  <c r="I41" i="2" s="1"/>
  <c r="K41" i="2" s="1"/>
  <c r="E35" i="2"/>
  <c r="G35" i="2" s="1"/>
  <c r="I35" i="2" s="1"/>
  <c r="K35" i="2" s="1"/>
  <c r="E34" i="2"/>
  <c r="G34" i="2" s="1"/>
  <c r="I34" i="2" s="1"/>
  <c r="K34" i="2" s="1"/>
  <c r="E24" i="2"/>
  <c r="G24" i="2" s="1"/>
  <c r="I24" i="2" s="1"/>
  <c r="K24" i="2" s="1"/>
  <c r="E23" i="2"/>
  <c r="G23" i="2" s="1"/>
  <c r="I23" i="2" s="1"/>
  <c r="K23" i="2" s="1"/>
  <c r="E22" i="2"/>
  <c r="G22" i="2" s="1"/>
  <c r="I22" i="2" s="1"/>
  <c r="K22" i="2" s="1"/>
  <c r="E18" i="2"/>
  <c r="G18" i="2" s="1"/>
  <c r="I18" i="2" s="1"/>
  <c r="K18" i="2" s="1"/>
  <c r="E17" i="2"/>
  <c r="G17" i="2" s="1"/>
  <c r="I17" i="2" s="1"/>
  <c r="K17" i="2" s="1"/>
  <c r="E16" i="2"/>
  <c r="G16" i="2" s="1"/>
  <c r="I16" i="2" s="1"/>
  <c r="K16" i="2" s="1"/>
  <c r="E15" i="2"/>
  <c r="G15" i="2" s="1"/>
  <c r="I15" i="2" s="1"/>
  <c r="K15" i="2" s="1"/>
  <c r="E14" i="2"/>
  <c r="G14" i="2" s="1"/>
  <c r="I14" i="2" s="1"/>
  <c r="K14" i="2" s="1"/>
  <c r="E13" i="2"/>
  <c r="G13" i="2" s="1"/>
  <c r="I13" i="2" s="1"/>
  <c r="K13" i="2" s="1"/>
  <c r="E9" i="2"/>
  <c r="G9" i="2" s="1"/>
  <c r="I9" i="2" s="1"/>
  <c r="K9" i="2" s="1"/>
  <c r="E10" i="2"/>
  <c r="G10" i="2" s="1"/>
  <c r="I10" i="2" s="1"/>
  <c r="K10" i="2" s="1"/>
  <c r="E8" i="2"/>
  <c r="G8" i="2" s="1"/>
  <c r="I8" i="2" s="1"/>
  <c r="K8" i="2" s="1"/>
  <c r="E7" i="2"/>
  <c r="G7" i="2" s="1"/>
  <c r="I7" i="2" s="1"/>
  <c r="K7" i="2" s="1"/>
  <c r="E5" i="2"/>
  <c r="G5" i="2" s="1"/>
  <c r="I5" i="2" s="1"/>
  <c r="K5" i="2" s="1"/>
  <c r="C25" i="1"/>
  <c r="E11" i="1"/>
  <c r="G11" i="1" s="1"/>
  <c r="E12" i="1"/>
  <c r="G12" i="1" s="1"/>
  <c r="I12" i="1" s="1"/>
  <c r="K12" i="1" s="1"/>
  <c r="E13" i="1"/>
  <c r="G13" i="1" s="1"/>
  <c r="I13" i="1" s="1"/>
  <c r="K13" i="1" s="1"/>
  <c r="H67" i="2"/>
  <c r="H68" i="2"/>
  <c r="E4" i="2"/>
  <c r="E6" i="2"/>
  <c r="G6" i="2" s="1"/>
  <c r="I6" i="2" s="1"/>
  <c r="K6" i="2" s="1"/>
  <c r="E11" i="2"/>
  <c r="G11" i="2" s="1"/>
  <c r="I11" i="2" s="1"/>
  <c r="K11" i="2" s="1"/>
  <c r="E12" i="2"/>
  <c r="G12" i="2" s="1"/>
  <c r="I12" i="2" s="1"/>
  <c r="K12" i="2" s="1"/>
  <c r="E19" i="2"/>
  <c r="G19" i="2" s="1"/>
  <c r="I19" i="2" s="1"/>
  <c r="K19" i="2" s="1"/>
  <c r="E20" i="2"/>
  <c r="G20" i="2" s="1"/>
  <c r="I20" i="2" s="1"/>
  <c r="K20" i="2" s="1"/>
  <c r="E26" i="2"/>
  <c r="G26" i="2" s="1"/>
  <c r="I26" i="2" s="1"/>
  <c r="K26" i="2" s="1"/>
  <c r="E27" i="2"/>
  <c r="G27" i="2" s="1"/>
  <c r="I27" i="2" s="1"/>
  <c r="K27" i="2" s="1"/>
  <c r="E31" i="2"/>
  <c r="G31" i="2" s="1"/>
  <c r="I31" i="2" s="1"/>
  <c r="K31" i="2" s="1"/>
  <c r="E33" i="2"/>
  <c r="G33" i="2" s="1"/>
  <c r="I33" i="2" s="1"/>
  <c r="K33" i="2" s="1"/>
  <c r="E45" i="2"/>
  <c r="G45" i="2" s="1"/>
  <c r="I45" i="2" s="1"/>
  <c r="K45" i="2" s="1"/>
  <c r="E48" i="2"/>
  <c r="G48" i="2" s="1"/>
  <c r="I48" i="2" s="1"/>
  <c r="K48" i="2" s="1"/>
  <c r="E49" i="2"/>
  <c r="G49" i="2" s="1"/>
  <c r="I49" i="2" s="1"/>
  <c r="K49" i="2" s="1"/>
  <c r="E50" i="2"/>
  <c r="G50" i="2" s="1"/>
  <c r="I50" i="2" s="1"/>
  <c r="K50" i="2" s="1"/>
  <c r="E56" i="2"/>
  <c r="G56" i="2" s="1"/>
  <c r="I56" i="2" s="1"/>
  <c r="K56" i="2" s="1"/>
  <c r="E60" i="2"/>
  <c r="C70" i="2"/>
  <c r="G60" i="2" l="1"/>
  <c r="E62" i="2"/>
  <c r="D62" i="2" s="1"/>
  <c r="G4" i="2"/>
  <c r="E38" i="2"/>
  <c r="D38" i="2" s="1"/>
  <c r="E26" i="1"/>
  <c r="I57" i="2"/>
  <c r="K57" i="2" s="1"/>
  <c r="G47" i="2"/>
  <c r="I47" i="2" s="1"/>
  <c r="K47" i="2" s="1"/>
  <c r="K4" i="1"/>
  <c r="G18" i="1"/>
  <c r="E52" i="2"/>
  <c r="C27" i="1"/>
  <c r="D19" i="1"/>
  <c r="E24" i="1"/>
  <c r="E14" i="1"/>
  <c r="D14" i="1" s="1"/>
  <c r="I11" i="1"/>
  <c r="G14" i="1"/>
  <c r="H69" i="2"/>
  <c r="G57" i="2"/>
  <c r="E57" i="2"/>
  <c r="J67" i="2"/>
  <c r="I60" i="2" l="1"/>
  <c r="G62" i="2"/>
  <c r="I4" i="2"/>
  <c r="I38" i="2" s="1"/>
  <c r="G38" i="2"/>
  <c r="F38" i="2" s="1"/>
  <c r="G52" i="2"/>
  <c r="G19" i="1"/>
  <c r="F19" i="1" s="1"/>
  <c r="G26" i="1"/>
  <c r="E69" i="2"/>
  <c r="D69" i="2" s="1"/>
  <c r="E66" i="2"/>
  <c r="D66" i="2" s="1"/>
  <c r="E25" i="1"/>
  <c r="E27" i="1" s="1"/>
  <c r="K7" i="1"/>
  <c r="G24" i="1"/>
  <c r="K24" i="1" s="1"/>
  <c r="G25" i="1"/>
  <c r="F14" i="1"/>
  <c r="K11" i="1"/>
  <c r="F57" i="2"/>
  <c r="G68" i="2"/>
  <c r="I68" i="2" s="1"/>
  <c r="K68" i="2" s="1"/>
  <c r="D57" i="2"/>
  <c r="E68" i="2"/>
  <c r="D68" i="2" s="1"/>
  <c r="I5" i="3"/>
  <c r="G66" i="2"/>
  <c r="F62" i="2" l="1"/>
  <c r="G69" i="2"/>
  <c r="F69" i="2" s="1"/>
  <c r="I62" i="2"/>
  <c r="K4" i="2"/>
  <c r="K38" i="2"/>
  <c r="I52" i="2"/>
  <c r="K52" i="2" s="1"/>
  <c r="K18" i="1"/>
  <c r="I19" i="1"/>
  <c r="G27" i="1"/>
  <c r="K14" i="1"/>
  <c r="D27" i="1"/>
  <c r="F66" i="2"/>
  <c r="G67" i="2"/>
  <c r="F68" i="2"/>
  <c r="F52" i="2"/>
  <c r="D52" i="2"/>
  <c r="E67" i="2"/>
  <c r="I69" i="2" l="1"/>
  <c r="G70" i="2"/>
  <c r="I67" i="2"/>
  <c r="K19" i="1"/>
  <c r="K26" i="1"/>
  <c r="F67" i="2"/>
  <c r="F27" i="1"/>
  <c r="K25" i="1"/>
  <c r="D67" i="2"/>
  <c r="E70" i="2"/>
  <c r="K67" i="2" l="1"/>
  <c r="F5" i="3"/>
  <c r="E5" i="3" s="1"/>
  <c r="K27" i="1"/>
  <c r="I27" i="1"/>
  <c r="D70" i="2"/>
  <c r="F70" i="2"/>
  <c r="H66" i="2" l="1"/>
  <c r="I66" i="2" s="1"/>
  <c r="K66" i="2" l="1"/>
  <c r="I70" i="2"/>
  <c r="K70" i="2" s="1"/>
  <c r="H70" i="2"/>
  <c r="J5" i="3" l="1"/>
  <c r="H5" i="3"/>
</calcChain>
</file>

<file path=xl/comments1.xml><?xml version="1.0" encoding="utf-8"?>
<comments xmlns="http://schemas.openxmlformats.org/spreadsheetml/2006/main">
  <authors>
    <author>Barbara J. Smith</author>
    <author>SWRO</author>
    <author>Huber, Erika - FNS</author>
    <author>bkowtha</author>
    <author>BBrennan</author>
  </authors>
  <commentList>
    <comment ref="C5" authorId="0">
      <text>
        <r>
          <rPr>
            <b/>
            <sz val="8"/>
            <color indexed="81"/>
            <rFont val="Tahoma"/>
            <family val="2"/>
          </rPr>
          <t>Barbara J. Smith:</t>
        </r>
        <r>
          <rPr>
            <sz val="8"/>
            <color indexed="81"/>
            <rFont val="Tahoma"/>
            <family val="2"/>
          </rPr>
          <t xml:space="preserve">
Cuurent number of CACFP SAs is 56.</t>
        </r>
      </text>
    </comment>
    <comment ref="F5" authorId="1">
      <text>
        <r>
          <rPr>
            <b/>
            <sz val="9"/>
            <color indexed="81"/>
            <rFont val="Tahoma"/>
            <family val="2"/>
          </rPr>
          <t>SD: Process simplified due to advanced technology
and previous burden included admininstrative burden.</t>
        </r>
      </text>
    </comment>
    <comment ref="F6" authorId="1">
      <text>
        <r>
          <rPr>
            <b/>
            <sz val="9"/>
            <color indexed="81"/>
            <rFont val="Tahoma"/>
            <family val="2"/>
          </rPr>
          <t>SD: Process simplified due to advanced technology
and previous burden included admininstrative burden.</t>
        </r>
        <r>
          <rPr>
            <sz val="9"/>
            <color indexed="81"/>
            <rFont val="Tahoma"/>
            <family val="2"/>
          </rPr>
          <t xml:space="preserve">
</t>
        </r>
      </text>
    </comment>
    <comment ref="F7" authorId="1">
      <text>
        <r>
          <rPr>
            <b/>
            <sz val="9"/>
            <color indexed="81"/>
            <rFont val="Tahoma"/>
            <family val="2"/>
          </rPr>
          <t>SD: Process simplified due to advanced technology
and previous burden included admininstrative burden.</t>
        </r>
        <r>
          <rPr>
            <sz val="9"/>
            <color indexed="81"/>
            <rFont val="Tahoma"/>
            <family val="2"/>
          </rPr>
          <t xml:space="preserve">
</t>
        </r>
      </text>
    </comment>
    <comment ref="F8" authorId="1">
      <text>
        <r>
          <rPr>
            <b/>
            <sz val="9"/>
            <color indexed="81"/>
            <rFont val="Tahoma"/>
            <family val="2"/>
          </rPr>
          <t>SD: Process simplified due to advanced technology.</t>
        </r>
        <r>
          <rPr>
            <sz val="9"/>
            <color indexed="81"/>
            <rFont val="Tahoma"/>
            <family val="2"/>
          </rPr>
          <t xml:space="preserve">
</t>
        </r>
      </text>
    </comment>
    <comment ref="F9" authorId="1">
      <text>
        <r>
          <rPr>
            <b/>
            <sz val="9"/>
            <color indexed="81"/>
            <rFont val="Tahoma"/>
            <family val="2"/>
          </rPr>
          <t>SD: Process simplified due to advanced technology (NDL system).</t>
        </r>
        <r>
          <rPr>
            <sz val="9"/>
            <color indexed="81"/>
            <rFont val="Tahoma"/>
            <family val="2"/>
          </rPr>
          <t xml:space="preserve">
</t>
        </r>
      </text>
    </comment>
    <comment ref="F10" authorId="1">
      <text>
        <r>
          <rPr>
            <b/>
            <sz val="9"/>
            <color indexed="81"/>
            <rFont val="Tahoma"/>
            <family val="2"/>
          </rPr>
          <t>SD: Process simplified due to advanced technology.</t>
        </r>
        <r>
          <rPr>
            <sz val="9"/>
            <color indexed="81"/>
            <rFont val="Tahoma"/>
            <family val="2"/>
          </rPr>
          <t xml:space="preserve">
</t>
        </r>
      </text>
    </comment>
    <comment ref="C11" authorId="1">
      <text>
        <r>
          <rPr>
            <b/>
            <sz val="9"/>
            <color indexed="81"/>
            <rFont val="Tahoma"/>
            <family val="2"/>
          </rPr>
          <t>SD: Most SAs already have this procedure due to implementation of published guidance.</t>
        </r>
        <r>
          <rPr>
            <sz val="9"/>
            <color indexed="81"/>
            <rFont val="Tahoma"/>
            <family val="2"/>
          </rPr>
          <t xml:space="preserve">
</t>
        </r>
      </text>
    </comment>
    <comment ref="C12" authorId="1">
      <text>
        <r>
          <rPr>
            <b/>
            <sz val="9"/>
            <color indexed="81"/>
            <rFont val="Tahoma"/>
            <family val="2"/>
          </rPr>
          <t>SD: Some Sas already have this procedure due to implementation of published guidance.</t>
        </r>
        <r>
          <rPr>
            <sz val="9"/>
            <color indexed="81"/>
            <rFont val="Tahoma"/>
            <family val="2"/>
          </rPr>
          <t xml:space="preserve">
</t>
        </r>
      </text>
    </comment>
    <comment ref="A13" authorId="2">
      <text>
        <r>
          <rPr>
            <b/>
            <sz val="9"/>
            <color indexed="81"/>
            <rFont val="Tahoma"/>
            <charset val="1"/>
          </rPr>
          <t>Huber, Erika - FNS:</t>
        </r>
        <r>
          <rPr>
            <sz val="9"/>
            <color indexed="81"/>
            <rFont val="Tahoma"/>
            <charset val="1"/>
          </rPr>
          <t xml:space="preserve">
changed 226.6(d)(3)(vii)(D) to
226.6(f)(1)(viii)(D)</t>
        </r>
      </text>
    </comment>
    <comment ref="B13" authorId="2">
      <text>
        <r>
          <rPr>
            <b/>
            <sz val="9"/>
            <color indexed="81"/>
            <rFont val="Tahoma"/>
            <charset val="1"/>
          </rPr>
          <t>Huber, Erika - FNS:</t>
        </r>
        <r>
          <rPr>
            <sz val="9"/>
            <color indexed="81"/>
            <rFont val="Tahoma"/>
            <charset val="1"/>
          </rPr>
          <t xml:space="preserve">
Is this the same as cell B16?
This was in row 16, same thing, same #s, I deleted what was row 16</t>
        </r>
      </text>
    </comment>
    <comment ref="D13" authorId="2">
      <text>
        <r>
          <rPr>
            <b/>
            <sz val="9"/>
            <color indexed="81"/>
            <rFont val="Tahoma"/>
            <charset val="1"/>
          </rPr>
          <t>Huber, Erika - FNS:</t>
        </r>
        <r>
          <rPr>
            <sz val="9"/>
            <color indexed="81"/>
            <rFont val="Tahoma"/>
            <charset val="1"/>
          </rPr>
          <t xml:space="preserve">
Sponsors per SA - updated to a formula</t>
        </r>
      </text>
    </comment>
    <comment ref="F13" authorId="1">
      <text>
        <r>
          <rPr>
            <b/>
            <sz val="9"/>
            <color indexed="81"/>
            <rFont val="Tahoma"/>
            <family val="2"/>
          </rPr>
          <t>SD: Process simplified due to advanced technology.</t>
        </r>
        <r>
          <rPr>
            <sz val="9"/>
            <color indexed="81"/>
            <rFont val="Tahoma"/>
            <family val="2"/>
          </rPr>
          <t xml:space="preserve">
</t>
        </r>
      </text>
    </comment>
    <comment ref="F14" authorId="1">
      <text>
        <r>
          <rPr>
            <b/>
            <sz val="9"/>
            <color indexed="81"/>
            <rFont val="Tahoma"/>
            <family val="2"/>
          </rPr>
          <t>SD: Process simplified due to advanced technology and batching distribution.</t>
        </r>
        <r>
          <rPr>
            <sz val="9"/>
            <color indexed="81"/>
            <rFont val="Tahoma"/>
            <family val="2"/>
          </rPr>
          <t xml:space="preserve">
</t>
        </r>
      </text>
    </comment>
    <comment ref="A15" authorId="2">
      <text>
        <r>
          <rPr>
            <b/>
            <sz val="9"/>
            <color indexed="81"/>
            <rFont val="Tahoma"/>
            <charset val="1"/>
          </rPr>
          <t>Huber, Erika - FNS:</t>
        </r>
        <r>
          <rPr>
            <sz val="9"/>
            <color indexed="81"/>
            <rFont val="Tahoma"/>
            <charset val="1"/>
          </rPr>
          <t xml:space="preserve">
Change from 226.6(f)(1)(vii) to
226.6(f)(1)(viii) (A)</t>
        </r>
      </text>
    </comment>
    <comment ref="B15" authorId="2">
      <text>
        <r>
          <rPr>
            <b/>
            <sz val="9"/>
            <color indexed="81"/>
            <rFont val="Tahoma"/>
            <family val="2"/>
          </rPr>
          <t>Huber, Erika - FNS:</t>
        </r>
        <r>
          <rPr>
            <sz val="9"/>
            <color indexed="81"/>
            <rFont val="Tahoma"/>
            <family val="2"/>
          </rPr>
          <t xml:space="preserve">
This was the same thing as row 19 so I deleted what was row 19</t>
        </r>
      </text>
    </comment>
    <comment ref="F15" authorId="1">
      <text>
        <r>
          <rPr>
            <b/>
            <sz val="9"/>
            <color indexed="81"/>
            <rFont val="Tahoma"/>
            <family val="2"/>
          </rPr>
          <t>SD: Process simplified due to advanced technology.</t>
        </r>
        <r>
          <rPr>
            <sz val="9"/>
            <color indexed="81"/>
            <rFont val="Tahoma"/>
            <family val="2"/>
          </rPr>
          <t xml:space="preserve">
</t>
        </r>
      </text>
    </comment>
    <comment ref="G15" authorId="3">
      <text>
        <r>
          <rPr>
            <b/>
            <sz val="8"/>
            <color indexed="81"/>
            <rFont val="Tahoma"/>
            <family val="2"/>
          </rPr>
          <t>bkowtha:</t>
        </r>
        <r>
          <rPr>
            <sz val="8"/>
            <color indexed="81"/>
            <rFont val="Tahoma"/>
            <family val="2"/>
          </rPr>
          <t xml:space="preserve">
reduction in burden due to - see comment in column F.</t>
        </r>
      </text>
    </comment>
    <comment ref="A16" authorId="2">
      <text>
        <r>
          <rPr>
            <b/>
            <sz val="9"/>
            <color indexed="81"/>
            <rFont val="Tahoma"/>
            <charset val="1"/>
          </rPr>
          <t>Huber, Erika - FNS:</t>
        </r>
        <r>
          <rPr>
            <sz val="9"/>
            <color indexed="81"/>
            <rFont val="Tahoma"/>
            <charset val="1"/>
          </rPr>
          <t xml:space="preserve">
changed vii to viii</t>
        </r>
      </text>
    </comment>
    <comment ref="G17" authorId="1">
      <text>
        <r>
          <rPr>
            <sz val="9"/>
            <color indexed="81"/>
            <rFont val="Tahoma"/>
            <family val="2"/>
          </rPr>
          <t xml:space="preserve">SD: Process simplified due to advanced technology.
</t>
        </r>
      </text>
    </comment>
    <comment ref="F18" authorId="3">
      <text>
        <r>
          <rPr>
            <b/>
            <sz val="8"/>
            <color indexed="81"/>
            <rFont val="Tahoma"/>
            <family val="2"/>
          </rPr>
          <t>bkowtha:</t>
        </r>
        <r>
          <rPr>
            <sz val="8"/>
            <color indexed="81"/>
            <rFont val="Tahoma"/>
            <family val="2"/>
          </rPr>
          <t xml:space="preserve">
reduction in time due to technology</t>
        </r>
      </text>
    </comment>
    <comment ref="C19" authorId="0">
      <text>
        <r>
          <rPr>
            <b/>
            <sz val="8"/>
            <color indexed="81"/>
            <rFont val="Tahoma"/>
            <family val="2"/>
          </rPr>
          <t>Barbara J. Smith:</t>
        </r>
        <r>
          <rPr>
            <sz val="8"/>
            <color indexed="81"/>
            <rFont val="Tahoma"/>
            <family val="2"/>
          </rPr>
          <t xml:space="preserve">
CND estimates that only 15 Sas distribute commodities to CACFP instutions…the majority provide cash-in-lieu of commodities</t>
        </r>
      </text>
    </comment>
    <comment ref="F19" authorId="1">
      <text>
        <r>
          <rPr>
            <b/>
            <sz val="9"/>
            <color indexed="81"/>
            <rFont val="Tahoma"/>
            <family val="2"/>
          </rPr>
          <t>SD: Process simplified due to advanced technology.</t>
        </r>
      </text>
    </comment>
    <comment ref="F20" authorId="1">
      <text>
        <r>
          <rPr>
            <b/>
            <sz val="9"/>
            <color indexed="81"/>
            <rFont val="Tahoma"/>
            <family val="2"/>
          </rPr>
          <t>SD: SD: Process simplified due to advanced technology and removal of administrative burden.</t>
        </r>
        <r>
          <rPr>
            <sz val="9"/>
            <color indexed="81"/>
            <rFont val="Tahoma"/>
            <family val="2"/>
          </rPr>
          <t xml:space="preserve">
</t>
        </r>
      </text>
    </comment>
    <comment ref="D21" authorId="0">
      <text>
        <r>
          <rPr>
            <b/>
            <sz val="8"/>
            <color indexed="81"/>
            <rFont val="Tahoma"/>
            <family val="2"/>
          </rPr>
          <t>Barbara J. Smith:</t>
        </r>
        <r>
          <rPr>
            <sz val="8"/>
            <color indexed="81"/>
            <rFont val="Tahoma"/>
            <family val="2"/>
          </rPr>
          <t xml:space="preserve">
number of institutions divided by number of SA; get from NDB; is this correct</t>
        </r>
      </text>
    </comment>
    <comment ref="F21" authorId="1">
      <text>
        <r>
          <rPr>
            <sz val="9"/>
            <color indexed="81"/>
            <rFont val="Tahoma"/>
            <family val="2"/>
          </rPr>
          <t xml:space="preserve">SD: Process simplified due to advanced technology and batching distribution.
</t>
        </r>
      </text>
    </comment>
    <comment ref="A23" authorId="2">
      <text>
        <r>
          <rPr>
            <b/>
            <sz val="9"/>
            <color indexed="81"/>
            <rFont val="Tahoma"/>
            <family val="2"/>
          </rPr>
          <t>Huber, Erika - FNS:</t>
        </r>
        <r>
          <rPr>
            <sz val="9"/>
            <color indexed="81"/>
            <rFont val="Tahoma"/>
            <family val="2"/>
          </rPr>
          <t xml:space="preserve">
changed to 226.6 (l)
(removed (a))</t>
        </r>
      </text>
    </comment>
    <comment ref="F23" authorId="1">
      <text>
        <r>
          <rPr>
            <sz val="9"/>
            <color indexed="81"/>
            <rFont val="Tahoma"/>
            <family val="2"/>
          </rPr>
          <t xml:space="preserve">SD: Process simplified due to advanced technology.
</t>
        </r>
      </text>
    </comment>
    <comment ref="F24" authorId="0">
      <text>
        <r>
          <rPr>
            <b/>
            <sz val="8"/>
            <color indexed="81"/>
            <rFont val="Tahoma"/>
            <family val="2"/>
          </rPr>
          <t>Barbara J. Smith:</t>
        </r>
        <r>
          <rPr>
            <sz val="8"/>
            <color indexed="81"/>
            <rFont val="Tahoma"/>
            <family val="2"/>
          </rPr>
          <t xml:space="preserve">
Decrease in time due to automation</t>
        </r>
      </text>
    </comment>
    <comment ref="B26" authorId="2">
      <text>
        <r>
          <rPr>
            <b/>
            <sz val="9"/>
            <color indexed="81"/>
            <rFont val="Tahoma"/>
            <family val="2"/>
          </rPr>
          <t>Huber, Erika - FNS:</t>
        </r>
        <r>
          <rPr>
            <sz val="9"/>
            <color indexed="81"/>
            <rFont val="Tahoma"/>
            <family val="2"/>
          </rPr>
          <t xml:space="preserve">
deleted "…report changes to FNSRO"</t>
        </r>
      </text>
    </comment>
    <comment ref="F26" authorId="0">
      <text>
        <r>
          <rPr>
            <b/>
            <sz val="8"/>
            <color indexed="81"/>
            <rFont val="Tahoma"/>
            <family val="2"/>
          </rPr>
          <t>Barbara J. Smith:</t>
        </r>
        <r>
          <rPr>
            <sz val="8"/>
            <color indexed="81"/>
            <rFont val="Tahoma"/>
            <family val="2"/>
          </rPr>
          <t xml:space="preserve">
Decrease due to automation</t>
        </r>
      </text>
    </comment>
    <comment ref="C27" authorId="0">
      <text>
        <r>
          <rPr>
            <b/>
            <sz val="8"/>
            <color indexed="81"/>
            <rFont val="Tahoma"/>
            <family val="2"/>
          </rPr>
          <t>Barbara J. Smith:</t>
        </r>
        <r>
          <rPr>
            <sz val="8"/>
            <color indexed="81"/>
            <rFont val="Tahoma"/>
            <family val="2"/>
          </rPr>
          <t xml:space="preserve">
MEs on a 2 year cycle</t>
        </r>
      </text>
    </comment>
    <comment ref="F27" authorId="3">
      <text>
        <r>
          <rPr>
            <b/>
            <sz val="8"/>
            <color indexed="81"/>
            <rFont val="Tahoma"/>
            <family val="2"/>
          </rPr>
          <t>bkowtha:</t>
        </r>
        <r>
          <rPr>
            <sz val="8"/>
            <color indexed="81"/>
            <rFont val="Tahoma"/>
            <family val="2"/>
          </rPr>
          <t xml:space="preserve">
decrease due to automation. </t>
        </r>
      </text>
    </comment>
    <comment ref="B28" authorId="3">
      <text>
        <r>
          <rPr>
            <b/>
            <sz val="9"/>
            <color indexed="81"/>
            <rFont val="Tahoma"/>
            <family val="2"/>
          </rPr>
          <t>bkowtha:</t>
        </r>
        <r>
          <rPr>
            <sz val="9"/>
            <color indexed="81"/>
            <rFont val="Tahoma"/>
            <family val="2"/>
          </rPr>
          <t xml:space="preserve">
this line item deals with FNS-44 form</t>
        </r>
      </text>
    </comment>
    <comment ref="F29" authorId="4">
      <text>
        <r>
          <rPr>
            <b/>
            <sz val="9"/>
            <color indexed="81"/>
            <rFont val="Tahoma"/>
            <family val="2"/>
          </rPr>
          <t>BBrennan:</t>
        </r>
        <r>
          <rPr>
            <sz val="9"/>
            <color indexed="81"/>
            <rFont val="Tahoma"/>
            <family val="2"/>
          </rPr>
          <t xml:space="preserve">
program adjustment to reflect more accurate burden;</t>
        </r>
      </text>
    </comment>
    <comment ref="D30" authorId="0">
      <text>
        <r>
          <rPr>
            <b/>
            <sz val="8"/>
            <color indexed="81"/>
            <rFont val="Tahoma"/>
            <family val="2"/>
          </rPr>
          <t>Barbara J. Smith:</t>
        </r>
        <r>
          <rPr>
            <sz val="8"/>
            <color indexed="81"/>
            <rFont val="Tahoma"/>
            <family val="2"/>
          </rPr>
          <t xml:space="preserve">
each SA must process claims once a month</t>
        </r>
      </text>
    </comment>
    <comment ref="F30" authorId="3">
      <text>
        <r>
          <rPr>
            <b/>
            <sz val="8"/>
            <color indexed="81"/>
            <rFont val="Tahoma"/>
            <family val="2"/>
          </rPr>
          <t>bkowtha:</t>
        </r>
        <r>
          <rPr>
            <sz val="8"/>
            <color indexed="81"/>
            <rFont val="Tahoma"/>
            <family val="2"/>
          </rPr>
          <t xml:space="preserve">
change in time due to technology</t>
        </r>
      </text>
    </comment>
    <comment ref="G30" authorId="3">
      <text>
        <r>
          <rPr>
            <b/>
            <sz val="8"/>
            <color indexed="81"/>
            <rFont val="Tahoma"/>
            <family val="2"/>
          </rPr>
          <t>bkowtha:</t>
        </r>
        <r>
          <rPr>
            <sz val="8"/>
            <color indexed="81"/>
            <rFont val="Tahoma"/>
            <family val="2"/>
          </rPr>
          <t xml:space="preserve">
see comment under D and F. </t>
        </r>
      </text>
    </comment>
    <comment ref="F32" authorId="4">
      <text>
        <r>
          <rPr>
            <b/>
            <sz val="9"/>
            <color indexed="81"/>
            <rFont val="Tahoma"/>
            <family val="2"/>
          </rPr>
          <t>BBrennan:</t>
        </r>
        <r>
          <rPr>
            <sz val="9"/>
            <color indexed="81"/>
            <rFont val="Tahoma"/>
            <family val="2"/>
          </rPr>
          <t xml:space="preserve">
program adjustment due to more accurate number of burden due to electronic filing</t>
        </r>
      </text>
    </comment>
    <comment ref="A33" authorId="2">
      <text>
        <r>
          <rPr>
            <b/>
            <sz val="9"/>
            <color indexed="81"/>
            <rFont val="Tahoma"/>
            <charset val="1"/>
          </rPr>
          <t>Huber, Erika - FNS:</t>
        </r>
        <r>
          <rPr>
            <sz val="9"/>
            <color indexed="81"/>
            <rFont val="Tahoma"/>
            <charset val="1"/>
          </rPr>
          <t xml:space="preserve">
added (a) to clarify</t>
        </r>
      </text>
    </comment>
    <comment ref="D33" authorId="0">
      <text>
        <r>
          <rPr>
            <b/>
            <sz val="8"/>
            <color indexed="81"/>
            <rFont val="Tahoma"/>
            <family val="2"/>
          </rPr>
          <t>Barbara J. Smith:</t>
        </r>
        <r>
          <rPr>
            <sz val="8"/>
            <color indexed="81"/>
            <rFont val="Tahoma"/>
            <family val="2"/>
          </rPr>
          <t xml:space="preserve">
10% of the average number fo insitutions per SA
ENH (3/23/16) Update this to forumla</t>
        </r>
      </text>
    </comment>
    <comment ref="A35" authorId="2">
      <text>
        <r>
          <rPr>
            <b/>
            <sz val="9"/>
            <color indexed="81"/>
            <rFont val="Tahoma"/>
            <charset val="1"/>
          </rPr>
          <t>Huber, Erika - FNS:</t>
        </r>
        <r>
          <rPr>
            <sz val="9"/>
            <color indexed="81"/>
            <rFont val="Tahoma"/>
            <charset val="1"/>
          </rPr>
          <t xml:space="preserve">
added (1) for clarity</t>
        </r>
      </text>
    </comment>
    <comment ref="C35" authorId="4">
      <text>
        <r>
          <rPr>
            <b/>
            <sz val="9"/>
            <color indexed="81"/>
            <rFont val="Tahoma"/>
            <family val="2"/>
          </rPr>
          <t>BBrennan:</t>
        </r>
        <r>
          <rPr>
            <sz val="9"/>
            <color indexed="81"/>
            <rFont val="Tahoma"/>
            <family val="2"/>
          </rPr>
          <t xml:space="preserve">
only 5 SAs on average receive such requests</t>
        </r>
      </text>
    </comment>
    <comment ref="H38" authorId="2">
      <text>
        <r>
          <rPr>
            <b/>
            <sz val="9"/>
            <color indexed="81"/>
            <rFont val="Tahoma"/>
            <charset val="1"/>
          </rPr>
          <t>Huber, Erika - FNS:</t>
        </r>
        <r>
          <rPr>
            <sz val="9"/>
            <color indexed="81"/>
            <rFont val="Tahoma"/>
            <charset val="1"/>
          </rPr>
          <t xml:space="preserve">
Note this includes 1764 burden hours that was previously approved per  226.6 (n) - but was moved to the reporting spreadsheet (row 6) b/c the reg is to "maintain" not report. </t>
        </r>
      </text>
    </comment>
    <comment ref="F41" authorId="0">
      <text>
        <r>
          <rPr>
            <b/>
            <sz val="8"/>
            <color indexed="81"/>
            <rFont val="Tahoma"/>
            <family val="2"/>
          </rPr>
          <t>Barbara J. Smith:</t>
        </r>
        <r>
          <rPr>
            <sz val="8"/>
            <color indexed="81"/>
            <rFont val="Tahoma"/>
            <family val="2"/>
          </rPr>
          <t xml:space="preserve">
Fix to show .0835</t>
        </r>
      </text>
    </comment>
    <comment ref="C43" authorId="2">
      <text>
        <r>
          <rPr>
            <b/>
            <sz val="9"/>
            <color indexed="81"/>
            <rFont val="Tahoma"/>
            <charset val="1"/>
          </rPr>
          <t>Huber, Erika - FNS:</t>
        </r>
        <r>
          <rPr>
            <sz val="9"/>
            <color indexed="81"/>
            <rFont val="Tahoma"/>
            <charset val="1"/>
          </rPr>
          <t xml:space="preserve">
This was 8,358 last year, I think it was a mistake of decimals.</t>
        </r>
      </text>
    </comment>
    <comment ref="F44" authorId="0">
      <text>
        <r>
          <rPr>
            <b/>
            <sz val="8"/>
            <color indexed="81"/>
            <rFont val="Tahoma"/>
            <family val="2"/>
          </rPr>
          <t>Barbara J. Smith:</t>
        </r>
        <r>
          <rPr>
            <sz val="8"/>
            <color indexed="81"/>
            <rFont val="Tahoma"/>
            <family val="2"/>
          </rPr>
          <t xml:space="preserve">
Time reduced due to electronic transmission</t>
        </r>
      </text>
    </comment>
    <comment ref="A45" authorId="2">
      <text>
        <r>
          <rPr>
            <b/>
            <sz val="9"/>
            <color indexed="81"/>
            <rFont val="Tahoma"/>
            <charset val="1"/>
          </rPr>
          <t>Huber, Erika - FNS:</t>
        </r>
        <r>
          <rPr>
            <sz val="9"/>
            <color indexed="81"/>
            <rFont val="Tahoma"/>
            <charset val="1"/>
          </rPr>
          <t xml:space="preserve">
change from 226.13 (b)(3)(i) thru (ii) to 226.13 (d)(3)(i) thru (iii)</t>
        </r>
      </text>
    </comment>
    <comment ref="F46" authorId="0">
      <text>
        <r>
          <rPr>
            <b/>
            <sz val="8"/>
            <color indexed="81"/>
            <rFont val="Tahoma"/>
            <family val="2"/>
          </rPr>
          <t>Barbara J. Smith:</t>
        </r>
        <r>
          <rPr>
            <sz val="8"/>
            <color indexed="81"/>
            <rFont val="Tahoma"/>
            <family val="2"/>
          </rPr>
          <t xml:space="preserve">
How long does it take to submit application?  Think this number included preparation time.</t>
        </r>
      </text>
    </comment>
    <comment ref="F47" authorId="0">
      <text>
        <r>
          <rPr>
            <b/>
            <sz val="8"/>
            <color indexed="81"/>
            <rFont val="Tahoma"/>
            <family val="2"/>
          </rPr>
          <t>Barbara J. Smith:</t>
        </r>
        <r>
          <rPr>
            <sz val="8"/>
            <color indexed="81"/>
            <rFont val="Tahoma"/>
            <family val="2"/>
          </rPr>
          <t xml:space="preserve">
Time decrease due to  automation</t>
        </r>
      </text>
    </comment>
    <comment ref="C48" authorId="0">
      <text>
        <r>
          <rPr>
            <b/>
            <sz val="8"/>
            <color indexed="81"/>
            <rFont val="Tahoma"/>
            <family val="2"/>
          </rPr>
          <t>Barbara J. Smith:</t>
        </r>
        <r>
          <rPr>
            <sz val="8"/>
            <color indexed="81"/>
            <rFont val="Tahoma"/>
            <family val="2"/>
          </rPr>
          <t xml:space="preserve">
CND estimates 840 new institutions per year</t>
        </r>
      </text>
    </comment>
    <comment ref="K52" authorId="2">
      <text>
        <r>
          <rPr>
            <b/>
            <sz val="9"/>
            <color indexed="81"/>
            <rFont val="Tahoma"/>
            <charset val="1"/>
          </rPr>
          <t>Huber, Erika - FNS:</t>
        </r>
        <r>
          <rPr>
            <sz val="9"/>
            <color indexed="81"/>
            <rFont val="Tahoma"/>
            <charset val="1"/>
          </rPr>
          <t xml:space="preserve">
Overall due to increase in # of sponsors</t>
        </r>
      </text>
    </comment>
    <comment ref="A55" authorId="2">
      <text>
        <r>
          <rPr>
            <b/>
            <sz val="9"/>
            <color indexed="81"/>
            <rFont val="Tahoma"/>
            <charset val="1"/>
          </rPr>
          <t>Huber, Erika - FNS:</t>
        </r>
        <r>
          <rPr>
            <sz val="9"/>
            <color indexed="81"/>
            <rFont val="Tahoma"/>
            <charset val="1"/>
          </rPr>
          <t xml:space="preserve">
changed 226.11( c ) 226.11(b)2</t>
        </r>
      </text>
    </comment>
    <comment ref="C55" authorId="0">
      <text>
        <r>
          <rPr>
            <b/>
            <sz val="8"/>
            <color indexed="81"/>
            <rFont val="Tahoma"/>
            <family val="2"/>
          </rPr>
          <t>Estimate of total number of sponsored centers
It looks like this is just the total-homes, so I did that math. The number nearly doubled from 2013, but there are more centers and less homes than before</t>
        </r>
      </text>
    </comment>
    <comment ref="F55" authorId="0">
      <text>
        <r>
          <rPr>
            <b/>
            <sz val="8"/>
            <color indexed="81"/>
            <rFont val="Tahoma"/>
            <family val="2"/>
          </rPr>
          <t>Barbara J. Smith:</t>
        </r>
        <r>
          <rPr>
            <sz val="8"/>
            <color indexed="81"/>
            <rFont val="Tahoma"/>
            <family val="2"/>
          </rPr>
          <t xml:space="preserve">
Time decreased to to automated submission if documents.</t>
        </r>
      </text>
    </comment>
    <comment ref="C56" authorId="0">
      <text>
        <r>
          <rPr>
            <b/>
            <sz val="8"/>
            <color indexed="81"/>
            <rFont val="Tahoma"/>
            <family val="2"/>
          </rPr>
          <t>Barbara J. Smith:</t>
        </r>
        <r>
          <rPr>
            <sz val="8"/>
            <color indexed="81"/>
            <rFont val="Tahoma"/>
            <family val="2"/>
          </rPr>
          <t xml:space="preserve">
Total number of day care homes for 2012 per NDB
ENH(3/23/160: updated to Fy15</t>
        </r>
      </text>
    </comment>
    <comment ref="F56" authorId="3">
      <text>
        <r>
          <rPr>
            <b/>
            <sz val="8"/>
            <color indexed="81"/>
            <rFont val="Tahoma"/>
            <family val="2"/>
          </rPr>
          <t>bkowtha:</t>
        </r>
        <r>
          <rPr>
            <sz val="8"/>
            <color indexed="81"/>
            <rFont val="Tahoma"/>
            <family val="2"/>
          </rPr>
          <t xml:space="preserve">
time reduced</t>
        </r>
      </text>
    </comment>
    <comment ref="A60" authorId="2">
      <text>
        <r>
          <rPr>
            <b/>
            <sz val="9"/>
            <color indexed="81"/>
            <rFont val="Tahoma"/>
            <family val="2"/>
          </rPr>
          <t>Huber, Erika - FNS:</t>
        </r>
        <r>
          <rPr>
            <sz val="9"/>
            <color indexed="81"/>
            <rFont val="Tahoma"/>
            <family val="2"/>
          </rPr>
          <t xml:space="preserve">
removed 226.16(e)(3)
added 226.17(8) &amp;
226.18(e)</t>
        </r>
      </text>
    </comment>
    <comment ref="B60" authorId="0">
      <text>
        <r>
          <rPr>
            <b/>
            <sz val="8"/>
            <color indexed="81"/>
            <rFont val="Tahoma"/>
            <family val="2"/>
          </rPr>
          <t>Barbara J. Smith:</t>
        </r>
        <r>
          <rPr>
            <sz val="8"/>
            <color indexed="81"/>
            <rFont val="Tahoma"/>
            <family val="2"/>
          </rPr>
          <t xml:space="preserve">
Also included in recordkeeping.</t>
        </r>
      </text>
    </comment>
    <comment ref="C60" authorId="0">
      <text>
        <r>
          <rPr>
            <b/>
            <sz val="8"/>
            <color indexed="81"/>
            <rFont val="Tahoma"/>
            <family val="2"/>
          </rPr>
          <t>Barbara J. Smith:</t>
        </r>
        <r>
          <rPr>
            <sz val="8"/>
            <color indexed="81"/>
            <rFont val="Tahoma"/>
            <family val="2"/>
          </rPr>
          <t xml:space="preserve">
This number was provided by ORA Ed
Previous: 2,178,065
compared to 3546513 participants (ADA) in the NDB.
Ratio is 62.83…%
applying that to FY 14 ADA: 4180118
would be 2,626,310 households</t>
        </r>
      </text>
    </comment>
    <comment ref="D60" authorId="2">
      <text>
        <r>
          <rPr>
            <b/>
            <sz val="9"/>
            <color indexed="81"/>
            <rFont val="Tahoma"/>
            <family val="2"/>
          </rPr>
          <t>Huber, Erika - FNS:</t>
        </r>
        <r>
          <rPr>
            <sz val="9"/>
            <color indexed="81"/>
            <rFont val="Tahoma"/>
            <family val="2"/>
          </rPr>
          <t xml:space="preserve">
This was changed from 1 to 1.59 because parents have to fill out/sign a form for EACH child. The number of parents was calculated from the # of children, and this was adjusted up by the same amount.</t>
        </r>
      </text>
    </comment>
    <comment ref="C61" authorId="2">
      <text>
        <r>
          <rPr>
            <b/>
            <sz val="9"/>
            <color indexed="81"/>
            <rFont val="Tahoma"/>
            <charset val="1"/>
          </rPr>
          <t>Huber, Erika - FNS:</t>
        </r>
        <r>
          <rPr>
            <sz val="9"/>
            <color indexed="81"/>
            <rFont val="Tahoma"/>
            <charset val="1"/>
          </rPr>
          <t xml:space="preserve">
ADA * percent of kid with food allergy...
according to CDC, 
5.4% of all kids 0-17 with family income lt 200% FPL have allergy
5.3% of 0-4 year olds, 6.0% of 5-9 y/os, 4.9% of 10-17 y/os
5.6% of 0-9 year olds
 From 2012-2014.
The percent of children whose parent or other responsible adult answered "yes" to the following question "During the past 12 months has your child had any kind of food or digestive allergy?" 
http://www.cdc.gov/nchs/hdi.htm
http://www.cdc.gov/nchs/data/databriefs/db10.htm</t>
        </r>
      </text>
    </comment>
    <comment ref="I66" authorId="2">
      <text>
        <r>
          <rPr>
            <b/>
            <sz val="9"/>
            <color indexed="81"/>
            <rFont val="Tahoma"/>
            <family val="2"/>
          </rPr>
          <t>Huber, Erika - FNS:</t>
        </r>
        <r>
          <rPr>
            <sz val="9"/>
            <color indexed="81"/>
            <rFont val="Tahoma"/>
            <family val="2"/>
          </rPr>
          <t xml:space="preserve">
most of this is from moving one of the reporting requirements to recordkeeping (See row 37) or deleted b/c it repeated (see comments in reg citations under column A under States)</t>
        </r>
      </text>
    </comment>
  </commentList>
</comments>
</file>

<file path=xl/comments2.xml><?xml version="1.0" encoding="utf-8"?>
<comments xmlns="http://schemas.openxmlformats.org/spreadsheetml/2006/main">
  <authors>
    <author>Huber, Erika - FNS</author>
    <author>Barbara J. Smith</author>
  </authors>
  <commentList>
    <comment ref="A5" authorId="0">
      <text>
        <r>
          <rPr>
            <b/>
            <sz val="9"/>
            <color indexed="81"/>
            <rFont val="Tahoma"/>
            <charset val="1"/>
          </rPr>
          <t>Huber, Erika - FNS:</t>
        </r>
        <r>
          <rPr>
            <sz val="9"/>
            <color indexed="81"/>
            <rFont val="Tahoma"/>
            <charset val="1"/>
          </rPr>
          <t xml:space="preserve">
changed (ii) to (i)</t>
        </r>
      </text>
    </comment>
    <comment ref="A6" authorId="0">
      <text>
        <r>
          <rPr>
            <b/>
            <sz val="9"/>
            <color indexed="81"/>
            <rFont val="Tahoma"/>
            <family val="2"/>
          </rPr>
          <t>Huber, Erika - FNS:</t>
        </r>
        <r>
          <rPr>
            <sz val="9"/>
            <color indexed="81"/>
            <rFont val="Tahoma"/>
            <family val="2"/>
          </rPr>
          <t xml:space="preserve">
this actually says "maintain on file evidence" it does not say to report</t>
        </r>
      </text>
    </comment>
    <comment ref="D6" authorId="1">
      <text>
        <r>
          <rPr>
            <b/>
            <sz val="8"/>
            <color indexed="81"/>
            <rFont val="Tahoma"/>
            <family val="2"/>
          </rPr>
          <t>Barbara J. Smith:</t>
        </r>
        <r>
          <rPr>
            <sz val="8"/>
            <color indexed="81"/>
            <rFont val="Tahoma"/>
            <family val="2"/>
          </rPr>
          <t xml:space="preserve">
Projected increase in the number of irregularities</t>
        </r>
      </text>
    </comment>
    <comment ref="F6" authorId="1">
      <text>
        <r>
          <rPr>
            <b/>
            <sz val="8"/>
            <color indexed="81"/>
            <rFont val="Tahoma"/>
            <family val="2"/>
          </rPr>
          <t>Barbara J. Smith:</t>
        </r>
        <r>
          <rPr>
            <sz val="8"/>
            <color indexed="81"/>
            <rFont val="Tahoma"/>
            <family val="2"/>
          </rPr>
          <t xml:space="preserve">
Time decrease due to automation.</t>
        </r>
      </text>
    </comment>
    <comment ref="H6" authorId="0">
      <text>
        <r>
          <rPr>
            <b/>
            <sz val="9"/>
            <color indexed="81"/>
            <rFont val="Tahoma"/>
            <charset val="1"/>
          </rPr>
          <t>Huber, Erika - FNS:</t>
        </r>
        <r>
          <rPr>
            <sz val="9"/>
            <color indexed="81"/>
            <rFont val="Tahoma"/>
            <charset val="1"/>
          </rPr>
          <t xml:space="preserve">
Note this is not counted in the total below because it was previously approved under "reporting", so it is counted there</t>
        </r>
      </text>
    </comment>
    <comment ref="K7" authorId="0">
      <text>
        <r>
          <rPr>
            <b/>
            <sz val="9"/>
            <color indexed="81"/>
            <rFont val="Tahoma"/>
            <charset val="1"/>
          </rPr>
          <t>Huber, Erika - FNS:</t>
        </r>
        <r>
          <rPr>
            <sz val="9"/>
            <color indexed="81"/>
            <rFont val="Tahoma"/>
            <charset val="1"/>
          </rPr>
          <t xml:space="preserve">
Increase is due to moving 226.6 (N) from reporting to recordkeeping</t>
        </r>
      </text>
    </comment>
    <comment ref="A11" authorId="0">
      <text>
        <r>
          <rPr>
            <b/>
            <sz val="9"/>
            <color indexed="81"/>
            <rFont val="Tahoma"/>
            <charset val="1"/>
          </rPr>
          <t>Huber, Erika - FNS:</t>
        </r>
        <r>
          <rPr>
            <sz val="9"/>
            <color indexed="81"/>
            <rFont val="Tahoma"/>
            <charset val="1"/>
          </rPr>
          <t xml:space="preserve">
deleted 226.5(f)(1)(vii)</t>
        </r>
      </text>
    </comment>
    <comment ref="F11" authorId="1">
      <text>
        <r>
          <rPr>
            <b/>
            <sz val="8"/>
            <color indexed="81"/>
            <rFont val="Tahoma"/>
            <family val="2"/>
          </rPr>
          <t>Barbara J. Smith:</t>
        </r>
        <r>
          <rPr>
            <sz val="8"/>
            <color indexed="81"/>
            <rFont val="Tahoma"/>
            <family val="2"/>
          </rPr>
          <t xml:space="preserve">
Change due to automation</t>
        </r>
      </text>
    </comment>
    <comment ref="K11" authorId="0">
      <text>
        <r>
          <rPr>
            <b/>
            <sz val="9"/>
            <color indexed="81"/>
            <rFont val="Tahoma"/>
            <charset val="1"/>
          </rPr>
          <t>Huber, Erika - FNS:</t>
        </r>
        <r>
          <rPr>
            <sz val="9"/>
            <color indexed="81"/>
            <rFont val="Tahoma"/>
            <charset val="1"/>
          </rPr>
          <t xml:space="preserve">
# of sponsors increased</t>
        </r>
      </text>
    </comment>
    <comment ref="D12" authorId="1">
      <text>
        <r>
          <rPr>
            <b/>
            <sz val="8"/>
            <color indexed="81"/>
            <rFont val="Tahoma"/>
            <family val="2"/>
          </rPr>
          <t>Barbara J. Smith:</t>
        </r>
        <r>
          <rPr>
            <sz val="8"/>
            <color indexed="81"/>
            <rFont val="Tahoma"/>
            <family val="2"/>
          </rPr>
          <t xml:space="preserve">
Average number of Tier I providers based on NDB </t>
        </r>
      </text>
    </comment>
    <comment ref="K12" authorId="0">
      <text>
        <r>
          <rPr>
            <b/>
            <sz val="9"/>
            <color indexed="81"/>
            <rFont val="Tahoma"/>
            <charset val="1"/>
          </rPr>
          <t>Huber, Erika - FNS:</t>
        </r>
        <r>
          <rPr>
            <sz val="9"/>
            <color indexed="81"/>
            <rFont val="Tahoma"/>
            <charset val="1"/>
          </rPr>
          <t xml:space="preserve">
# of Tier 1 homes PER sponsor decreased</t>
        </r>
      </text>
    </comment>
    <comment ref="D13" authorId="1">
      <text>
        <r>
          <rPr>
            <b/>
            <sz val="8"/>
            <color indexed="81"/>
            <rFont val="Tahoma"/>
            <family val="2"/>
          </rPr>
          <t>Barbara J. Smith:</t>
        </r>
        <r>
          <rPr>
            <sz val="8"/>
            <color indexed="81"/>
            <rFont val="Tahoma"/>
            <family val="2"/>
          </rPr>
          <t xml:space="preserve">
Approximately 1/3 of Tier I providers</t>
        </r>
      </text>
    </comment>
    <comment ref="K13" authorId="0">
      <text>
        <r>
          <rPr>
            <b/>
            <sz val="9"/>
            <color indexed="81"/>
            <rFont val="Tahoma"/>
            <charset val="1"/>
          </rPr>
          <t>Huber, Erika - FNS:</t>
        </r>
        <r>
          <rPr>
            <sz val="9"/>
            <color indexed="81"/>
            <rFont val="Tahoma"/>
            <charset val="1"/>
          </rPr>
          <t xml:space="preserve">
same comment as above</t>
        </r>
      </text>
    </comment>
    <comment ref="C18" authorId="1">
      <text>
        <r>
          <rPr>
            <b/>
            <sz val="8"/>
            <color indexed="81"/>
            <rFont val="Tahoma"/>
            <family val="2"/>
          </rPr>
          <t>Barbara J. Smith:</t>
        </r>
        <r>
          <rPr>
            <sz val="8"/>
            <color indexed="81"/>
            <rFont val="Tahoma"/>
            <family val="2"/>
          </rPr>
          <t xml:space="preserve">
Total number of outlets per NDB
ENH (3/23/16): was 166585
</t>
        </r>
      </text>
    </comment>
    <comment ref="K18" authorId="0">
      <text>
        <r>
          <rPr>
            <b/>
            <sz val="9"/>
            <color indexed="81"/>
            <rFont val="Tahoma"/>
            <charset val="1"/>
          </rPr>
          <t>Huber, Erika - FNS:</t>
        </r>
        <r>
          <rPr>
            <sz val="9"/>
            <color indexed="81"/>
            <rFont val="Tahoma"/>
            <charset val="1"/>
          </rPr>
          <t xml:space="preserve">
# facility increase</t>
        </r>
      </text>
    </comment>
    <comment ref="I24" authorId="0">
      <text>
        <r>
          <rPr>
            <b/>
            <sz val="9"/>
            <color indexed="81"/>
            <rFont val="Tahoma"/>
            <family val="2"/>
          </rPr>
          <t>Huber, Erika - FNS:</t>
        </r>
        <r>
          <rPr>
            <sz val="9"/>
            <color indexed="81"/>
            <rFont val="Tahoma"/>
            <family val="2"/>
          </rPr>
          <t xml:space="preserve">
This comes from moving a burden from reporting to recordkeeping - it is a 'minus' in the reporting column so will cancel out in overal burden</t>
        </r>
      </text>
    </comment>
  </commentList>
</comments>
</file>

<file path=xl/sharedStrings.xml><?xml version="1.0" encoding="utf-8"?>
<sst xmlns="http://schemas.openxmlformats.org/spreadsheetml/2006/main" count="218" uniqueCount="163">
  <si>
    <t>Title</t>
  </si>
  <si>
    <t>(A)</t>
  </si>
  <si>
    <t>(B)</t>
  </si>
  <si>
    <t>(D)</t>
  </si>
  <si>
    <t>(E)</t>
  </si>
  <si>
    <t>(F)</t>
  </si>
  <si>
    <t>(G)</t>
  </si>
  <si>
    <t>STATE AGENCY BURDEN</t>
  </si>
  <si>
    <t>SPONSOR/INSTITUTION LEVEL</t>
  </si>
  <si>
    <t>226.15(e)(3)</t>
  </si>
  <si>
    <t>226.23(h)(6)</t>
  </si>
  <si>
    <t>SPONSOR/INSTITUTION BURDEN</t>
  </si>
  <si>
    <t>State Agency Burden</t>
  </si>
  <si>
    <t>Sponsor/Institution Burden</t>
  </si>
  <si>
    <t>Total Recordkeeping Burden</t>
  </si>
  <si>
    <t xml:space="preserve"> </t>
  </si>
  <si>
    <t>Previously Approved</t>
  </si>
  <si>
    <t>Total Difference</t>
  </si>
  <si>
    <t>Summary of Recordkeeping Burden</t>
  </si>
  <si>
    <t>STATE AGENCY LEVEL</t>
  </si>
  <si>
    <t>Section of Regulation</t>
  </si>
  <si>
    <t>Estimated # Respondents</t>
  </si>
  <si>
    <t>Total Annual Responses (Col. DxE)</t>
  </si>
  <si>
    <t>Estimated Avg. # of Hours Per Response</t>
  </si>
  <si>
    <t>Estimated Total Hours (Col. FxG)</t>
  </si>
  <si>
    <t>Due to Program Change</t>
  </si>
  <si>
    <t>Estimated Total Hours                                 (Col. FxG)</t>
  </si>
  <si>
    <t>Due to an Adjustment</t>
  </si>
  <si>
    <t>226.6(b)</t>
  </si>
  <si>
    <t>226.6(c)</t>
  </si>
  <si>
    <t>226.6(d)(3)</t>
  </si>
  <si>
    <t>226.6 (h)</t>
  </si>
  <si>
    <t>226.6 ( i )</t>
  </si>
  <si>
    <t>226.6(m)(5)</t>
  </si>
  <si>
    <t>226.6 (n)</t>
  </si>
  <si>
    <t>226.6 (p)</t>
  </si>
  <si>
    <t>226.7 (c)</t>
  </si>
  <si>
    <t>226.7 (k)</t>
  </si>
  <si>
    <t>226.9 (a)</t>
  </si>
  <si>
    <t>226.23(l)</t>
  </si>
  <si>
    <t>226.23(m)</t>
  </si>
  <si>
    <t>Property management</t>
  </si>
  <si>
    <t>TOTAL STATE AGENCY BURDEN</t>
  </si>
  <si>
    <t>FACILITY LEVEL</t>
  </si>
  <si>
    <t>HOUSEHOLD LEVEL</t>
  </si>
  <si>
    <t>HOUSEHOLD BURDEN TOTALS</t>
  </si>
  <si>
    <t>Facility Burden</t>
  </si>
  <si>
    <t>Household Burden</t>
  </si>
  <si>
    <t>Total Reporting Burden</t>
  </si>
  <si>
    <t>Establish procedures for start ups, advances, and recovery of over-payments</t>
  </si>
  <si>
    <t>Free and reduced price meal requirements</t>
  </si>
  <si>
    <t>FACILITY BURDEN TOTALS</t>
  </si>
  <si>
    <t>SPONSOR/INSTITUTION BURDEN TOTALS</t>
  </si>
  <si>
    <t>SUMMARY OF REPORTING BURDEN</t>
  </si>
  <si>
    <t>Responses Per Respondent</t>
  </si>
  <si>
    <t>Estimated # Recordkeepers</t>
  </si>
  <si>
    <t>TOTAL BURDEN FOR #0584-0055</t>
  </si>
  <si>
    <t>Per Recordkeeper</t>
  </si>
  <si>
    <t>Total Annual Records                                 (Col. DxE)</t>
  </si>
  <si>
    <t>Estimated Avg. # of Hours Per Record</t>
  </si>
  <si>
    <t>Notice of serious deficiency to participating institutions</t>
  </si>
  <si>
    <t>Submit copies of serious deficiency notices to FNSRO</t>
  </si>
  <si>
    <t>Provide FNSRO the required information of each day care home provider terminated for cause</t>
  </si>
  <si>
    <t>Submit copy disqualification notice and supportive documentation to FNSRO</t>
  </si>
  <si>
    <t>Provide day care home sponsors a listing of State-funded programs, participation in which by a parent or child will qualify a meal served to a child in a tier II home for the tier I rate of reimbursement.</t>
  </si>
  <si>
    <t>226.6(f)(1)(ii)</t>
  </si>
  <si>
    <t>Provide day home sponsoring organizations a list of elementary schools in which at least one-half of the children enrolled receive f/rp meals</t>
  </si>
  <si>
    <t>Submit to SNAP SA list of providers receiving Tier I benefits based on SNAP participation</t>
  </si>
  <si>
    <t>226.6(f)(1) (ix)(A)</t>
  </si>
  <si>
    <t>226.6(f)(3)(iii)</t>
  </si>
  <si>
    <t>Provide at-risk-afterschool care centers and sponsoring organizations the list of schools in which one-half of children enrolled are eligible for f/rp meals</t>
  </si>
  <si>
    <t>Submit to State commodity distribution agency list of institutions receiving commodities by June 1</t>
  </si>
  <si>
    <t>Develop standard contract for use between instiutions and food service management companies</t>
  </si>
  <si>
    <t>226.6(k)(4)(i)</t>
  </si>
  <si>
    <t>Annually submit admin review (appeal) procedures to all institutions</t>
  </si>
  <si>
    <t>226.6(k)(4)(ii)</t>
  </si>
  <si>
    <t>Submit to FNSRO a written plan for correcting serious deficiencies noted in Management Evaluation/Audit</t>
  </si>
  <si>
    <t>Obtain written consent from the child's parents or guardians prior to use or disclosure if using or disclosing information in ways not permitted by statute</t>
  </si>
  <si>
    <t>Notify institution of disallowed claim and demand repayment</t>
  </si>
  <si>
    <t>Assign rates of reimbursement for all institutions not less than annually</t>
  </si>
  <si>
    <t>Obtain written consent from the child's parents or guardians prior to use or disclose if using or disclosing information in ways not permitted by statute</t>
  </si>
  <si>
    <t>Submit documentation to demonstrate that child care centers, outside-school-hours care centers, at-risk afterschool care centers, day care homes, and adult day care centers are in compliance with licensing/approval criteria.</t>
  </si>
  <si>
    <t>226.6 (d)-(e) and    226.6(f)(1)(vi)</t>
  </si>
  <si>
    <t>226.6(f)(1)(iii)</t>
  </si>
  <si>
    <t>Report to SA number of meals claimed for reimbursement</t>
  </si>
  <si>
    <t>Establish reimbursement rates for Tier 2 providers with income-eligible children</t>
  </si>
  <si>
    <t>226.15(b)</t>
  </si>
  <si>
    <t>New institutions submit application for participation</t>
  </si>
  <si>
    <t>Participating institutions submit documentation required for renewal</t>
  </si>
  <si>
    <t>Enter into a written agreement with the party requesting children's free and reduced price eligibility information.</t>
  </si>
  <si>
    <t>Submit daily meal count records to sponsoring organizations monthly</t>
  </si>
  <si>
    <t>Day care home providers submit daily meal counts to sponsors monthly</t>
  </si>
  <si>
    <t>Collect and maintain on file CACFP agreements, records received from applicant and participating institutions and documentation of administrative review and Program assistance activities, results, and corrective actions.</t>
  </si>
  <si>
    <t xml:space="preserve">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  </t>
  </si>
  <si>
    <t>Maintain documentation used to classify homes as Tier 1</t>
  </si>
  <si>
    <t>Maintain information to verify homes that qualify as Tier 1 based on provider's income.</t>
  </si>
  <si>
    <t>226.15(e)   226.17(c)    226.17a(o)  226.18(g)   226.19(c)     226.19a(c)</t>
  </si>
  <si>
    <t>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SA.</t>
  </si>
  <si>
    <t>FACILITY BURDEN</t>
  </si>
  <si>
    <t>226.3(c)</t>
  </si>
  <si>
    <t>Notice of serious deficiency (decision to disapprove new application or renew existing agreement) to institution</t>
  </si>
  <si>
    <t xml:space="preserve">226.6(c)(8)      (C)(ii)   </t>
  </si>
  <si>
    <t>Submit admin review procedures when applicable action taken</t>
  </si>
  <si>
    <t>226.7 (h), (i) &amp; (j)</t>
  </si>
  <si>
    <t>226.10(e)</t>
  </si>
  <si>
    <t>Final Claim for Reimbursement postmarked and/or submitted to the State agency not later than 60 days following the last day of the full month covered by the claim.</t>
  </si>
  <si>
    <t>Submit current eligibility information on enrolled participants to be used to calculate  reimbursement rate</t>
  </si>
  <si>
    <t>Enrollment documentation shall be updated annually, signed by a parent or legal guardian, and include information on child's normal days &amp; hours of care and the meals normally received while in care</t>
  </si>
  <si>
    <t>226.13 (d)(1) thru (3) &amp; 226.18 (e)</t>
  </si>
  <si>
    <t>Claims processing</t>
  </si>
  <si>
    <t>Provide census data to day care home sponsoring organizations</t>
  </si>
  <si>
    <t>Revise/edit household contact procedures - submit changes to FNSRO.</t>
  </si>
  <si>
    <r>
      <rPr>
        <sz val="8"/>
        <rFont val="Arial"/>
        <family val="2"/>
      </rPr>
      <t>Establish/revise admin review (appeal) procedures for day care home providers</t>
    </r>
    <r>
      <rPr>
        <sz val="8"/>
        <color indexed="8"/>
        <rFont val="Arial"/>
        <family val="2"/>
      </rPr>
      <t>- SA must notify the appropriate FNSRO of any change or option to offer an administrative review</t>
    </r>
  </si>
  <si>
    <t xml:space="preserve">Establish licensing/compliance review procedures for child care centers, day care homes, outside-school hours care centers and adult day centers </t>
  </si>
  <si>
    <t>Establish alternate procedures for review of institutions for which licensing or approval is not available -</t>
  </si>
  <si>
    <t>226.6(f)(1)      (viii)(E)</t>
  </si>
  <si>
    <t>Sponsoring organizations of day care homes must submit a list of family daycare home providers receiving Tier I benefits based on SNAP participation</t>
  </si>
  <si>
    <t xml:space="preserve">Federal/State agreement </t>
  </si>
  <si>
    <t>Due to Program Adjustment</t>
  </si>
  <si>
    <t>Due to an Change</t>
  </si>
  <si>
    <t>Due to program change</t>
  </si>
  <si>
    <t>Due to an change</t>
  </si>
  <si>
    <t xml:space="preserve">7 CFR 226.6(n) </t>
  </si>
  <si>
    <t>CACFP Tiering Assessment:  FNS and OIG may make investigations at the request of the State agency, or whenever FNS or OIG determines that investigations are appropriate.</t>
  </si>
  <si>
    <t>Confirm</t>
  </si>
  <si>
    <t>PRAO Comments</t>
  </si>
  <si>
    <t>Section of Regulation / Form</t>
  </si>
  <si>
    <t>226.7(d) 
(Form FNS-44)</t>
  </si>
  <si>
    <t>Note that this line is for the form FNS-44</t>
  </si>
  <si>
    <t xml:space="preserve">Submit CACFP Report to FNS 30 and 90 days following the month being reported </t>
  </si>
  <si>
    <t>Program comments</t>
  </si>
  <si>
    <t xml:space="preserve">Yes, citaion line says the same. Also included in comment. </t>
  </si>
  <si>
    <t xml:space="preserve">Yes, we would like to keep this line item as SAs need to edit procedures. Comment left by error. </t>
  </si>
  <si>
    <t>Yes. this line item need to be inlcuded as we reduced the number of respondents. Comment was left by error, so its deleted.</t>
  </si>
  <si>
    <t>(3) Notify institution of approval or disapproval of application within 30 days of receipt of a complete application</t>
  </si>
  <si>
    <t>Maintain a State agency list that includes a synopsis of information concerning seriously deficient institutions and providers terminated for cause in that State</t>
  </si>
  <si>
    <t>226.6(c)            (8)(i)</t>
  </si>
  <si>
    <t>226.6(d)(1) &amp; 226.6(e)</t>
  </si>
  <si>
    <t>226.6(f) (1) (viii) (D)</t>
  </si>
  <si>
    <t>226.6(f)(1)(viii) (A)</t>
  </si>
  <si>
    <t>226.6(f)(1)   (viii)(E)</t>
  </si>
  <si>
    <t>Develop/revise and provide sponsoring organization agreement between sponsor and facilities</t>
  </si>
  <si>
    <t>226.14 (a)</t>
  </si>
  <si>
    <t>226.23(m) (1)</t>
  </si>
  <si>
    <t>226.10 and    226.15(i)
226. 13 (b)</t>
  </si>
  <si>
    <t xml:space="preserve"> 226.13 (d)(3)(i) thru (iii)</t>
  </si>
  <si>
    <t>Total Annual Responses  (Col. CxD)</t>
  </si>
  <si>
    <t>(C)</t>
  </si>
  <si>
    <t>Estimated Total Hours   (Col. ExF)</t>
  </si>
  <si>
    <t>Due to an Adjustment (G-H)</t>
  </si>
  <si>
    <t xml:space="preserve">226.11(2); 226.17(b)(9)  and 226.17a(p)      </t>
  </si>
  <si>
    <t>226.15(e)(2) &amp; 
226.17(8) &amp;
226.18 ( e)</t>
  </si>
  <si>
    <t xml:space="preserve">226.10(d) 226.15(e), </t>
  </si>
  <si>
    <t>(E )</t>
  </si>
  <si>
    <t>Total Annual Records                                 (Col. CxD)</t>
  </si>
  <si>
    <t>Estimated Total Hours                                 (Col. ExF)</t>
  </si>
  <si>
    <t>"</t>
  </si>
  <si>
    <t>cells that were deleted - previous burden</t>
  </si>
  <si>
    <t xml:space="preserve">Maintain record of findings of irregularities investigations </t>
  </si>
  <si>
    <t>226.20 (g) (3)</t>
  </si>
  <si>
    <t>Written request required for food/milk substitutes</t>
  </si>
  <si>
    <t>226.6 (l)</t>
  </si>
  <si>
    <t>Provide all institutions a copy of the income standards to be used by institutions for determining the eligibility of participants for free and reduced-price meals under the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</si>
</sst>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00"/>
    <numFmt numFmtId="165" formatCode="#,##0.0000"/>
    <numFmt numFmtId="166" formatCode="#,##0.00000"/>
    <numFmt numFmtId="167" formatCode="0.000"/>
    <numFmt numFmtId="168" formatCode="_(* #,##0.000_);_(* \(#,##0.000\);_(* &quot;-&quot;??_);_(@_)"/>
    <numFmt numFmtId="169" formatCode="#,##0.000_);\(#,##0.000\)"/>
    <numFmt numFmtId="170" formatCode="#,##0.000000_);\(#,##0.000000\)"/>
    <numFmt numFmtId="171" formatCode="#,##0.000000"/>
    <numFmt numFmtId="172" formatCode="0.0000"/>
    <numFmt numFmtId="173" formatCode="_(* #,##0_);_(* \(#,##0\);_(* &quot;-&quot;??_);_(@_)"/>
    <numFmt numFmtId="174" formatCode="#,##0.000000000"/>
  </numFmts>
  <fonts count="20" x14ac:knownFonts="1">
    <font>
      <sz val="10"/>
      <name val="Arial"/>
    </font>
    <font>
      <sz val="10"/>
      <name val="Arial"/>
      <family val="2"/>
    </font>
    <font>
      <sz val="8"/>
      <color indexed="8"/>
      <name val="Arial"/>
      <family val="2"/>
    </font>
    <font>
      <b/>
      <sz val="8"/>
      <color indexed="8"/>
      <name val="Arial"/>
      <family val="2"/>
    </font>
    <font>
      <sz val="8"/>
      <name val="Arial"/>
      <family val="2"/>
    </font>
    <font>
      <sz val="8"/>
      <color indexed="47"/>
      <name val="Arial"/>
      <family val="2"/>
    </font>
    <font>
      <sz val="9"/>
      <color indexed="8"/>
      <name val="Arial"/>
      <family val="2"/>
    </font>
    <font>
      <b/>
      <sz val="9"/>
      <color indexed="8"/>
      <name val="Arial"/>
      <family val="2"/>
    </font>
    <font>
      <sz val="9"/>
      <name val="Arial"/>
      <family val="2"/>
    </font>
    <font>
      <sz val="9"/>
      <color indexed="81"/>
      <name val="Tahoma"/>
      <family val="2"/>
    </font>
    <font>
      <b/>
      <sz val="9"/>
      <color indexed="81"/>
      <name val="Tahoma"/>
      <family val="2"/>
    </font>
    <font>
      <sz val="8"/>
      <color indexed="81"/>
      <name val="Tahoma"/>
      <family val="2"/>
    </font>
    <font>
      <b/>
      <sz val="8"/>
      <color indexed="81"/>
      <name val="Tahoma"/>
      <family val="2"/>
    </font>
    <font>
      <b/>
      <sz val="8"/>
      <color rgb="FFFF0000"/>
      <name val="Arial"/>
      <family val="2"/>
    </font>
    <font>
      <sz val="10"/>
      <name val="Arial"/>
      <family val="2"/>
    </font>
    <font>
      <b/>
      <sz val="8"/>
      <name val="Arial"/>
      <family val="2"/>
    </font>
    <font>
      <b/>
      <sz val="8"/>
      <color indexed="47"/>
      <name val="Arial"/>
      <family val="2"/>
    </font>
    <font>
      <sz val="9"/>
      <color indexed="81"/>
      <name val="Tahoma"/>
      <charset val="1"/>
    </font>
    <font>
      <b/>
      <sz val="9"/>
      <color indexed="81"/>
      <name val="Tahoma"/>
      <charset val="1"/>
    </font>
    <font>
      <b/>
      <sz val="9"/>
      <name val="Arial"/>
      <family val="2"/>
    </font>
  </fonts>
  <fills count="13">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rgb="FFFFFF00"/>
        <bgColor indexed="64"/>
      </patternFill>
    </fill>
  </fills>
  <borders count="72">
    <border>
      <left/>
      <right/>
      <top/>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ck">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s>
  <cellStyleXfs count="6">
    <xf numFmtId="0" fontId="0" fillId="0" borderId="0"/>
    <xf numFmtId="43" fontId="1"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63">
    <xf numFmtId="0" fontId="0" fillId="0" borderId="0" xfId="0"/>
    <xf numFmtId="164" fontId="2" fillId="0" borderId="5" xfId="0" applyNumberFormat="1" applyFont="1" applyFill="1" applyBorder="1" applyAlignment="1">
      <alignment vertical="top"/>
    </xf>
    <xf numFmtId="0" fontId="2" fillId="0" borderId="1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2" fillId="0" borderId="38" xfId="0" applyNumberFormat="1" applyFont="1" applyFill="1" applyBorder="1" applyAlignment="1">
      <alignment vertical="top"/>
    </xf>
    <xf numFmtId="0" fontId="2" fillId="3" borderId="0" xfId="0" applyFont="1" applyFill="1" applyBorder="1" applyAlignment="1">
      <alignment horizontal="center" vertical="center" wrapText="1"/>
    </xf>
    <xf numFmtId="3" fontId="6" fillId="0" borderId="7" xfId="0" applyNumberFormat="1" applyFont="1" applyBorder="1" applyAlignment="1">
      <alignment vertical="center"/>
    </xf>
    <xf numFmtId="168" fontId="6" fillId="0" borderId="7" xfId="1" applyNumberFormat="1" applyFont="1" applyBorder="1" applyAlignment="1">
      <alignment vertical="center"/>
    </xf>
    <xf numFmtId="164" fontId="2" fillId="0" borderId="38" xfId="0" applyNumberFormat="1" applyFont="1" applyFill="1" applyBorder="1" applyAlignment="1"/>
    <xf numFmtId="164" fontId="2" fillId="0" borderId="7" xfId="0" applyNumberFormat="1" applyFont="1" applyFill="1" applyBorder="1" applyAlignment="1">
      <alignment vertical="center"/>
    </xf>
    <xf numFmtId="0" fontId="2" fillId="0" borderId="15" xfId="0" applyFont="1" applyFill="1" applyBorder="1" applyAlignment="1">
      <alignment horizontal="center" vertical="center" wrapText="1"/>
    </xf>
    <xf numFmtId="0" fontId="2" fillId="0" borderId="7" xfId="0" applyFont="1" applyFill="1" applyBorder="1" applyAlignment="1">
      <alignment horizontal="left" wrapText="1"/>
    </xf>
    <xf numFmtId="0" fontId="2" fillId="0" borderId="7" xfId="0" applyFont="1" applyFill="1" applyBorder="1" applyAlignment="1">
      <alignment horizontal="left" vertical="top" wrapText="1"/>
    </xf>
    <xf numFmtId="0" fontId="2" fillId="0" borderId="7" xfId="0" applyFont="1" applyFill="1" applyBorder="1" applyAlignment="1">
      <alignment vertical="top" wrapText="1"/>
    </xf>
    <xf numFmtId="0" fontId="2" fillId="0" borderId="38" xfId="0" applyFont="1" applyFill="1" applyBorder="1" applyAlignment="1">
      <alignment horizontal="left" wrapText="1"/>
    </xf>
    <xf numFmtId="0" fontId="2" fillId="0" borderId="22" xfId="0" applyFont="1" applyFill="1" applyBorder="1" applyAlignment="1">
      <alignment horizontal="center" vertical="center" wrapText="1"/>
    </xf>
    <xf numFmtId="164" fontId="2" fillId="0" borderId="8" xfId="0" applyNumberFormat="1" applyFont="1" applyFill="1" applyBorder="1" applyAlignment="1">
      <alignment vertical="center"/>
    </xf>
    <xf numFmtId="164" fontId="2" fillId="0" borderId="23" xfId="0" applyNumberFormat="1" applyFont="1" applyFill="1" applyBorder="1" applyAlignment="1">
      <alignment vertical="center"/>
    </xf>
    <xf numFmtId="0" fontId="2" fillId="0" borderId="40" xfId="0" applyFont="1" applyFill="1" applyBorder="1" applyAlignment="1">
      <alignment horizontal="left" wrapText="1"/>
    </xf>
    <xf numFmtId="3" fontId="2" fillId="0" borderId="7" xfId="0" applyNumberFormat="1" applyFont="1" applyFill="1" applyBorder="1" applyAlignment="1">
      <alignment horizontal="right"/>
    </xf>
    <xf numFmtId="164" fontId="4" fillId="0" borderId="7" xfId="0" applyNumberFormat="1" applyFont="1" applyFill="1" applyBorder="1"/>
    <xf numFmtId="0" fontId="4" fillId="0" borderId="0" xfId="0" applyFont="1" applyFill="1" applyBorder="1"/>
    <xf numFmtId="164" fontId="4" fillId="0" borderId="0" xfId="0" applyNumberFormat="1" applyFont="1" applyFill="1" applyBorder="1"/>
    <xf numFmtId="164" fontId="4" fillId="0" borderId="24" xfId="0" applyNumberFormat="1" applyFont="1" applyFill="1" applyBorder="1" applyAlignment="1">
      <alignment vertical="center"/>
    </xf>
    <xf numFmtId="3" fontId="2" fillId="0" borderId="10" xfId="0" applyNumberFormat="1" applyFont="1" applyFill="1" applyBorder="1"/>
    <xf numFmtId="0" fontId="2" fillId="0" borderId="0" xfId="0" applyFont="1" applyFill="1" applyBorder="1"/>
    <xf numFmtId="0" fontId="4" fillId="0" borderId="0" xfId="0" applyFont="1" applyFill="1"/>
    <xf numFmtId="0" fontId="4" fillId="3" borderId="0" xfId="0" applyFont="1" applyFill="1" applyAlignment="1">
      <alignment wrapText="1"/>
    </xf>
    <xf numFmtId="0" fontId="4" fillId="3" borderId="0" xfId="0" applyFont="1" applyFill="1" applyBorder="1"/>
    <xf numFmtId="0" fontId="4" fillId="0" borderId="0" xfId="0" applyFont="1" applyFill="1" applyAlignment="1">
      <alignment wrapText="1"/>
    </xf>
    <xf numFmtId="0" fontId="13" fillId="0" borderId="0" xfId="0" applyFont="1" applyFill="1"/>
    <xf numFmtId="3" fontId="4" fillId="0" borderId="0" xfId="0" applyNumberFormat="1" applyFont="1" applyFill="1" applyAlignment="1">
      <alignment wrapText="1"/>
    </xf>
    <xf numFmtId="0" fontId="2" fillId="0" borderId="14" xfId="0" applyFont="1" applyFill="1" applyBorder="1" applyAlignment="1">
      <alignment horizontal="center"/>
    </xf>
    <xf numFmtId="164" fontId="2" fillId="0" borderId="7" xfId="0" applyNumberFormat="1" applyFont="1" applyFill="1" applyBorder="1" applyAlignment="1"/>
    <xf numFmtId="0" fontId="2" fillId="0" borderId="4" xfId="0" applyFont="1" applyFill="1" applyBorder="1" applyAlignment="1">
      <alignment horizontal="center"/>
    </xf>
    <xf numFmtId="0" fontId="2" fillId="0" borderId="38" xfId="0" applyNumberFormat="1" applyFont="1" applyFill="1" applyBorder="1" applyAlignment="1">
      <alignment horizontal="left" wrapText="1"/>
    </xf>
    <xf numFmtId="3" fontId="2" fillId="0" borderId="38" xfId="0" applyNumberFormat="1" applyFont="1" applyFill="1" applyBorder="1" applyAlignment="1"/>
    <xf numFmtId="0" fontId="2" fillId="0" borderId="5" xfId="0" applyFont="1" applyFill="1" applyBorder="1" applyAlignment="1"/>
    <xf numFmtId="0" fontId="3" fillId="0" borderId="5" xfId="0" applyFont="1" applyFill="1" applyBorder="1" applyAlignment="1">
      <alignment horizontal="right"/>
    </xf>
    <xf numFmtId="3" fontId="3" fillId="0" borderId="5" xfId="0" applyNumberFormat="1" applyFont="1" applyFill="1" applyBorder="1" applyAlignment="1"/>
    <xf numFmtId="3" fontId="2" fillId="0" borderId="5" xfId="0" applyNumberFormat="1" applyFont="1" applyFill="1" applyBorder="1" applyAlignment="1"/>
    <xf numFmtId="0" fontId="2" fillId="0" borderId="52" xfId="0" applyFont="1" applyFill="1" applyBorder="1" applyAlignment="1">
      <alignment horizontal="center" vertical="center" wrapText="1"/>
    </xf>
    <xf numFmtId="164" fontId="2" fillId="0" borderId="38" xfId="0" applyNumberFormat="1" applyFont="1" applyFill="1" applyBorder="1" applyAlignment="1">
      <alignment vertical="center"/>
    </xf>
    <xf numFmtId="164" fontId="2" fillId="0" borderId="41" xfId="0" applyNumberFormat="1" applyFont="1" applyFill="1" applyBorder="1" applyAlignment="1">
      <alignment vertical="center"/>
    </xf>
    <xf numFmtId="0" fontId="2" fillId="0" borderId="25" xfId="0" applyFont="1" applyFill="1" applyBorder="1"/>
    <xf numFmtId="164" fontId="2" fillId="0" borderId="0" xfId="0" applyNumberFormat="1" applyFont="1" applyFill="1" applyBorder="1" applyAlignment="1"/>
    <xf numFmtId="164" fontId="2" fillId="0" borderId="41" xfId="0" applyNumberFormat="1" applyFont="1" applyFill="1" applyBorder="1" applyAlignment="1"/>
    <xf numFmtId="3" fontId="2" fillId="0" borderId="10" xfId="0" applyNumberFormat="1" applyFont="1" applyFill="1" applyBorder="1" applyAlignment="1">
      <alignment vertical="top"/>
    </xf>
    <xf numFmtId="4" fontId="2" fillId="0" borderId="10" xfId="0" applyNumberFormat="1" applyFont="1" applyFill="1" applyBorder="1" applyAlignment="1">
      <alignment vertical="top"/>
    </xf>
    <xf numFmtId="164" fontId="2" fillId="0" borderId="10" xfId="0" applyNumberFormat="1" applyFont="1" applyFill="1" applyBorder="1" applyAlignment="1">
      <alignment vertical="top"/>
    </xf>
    <xf numFmtId="164" fontId="2" fillId="0" borderId="34" xfId="0" applyNumberFormat="1" applyFont="1" applyFill="1" applyBorder="1" applyAlignment="1">
      <alignment vertical="top"/>
    </xf>
    <xf numFmtId="164" fontId="2" fillId="0" borderId="7" xfId="0" applyNumberFormat="1" applyFont="1" applyFill="1" applyBorder="1" applyAlignment="1">
      <alignment vertical="top"/>
    </xf>
    <xf numFmtId="164" fontId="5" fillId="0" borderId="38" xfId="0" applyNumberFormat="1" applyFont="1" applyFill="1" applyBorder="1" applyAlignment="1">
      <alignment vertical="top"/>
    </xf>
    <xf numFmtId="164" fontId="2" fillId="0" borderId="8" xfId="0" applyNumberFormat="1" applyFont="1" applyFill="1" applyBorder="1" applyAlignment="1"/>
    <xf numFmtId="0" fontId="2" fillId="0" borderId="40" xfId="0" applyFont="1" applyFill="1" applyBorder="1" applyAlignment="1">
      <alignment horizontal="center" vertical="top"/>
    </xf>
    <xf numFmtId="4" fontId="2" fillId="0" borderId="38" xfId="0" applyNumberFormat="1" applyFont="1" applyFill="1" applyBorder="1" applyAlignment="1"/>
    <xf numFmtId="164" fontId="2" fillId="0" borderId="24" xfId="0" applyNumberFormat="1" applyFont="1" applyFill="1" applyBorder="1" applyAlignment="1"/>
    <xf numFmtId="164" fontId="3" fillId="0" borderId="13" xfId="0" applyNumberFormat="1" applyFont="1" applyFill="1" applyBorder="1" applyAlignment="1">
      <alignment vertical="center"/>
    </xf>
    <xf numFmtId="0" fontId="2" fillId="0" borderId="39" xfId="0" applyFont="1" applyFill="1" applyBorder="1" applyAlignment="1">
      <alignment horizontal="left" wrapText="1"/>
    </xf>
    <xf numFmtId="0" fontId="2" fillId="0" borderId="23" xfId="0" applyFont="1" applyFill="1" applyBorder="1" applyAlignment="1">
      <alignment horizontal="left" wrapText="1"/>
    </xf>
    <xf numFmtId="3" fontId="2" fillId="0" borderId="23" xfId="0" applyNumberFormat="1" applyFont="1" applyFill="1" applyBorder="1" applyAlignment="1"/>
    <xf numFmtId="4" fontId="2" fillId="0" borderId="23" xfId="0" applyNumberFormat="1" applyFont="1" applyFill="1" applyBorder="1" applyAlignment="1"/>
    <xf numFmtId="164" fontId="2" fillId="0" borderId="23" xfId="0" applyNumberFormat="1" applyFont="1" applyFill="1" applyBorder="1" applyAlignment="1"/>
    <xf numFmtId="164" fontId="5" fillId="0" borderId="23" xfId="0" applyNumberFormat="1" applyFont="1" applyFill="1" applyBorder="1" applyAlignment="1">
      <alignment vertical="top"/>
    </xf>
    <xf numFmtId="164" fontId="3" fillId="0" borderId="27" xfId="0" applyNumberFormat="1" applyFont="1" applyFill="1" applyBorder="1" applyAlignment="1">
      <alignment vertical="center"/>
    </xf>
    <xf numFmtId="0" fontId="3" fillId="0" borderId="0" xfId="0" applyFont="1" applyFill="1" applyBorder="1" applyAlignment="1">
      <alignment horizontal="right" vertical="center"/>
    </xf>
    <xf numFmtId="3" fontId="2" fillId="0" borderId="0" xfId="0" applyNumberFormat="1" applyFont="1" applyFill="1" applyBorder="1" applyAlignment="1">
      <alignment vertical="center"/>
    </xf>
    <xf numFmtId="165"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164" fontId="2" fillId="0" borderId="0" xfId="0" applyNumberFormat="1" applyFont="1" applyFill="1" applyBorder="1" applyAlignment="1">
      <alignment vertical="center"/>
    </xf>
    <xf numFmtId="0" fontId="3" fillId="0" borderId="3" xfId="0" applyFont="1" applyFill="1" applyBorder="1" applyAlignment="1"/>
    <xf numFmtId="0" fontId="2" fillId="0" borderId="10" xfId="0" applyFont="1" applyFill="1" applyBorder="1" applyAlignment="1">
      <alignment horizontal="center"/>
    </xf>
    <xf numFmtId="4" fontId="2" fillId="0" borderId="0" xfId="0" applyNumberFormat="1" applyFont="1" applyFill="1" applyBorder="1" applyAlignment="1">
      <alignment vertical="center"/>
    </xf>
    <xf numFmtId="164" fontId="5" fillId="0" borderId="0" xfId="0" applyNumberFormat="1" applyFont="1" applyFill="1" applyBorder="1" applyAlignment="1">
      <alignment vertical="center"/>
    </xf>
    <xf numFmtId="0" fontId="3" fillId="0" borderId="3" xfId="0" applyFont="1" applyFill="1" applyBorder="1" applyAlignment="1">
      <alignment horizontal="left"/>
    </xf>
    <xf numFmtId="0" fontId="3" fillId="0" borderId="10" xfId="0" applyFont="1" applyFill="1" applyBorder="1" applyAlignment="1">
      <alignment horizontal="center"/>
    </xf>
    <xf numFmtId="4" fontId="2" fillId="0" borderId="10" xfId="0" applyNumberFormat="1" applyFont="1" applyFill="1" applyBorder="1"/>
    <xf numFmtId="164" fontId="2" fillId="0" borderId="10" xfId="0" applyNumberFormat="1" applyFont="1" applyFill="1" applyBorder="1"/>
    <xf numFmtId="0" fontId="2" fillId="0" borderId="59" xfId="0" applyFont="1" applyFill="1" applyBorder="1" applyAlignment="1">
      <alignment horizontal="center"/>
    </xf>
    <xf numFmtId="0" fontId="2" fillId="0" borderId="44" xfId="0" applyFont="1" applyFill="1" applyBorder="1" applyAlignment="1">
      <alignment horizontal="center"/>
    </xf>
    <xf numFmtId="0" fontId="3" fillId="0" borderId="3" xfId="0" applyFont="1" applyFill="1" applyBorder="1"/>
    <xf numFmtId="164" fontId="2" fillId="0" borderId="34" xfId="0" applyNumberFormat="1" applyFont="1" applyFill="1" applyBorder="1"/>
    <xf numFmtId="172" fontId="2" fillId="0" borderId="38" xfId="0" applyNumberFormat="1" applyFont="1" applyFill="1" applyBorder="1" applyAlignment="1">
      <alignment horizontal="right" vertical="center"/>
    </xf>
    <xf numFmtId="0" fontId="2" fillId="0" borderId="67" xfId="0" applyFont="1" applyFill="1" applyBorder="1" applyAlignment="1">
      <alignment horizontal="center" vertical="center" wrapText="1"/>
    </xf>
    <xf numFmtId="0" fontId="2" fillId="0" borderId="28" xfId="0" applyFont="1" applyFill="1" applyBorder="1"/>
    <xf numFmtId="0" fontId="2" fillId="2" borderId="4" xfId="0" applyFont="1" applyFill="1" applyBorder="1" applyAlignment="1">
      <alignment horizontal="center"/>
    </xf>
    <xf numFmtId="0" fontId="3" fillId="2" borderId="0" xfId="0" applyFont="1" applyFill="1" applyBorder="1" applyAlignment="1">
      <alignment horizontal="right" vertical="center"/>
    </xf>
    <xf numFmtId="3" fontId="2" fillId="2" borderId="0" xfId="0" applyNumberFormat="1" applyFont="1" applyFill="1" applyBorder="1" applyAlignment="1">
      <alignment vertical="center"/>
    </xf>
    <xf numFmtId="4" fontId="2" fillId="2" borderId="0" xfId="0" applyNumberFormat="1" applyFont="1" applyFill="1" applyBorder="1" applyAlignment="1">
      <alignment vertical="center"/>
    </xf>
    <xf numFmtId="166" fontId="2" fillId="2" borderId="0" xfId="0" applyNumberFormat="1" applyFont="1" applyFill="1" applyBorder="1" applyAlignment="1">
      <alignment vertical="center"/>
    </xf>
    <xf numFmtId="164" fontId="2" fillId="2" borderId="0" xfId="0" applyNumberFormat="1" applyFont="1" applyFill="1" applyBorder="1" applyAlignment="1">
      <alignment vertical="center"/>
    </xf>
    <xf numFmtId="164" fontId="5" fillId="2" borderId="0" xfId="0" applyNumberFormat="1" applyFont="1" applyFill="1" applyBorder="1" applyAlignment="1">
      <alignment vertical="center"/>
    </xf>
    <xf numFmtId="164" fontId="2" fillId="2" borderId="0" xfId="0" applyNumberFormat="1" applyFont="1" applyFill="1" applyBorder="1" applyAlignment="1"/>
    <xf numFmtId="0" fontId="2" fillId="2" borderId="0" xfId="0" applyFont="1" applyFill="1" applyBorder="1"/>
    <xf numFmtId="165" fontId="2" fillId="2" borderId="0" xfId="0" applyNumberFormat="1" applyFont="1" applyFill="1" applyBorder="1" applyAlignment="1">
      <alignment vertical="center"/>
    </xf>
    <xf numFmtId="0" fontId="2" fillId="2" borderId="0" xfId="0" applyFont="1" applyFill="1" applyBorder="1" applyAlignment="1"/>
    <xf numFmtId="0" fontId="3" fillId="2" borderId="0" xfId="0" applyFont="1" applyFill="1" applyBorder="1" applyAlignment="1">
      <alignment horizontal="right"/>
    </xf>
    <xf numFmtId="3" fontId="3" fillId="2" borderId="0" xfId="0" applyNumberFormat="1" applyFont="1" applyFill="1" applyBorder="1" applyAlignment="1"/>
    <xf numFmtId="165" fontId="3" fillId="2" borderId="0" xfId="0" applyNumberFormat="1" applyFont="1" applyFill="1" applyBorder="1" applyAlignment="1"/>
    <xf numFmtId="4" fontId="3" fillId="2" borderId="0" xfId="0" applyNumberFormat="1" applyFont="1" applyFill="1" applyBorder="1" applyAlignment="1"/>
    <xf numFmtId="3" fontId="2" fillId="2" borderId="0" xfId="0" applyNumberFormat="1" applyFont="1" applyFill="1" applyBorder="1" applyAlignment="1"/>
    <xf numFmtId="164" fontId="2" fillId="2" borderId="0" xfId="0" applyNumberFormat="1" applyFont="1" applyFill="1" applyBorder="1" applyAlignment="1">
      <alignment vertical="top"/>
    </xf>
    <xf numFmtId="0" fontId="2" fillId="0" borderId="40" xfId="0" applyFont="1" applyFill="1" applyBorder="1" applyAlignment="1">
      <alignment horizontal="center" wrapText="1"/>
    </xf>
    <xf numFmtId="166" fontId="3" fillId="0" borderId="13" xfId="0" applyNumberFormat="1" applyFont="1" applyFill="1" applyBorder="1" applyAlignment="1">
      <alignment vertical="center"/>
    </xf>
    <xf numFmtId="0" fontId="2" fillId="0" borderId="44" xfId="0" applyFont="1" applyFill="1" applyBorder="1"/>
    <xf numFmtId="0" fontId="2" fillId="0" borderId="45" xfId="0" applyFont="1" applyFill="1" applyBorder="1"/>
    <xf numFmtId="0" fontId="2" fillId="0" borderId="60" xfId="0" applyFont="1" applyFill="1" applyBorder="1"/>
    <xf numFmtId="0" fontId="4" fillId="0" borderId="1" xfId="0" applyFont="1" applyFill="1" applyBorder="1"/>
    <xf numFmtId="164" fontId="4" fillId="0" borderId="0" xfId="0" applyNumberFormat="1" applyFont="1" applyFill="1"/>
    <xf numFmtId="0" fontId="3" fillId="0" borderId="52" xfId="0" applyFont="1" applyFill="1" applyBorder="1"/>
    <xf numFmtId="0" fontId="3" fillId="0" borderId="53" xfId="0" applyFont="1" applyFill="1" applyBorder="1" applyAlignment="1">
      <alignment horizontal="left"/>
    </xf>
    <xf numFmtId="0" fontId="3" fillId="0" borderId="9" xfId="0" applyFont="1" applyFill="1" applyBorder="1" applyAlignment="1">
      <alignment horizontal="right" vertical="center"/>
    </xf>
    <xf numFmtId="2" fontId="2" fillId="0" borderId="40" xfId="0" applyNumberFormat="1" applyFont="1" applyFill="1" applyBorder="1" applyAlignment="1">
      <alignment vertical="center"/>
    </xf>
    <xf numFmtId="2" fontId="2" fillId="0" borderId="38" xfId="0" applyNumberFormat="1" applyFont="1" applyFill="1" applyBorder="1" applyAlignment="1">
      <alignment vertical="center"/>
    </xf>
    <xf numFmtId="3" fontId="2" fillId="0" borderId="14" xfId="0" applyNumberFormat="1" applyFont="1" applyFill="1" applyBorder="1" applyAlignment="1">
      <alignment vertical="center"/>
    </xf>
    <xf numFmtId="3" fontId="2" fillId="0" borderId="39" xfId="0" applyNumberFormat="1" applyFont="1" applyFill="1" applyBorder="1" applyAlignment="1">
      <alignment vertical="center"/>
    </xf>
    <xf numFmtId="0" fontId="3" fillId="0" borderId="65" xfId="0" applyFont="1" applyFill="1" applyBorder="1" applyAlignment="1">
      <alignment horizontal="right" vertical="center"/>
    </xf>
    <xf numFmtId="3" fontId="3" fillId="0" borderId="63" xfId="0" applyNumberFormat="1" applyFont="1" applyFill="1" applyBorder="1" applyAlignment="1">
      <alignment vertical="center"/>
    </xf>
    <xf numFmtId="164" fontId="3" fillId="0" borderId="5" xfId="0" applyNumberFormat="1" applyFont="1" applyFill="1" applyBorder="1" applyAlignment="1">
      <alignment horizontal="right" vertical="center"/>
    </xf>
    <xf numFmtId="164" fontId="4" fillId="0" borderId="0" xfId="0" applyNumberFormat="1" applyFont="1" applyFill="1" applyAlignment="1">
      <alignment wrapText="1"/>
    </xf>
    <xf numFmtId="165" fontId="4" fillId="0" borderId="0" xfId="0" applyNumberFormat="1" applyFont="1" applyFill="1" applyAlignment="1">
      <alignment wrapText="1"/>
    </xf>
    <xf numFmtId="0" fontId="2" fillId="0" borderId="23" xfId="0" applyFont="1" applyFill="1" applyBorder="1" applyAlignment="1">
      <alignment horizontal="right"/>
    </xf>
    <xf numFmtId="0" fontId="4" fillId="4" borderId="0" xfId="0" applyFont="1" applyFill="1" applyAlignment="1">
      <alignment wrapText="1"/>
    </xf>
    <xf numFmtId="0" fontId="4" fillId="0" borderId="7" xfId="0" applyFont="1" applyFill="1" applyBorder="1" applyAlignment="1">
      <alignment horizontal="left" vertical="top" wrapText="1"/>
    </xf>
    <xf numFmtId="0" fontId="2" fillId="0" borderId="23" xfId="0" applyFont="1" applyFill="1" applyBorder="1" applyAlignment="1">
      <alignment horizontal="left" vertical="top"/>
    </xf>
    <xf numFmtId="0" fontId="3" fillId="0" borderId="6" xfId="0" applyFont="1" applyFill="1" applyBorder="1" applyAlignment="1">
      <alignment horizontal="left" vertical="top"/>
    </xf>
    <xf numFmtId="0" fontId="2" fillId="0" borderId="26" xfId="0" applyFont="1" applyFill="1" applyBorder="1" applyAlignment="1">
      <alignment horizontal="left" vertical="top"/>
    </xf>
    <xf numFmtId="0" fontId="2" fillId="0" borderId="7" xfId="0" applyFont="1" applyFill="1" applyBorder="1" applyAlignment="1">
      <alignment horizontal="left" vertical="top"/>
    </xf>
    <xf numFmtId="0" fontId="3" fillId="0" borderId="10" xfId="0" applyFont="1" applyFill="1" applyBorder="1" applyAlignment="1">
      <alignment horizontal="left" vertical="top" wrapText="1"/>
    </xf>
    <xf numFmtId="0" fontId="2" fillId="0" borderId="40" xfId="0" applyFont="1" applyFill="1" applyBorder="1" applyAlignment="1">
      <alignment horizontal="left" vertical="top" wrapText="1"/>
    </xf>
    <xf numFmtId="0" fontId="2" fillId="0" borderId="14" xfId="0" applyFont="1" applyFill="1" applyBorder="1" applyAlignment="1">
      <alignment horizontal="left" vertical="top"/>
    </xf>
    <xf numFmtId="0" fontId="2" fillId="0" borderId="14" xfId="0" applyFont="1" applyFill="1" applyBorder="1" applyAlignment="1">
      <alignment horizontal="left" vertical="top" wrapText="1"/>
    </xf>
    <xf numFmtId="0" fontId="2" fillId="0" borderId="25" xfId="0" applyFont="1" applyFill="1" applyBorder="1" applyAlignment="1">
      <alignment horizontal="left" vertical="top" wrapText="1"/>
    </xf>
    <xf numFmtId="0" fontId="3" fillId="0" borderId="3" xfId="0" applyFont="1" applyFill="1" applyBorder="1" applyAlignment="1">
      <alignment horizontal="left" vertical="top"/>
    </xf>
    <xf numFmtId="0" fontId="2" fillId="0" borderId="39" xfId="0" applyFont="1" applyFill="1" applyBorder="1" applyAlignment="1">
      <alignment horizontal="center" vertical="top"/>
    </xf>
    <xf numFmtId="0" fontId="2" fillId="0" borderId="23" xfId="0" applyFont="1" applyFill="1" applyBorder="1" applyAlignment="1">
      <alignment horizontal="center" vertical="top"/>
    </xf>
    <xf numFmtId="0" fontId="3" fillId="0" borderId="50" xfId="0" applyFont="1" applyFill="1" applyBorder="1" applyAlignment="1">
      <alignment horizontal="left" vertical="top"/>
    </xf>
    <xf numFmtId="0" fontId="2" fillId="0" borderId="26" xfId="0" applyFont="1" applyFill="1" applyBorder="1" applyAlignment="1">
      <alignment vertical="top" wrapText="1"/>
    </xf>
    <xf numFmtId="0" fontId="2" fillId="0" borderId="0" xfId="0" applyFont="1" applyFill="1" applyAlignment="1">
      <alignment vertical="top" wrapText="1"/>
    </xf>
    <xf numFmtId="0" fontId="2" fillId="0" borderId="7" xfId="0" applyFont="1" applyFill="1" applyBorder="1" applyAlignment="1">
      <alignment vertical="top"/>
    </xf>
    <xf numFmtId="0" fontId="2" fillId="0" borderId="0" xfId="0" applyFont="1" applyFill="1" applyBorder="1" applyAlignment="1">
      <alignment vertical="top"/>
    </xf>
    <xf numFmtId="0" fontId="2" fillId="0" borderId="0" xfId="0" applyFont="1" applyFill="1" applyBorder="1" applyAlignment="1">
      <alignment vertical="top" wrapText="1"/>
    </xf>
    <xf numFmtId="0" fontId="2" fillId="0" borderId="38" xfId="0" applyFont="1" applyFill="1" applyBorder="1" applyAlignment="1">
      <alignment vertical="top" wrapText="1"/>
    </xf>
    <xf numFmtId="0" fontId="2" fillId="0" borderId="14" xfId="0" applyFont="1" applyFill="1" applyBorder="1" applyAlignment="1">
      <alignment vertical="top" wrapText="1"/>
    </xf>
    <xf numFmtId="0" fontId="2" fillId="0" borderId="13" xfId="0" applyFont="1" applyFill="1" applyBorder="1" applyAlignment="1">
      <alignment vertical="top" wrapText="1"/>
    </xf>
    <xf numFmtId="0" fontId="3" fillId="0" borderId="48" xfId="0" applyFont="1" applyFill="1" applyBorder="1" applyAlignment="1">
      <alignment horizontal="left" vertical="top"/>
    </xf>
    <xf numFmtId="3" fontId="3" fillId="0" borderId="38" xfId="0" applyNumberFormat="1" applyFont="1" applyFill="1" applyBorder="1" applyAlignment="1">
      <alignment vertical="top" wrapText="1"/>
    </xf>
    <xf numFmtId="3" fontId="2" fillId="0" borderId="13" xfId="0" applyNumberFormat="1" applyFont="1" applyFill="1" applyBorder="1" applyAlignment="1">
      <alignment vertical="top" wrapText="1"/>
    </xf>
    <xf numFmtId="0" fontId="3" fillId="0" borderId="10" xfId="0" applyFont="1" applyFill="1" applyBorder="1" applyAlignment="1">
      <alignment vertical="top"/>
    </xf>
    <xf numFmtId="0" fontId="2" fillId="0" borderId="35" xfId="0" applyFont="1" applyFill="1" applyBorder="1" applyAlignment="1">
      <alignment vertical="top"/>
    </xf>
    <xf numFmtId="0" fontId="3" fillId="0" borderId="11" xfId="0" applyFont="1" applyFill="1" applyBorder="1" applyAlignment="1">
      <alignment horizontal="left" vertical="top"/>
    </xf>
    <xf numFmtId="0" fontId="2" fillId="0" borderId="6" xfId="0" applyFont="1" applyFill="1" applyBorder="1" applyAlignment="1">
      <alignment vertical="top"/>
    </xf>
    <xf numFmtId="0" fontId="2" fillId="0" borderId="3"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47" xfId="0" applyFont="1" applyFill="1" applyBorder="1" applyAlignment="1">
      <alignment vertical="top"/>
    </xf>
    <xf numFmtId="0" fontId="3" fillId="0" borderId="51" xfId="0" applyFont="1" applyFill="1" applyBorder="1" applyAlignment="1">
      <alignment horizontal="right" vertical="top"/>
    </xf>
    <xf numFmtId="0" fontId="2" fillId="0" borderId="28" xfId="0" applyFont="1" applyFill="1" applyBorder="1" applyAlignment="1">
      <alignment vertical="top"/>
    </xf>
    <xf numFmtId="0" fontId="3" fillId="0" borderId="1" xfId="0" applyFont="1" applyFill="1" applyBorder="1" applyAlignment="1">
      <alignment horizontal="right" vertical="top"/>
    </xf>
    <xf numFmtId="0" fontId="2" fillId="0" borderId="43" xfId="0" applyFont="1" applyFill="1" applyBorder="1" applyAlignment="1">
      <alignment vertical="top"/>
    </xf>
    <xf numFmtId="0" fontId="3" fillId="0" borderId="35" xfId="0" applyFont="1" applyFill="1" applyBorder="1" applyAlignment="1">
      <alignment horizontal="right" vertical="top"/>
    </xf>
    <xf numFmtId="0" fontId="2" fillId="0" borderId="55" xfId="0" applyFont="1" applyFill="1" applyBorder="1" applyAlignment="1">
      <alignment vertical="top"/>
    </xf>
    <xf numFmtId="0" fontId="3" fillId="0" borderId="56" xfId="0" applyFont="1" applyFill="1" applyBorder="1" applyAlignment="1">
      <alignment horizontal="right" vertical="top"/>
    </xf>
    <xf numFmtId="0" fontId="2" fillId="0" borderId="25" xfId="0" applyFont="1" applyFill="1" applyBorder="1" applyAlignment="1">
      <alignment vertical="top"/>
    </xf>
    <xf numFmtId="0" fontId="3" fillId="0" borderId="5" xfId="0" applyFont="1" applyFill="1" applyBorder="1" applyAlignment="1">
      <alignment horizontal="right" vertical="top"/>
    </xf>
    <xf numFmtId="0" fontId="4" fillId="0" borderId="0" xfId="0" applyFont="1" applyFill="1" applyAlignment="1">
      <alignment vertical="top" wrapText="1"/>
    </xf>
    <xf numFmtId="0" fontId="4" fillId="0" borderId="0" xfId="0" applyFont="1" applyFill="1" applyAlignment="1">
      <alignment vertical="top"/>
    </xf>
    <xf numFmtId="0" fontId="4" fillId="0" borderId="23" xfId="0" applyFont="1" applyFill="1" applyBorder="1" applyAlignment="1">
      <alignment horizontal="right"/>
    </xf>
    <xf numFmtId="3" fontId="2" fillId="0" borderId="6" xfId="0" applyNumberFormat="1" applyFont="1" applyFill="1" applyBorder="1" applyAlignment="1">
      <alignment horizontal="right"/>
    </xf>
    <xf numFmtId="0" fontId="4" fillId="0" borderId="6" xfId="0" applyFont="1" applyFill="1" applyBorder="1" applyAlignment="1">
      <alignment horizontal="right"/>
    </xf>
    <xf numFmtId="3" fontId="2" fillId="0" borderId="0" xfId="0" applyNumberFormat="1" applyFont="1" applyFill="1" applyAlignment="1">
      <alignment horizontal="right"/>
    </xf>
    <xf numFmtId="0" fontId="4" fillId="0" borderId="26" xfId="0" applyFont="1" applyFill="1" applyBorder="1" applyAlignment="1">
      <alignment horizontal="right"/>
    </xf>
    <xf numFmtId="164" fontId="4" fillId="0" borderId="26" xfId="0" applyNumberFormat="1" applyFont="1" applyFill="1" applyBorder="1" applyAlignment="1">
      <alignment horizontal="right"/>
    </xf>
    <xf numFmtId="0" fontId="4" fillId="0" borderId="7" xfId="0" applyFont="1" applyFill="1" applyBorder="1" applyAlignment="1">
      <alignment horizontal="right"/>
    </xf>
    <xf numFmtId="167" fontId="4" fillId="0" borderId="7" xfId="0" applyNumberFormat="1" applyFont="1" applyFill="1" applyBorder="1" applyAlignment="1">
      <alignment horizontal="right"/>
    </xf>
    <xf numFmtId="164" fontId="4" fillId="0" borderId="7" xfId="0" applyNumberFormat="1" applyFont="1" applyFill="1" applyBorder="1" applyAlignment="1">
      <alignment horizontal="right"/>
    </xf>
    <xf numFmtId="0" fontId="4" fillId="0" borderId="7" xfId="0" applyFont="1" applyFill="1" applyBorder="1" applyAlignment="1">
      <alignment horizontal="right" wrapText="1"/>
    </xf>
    <xf numFmtId="164" fontId="4" fillId="0" borderId="23" xfId="0" applyNumberFormat="1" applyFont="1" applyFill="1" applyBorder="1" applyAlignment="1">
      <alignment horizontal="right"/>
    </xf>
    <xf numFmtId="3" fontId="2" fillId="0" borderId="0" xfId="0" applyNumberFormat="1" applyFont="1" applyFill="1" applyBorder="1" applyAlignment="1">
      <alignment horizontal="right"/>
    </xf>
    <xf numFmtId="0" fontId="4" fillId="0" borderId="0" xfId="0" applyFont="1" applyFill="1" applyBorder="1" applyAlignment="1">
      <alignment horizontal="right"/>
    </xf>
    <xf numFmtId="0" fontId="4" fillId="0" borderId="0" xfId="0" applyFont="1" applyFill="1" applyAlignment="1">
      <alignment horizontal="right"/>
    </xf>
    <xf numFmtId="164" fontId="4" fillId="0" borderId="0" xfId="0" applyNumberFormat="1" applyFont="1" applyFill="1" applyBorder="1" applyAlignment="1">
      <alignment horizontal="right"/>
    </xf>
    <xf numFmtId="3" fontId="2" fillId="0" borderId="10" xfId="0" applyNumberFormat="1" applyFont="1" applyFill="1" applyBorder="1" applyAlignment="1">
      <alignment horizontal="right"/>
    </xf>
    <xf numFmtId="0" fontId="4" fillId="0" borderId="10" xfId="0" applyFont="1" applyFill="1" applyBorder="1" applyAlignment="1">
      <alignment horizontal="right"/>
    </xf>
    <xf numFmtId="164" fontId="4" fillId="0" borderId="10" xfId="0" applyNumberFormat="1" applyFont="1" applyFill="1" applyBorder="1" applyAlignment="1">
      <alignment horizontal="right"/>
    </xf>
    <xf numFmtId="0" fontId="4" fillId="0" borderId="38" xfId="0" applyFont="1" applyFill="1" applyBorder="1" applyAlignment="1">
      <alignment horizontal="right"/>
    </xf>
    <xf numFmtId="43" fontId="4" fillId="0" borderId="38" xfId="1" applyFont="1" applyFill="1" applyBorder="1" applyAlignment="1">
      <alignment horizontal="right"/>
    </xf>
    <xf numFmtId="164" fontId="4" fillId="0" borderId="38" xfId="0" applyNumberFormat="1" applyFont="1" applyFill="1" applyBorder="1" applyAlignment="1">
      <alignment horizontal="right"/>
    </xf>
    <xf numFmtId="2" fontId="4" fillId="0" borderId="7" xfId="0" applyNumberFormat="1" applyFont="1" applyFill="1" applyBorder="1" applyAlignment="1">
      <alignment horizontal="right"/>
    </xf>
    <xf numFmtId="164" fontId="15" fillId="0" borderId="7" xfId="0" applyNumberFormat="1" applyFont="1" applyFill="1" applyBorder="1" applyAlignment="1">
      <alignment horizontal="right"/>
    </xf>
    <xf numFmtId="3" fontId="2" fillId="0" borderId="7" xfId="0" applyNumberFormat="1" applyFont="1" applyFill="1" applyBorder="1" applyAlignment="1">
      <alignment horizontal="right" wrapText="1"/>
    </xf>
    <xf numFmtId="2" fontId="4" fillId="0" borderId="7" xfId="0" applyNumberFormat="1" applyFont="1" applyFill="1" applyBorder="1" applyAlignment="1">
      <alignment horizontal="right" wrapText="1"/>
    </xf>
    <xf numFmtId="164" fontId="4" fillId="0" borderId="7" xfId="0" applyNumberFormat="1" applyFont="1" applyFill="1" applyBorder="1" applyAlignment="1">
      <alignment horizontal="right" wrapText="1"/>
    </xf>
    <xf numFmtId="3" fontId="2" fillId="0" borderId="13" xfId="0" applyNumberFormat="1" applyFont="1" applyFill="1" applyBorder="1" applyAlignment="1">
      <alignment horizontal="right" wrapText="1"/>
    </xf>
    <xf numFmtId="0" fontId="4" fillId="0" borderId="13" xfId="0" applyFont="1" applyFill="1" applyBorder="1" applyAlignment="1">
      <alignment horizontal="right" wrapText="1"/>
    </xf>
    <xf numFmtId="2" fontId="4" fillId="0" borderId="58" xfId="0" applyNumberFormat="1" applyFont="1" applyFill="1" applyBorder="1" applyAlignment="1">
      <alignment horizontal="right" wrapText="1"/>
    </xf>
    <xf numFmtId="164" fontId="4" fillId="0" borderId="13" xfId="0" applyNumberFormat="1" applyFont="1" applyFill="1" applyBorder="1" applyAlignment="1">
      <alignment horizontal="right" wrapText="1"/>
    </xf>
    <xf numFmtId="0" fontId="4" fillId="0" borderId="13" xfId="0" applyFont="1" applyFill="1" applyBorder="1" applyAlignment="1">
      <alignment horizontal="right"/>
    </xf>
    <xf numFmtId="43" fontId="4" fillId="0" borderId="10" xfId="1" applyFont="1" applyFill="1" applyBorder="1" applyAlignment="1">
      <alignment horizontal="right"/>
    </xf>
    <xf numFmtId="0" fontId="4" fillId="0" borderId="30" xfId="0" applyFont="1" applyFill="1" applyBorder="1" applyAlignment="1">
      <alignment horizontal="right"/>
    </xf>
    <xf numFmtId="3" fontId="2" fillId="0" borderId="35" xfId="0" applyNumberFormat="1" applyFont="1" applyFill="1" applyBorder="1" applyAlignment="1">
      <alignment horizontal="right"/>
    </xf>
    <xf numFmtId="0" fontId="4" fillId="0" borderId="35" xfId="0" applyFont="1" applyFill="1" applyBorder="1" applyAlignment="1">
      <alignment horizontal="right"/>
    </xf>
    <xf numFmtId="164" fontId="4" fillId="0" borderId="35" xfId="0" applyNumberFormat="1" applyFont="1" applyFill="1" applyBorder="1" applyAlignment="1">
      <alignment horizontal="right"/>
    </xf>
    <xf numFmtId="164" fontId="4" fillId="0" borderId="6" xfId="0" applyNumberFormat="1" applyFont="1" applyFill="1" applyBorder="1" applyAlignment="1">
      <alignment horizontal="right"/>
    </xf>
    <xf numFmtId="0" fontId="2" fillId="0" borderId="30" xfId="0" applyFont="1" applyFill="1" applyBorder="1" applyAlignment="1">
      <alignment horizontal="right" wrapText="1"/>
    </xf>
    <xf numFmtId="0" fontId="4" fillId="0" borderId="30" xfId="0" applyFont="1" applyFill="1" applyBorder="1" applyAlignment="1">
      <alignment horizontal="right" wrapText="1"/>
    </xf>
    <xf numFmtId="3" fontId="4" fillId="0" borderId="0" xfId="0" applyNumberFormat="1" applyFont="1" applyFill="1" applyAlignment="1">
      <alignment horizontal="right" wrapText="1"/>
    </xf>
    <xf numFmtId="171" fontId="4" fillId="0" borderId="0" xfId="0" applyNumberFormat="1" applyFont="1" applyFill="1" applyAlignment="1">
      <alignment horizontal="right" wrapText="1"/>
    </xf>
    <xf numFmtId="0" fontId="4" fillId="0" borderId="0" xfId="0" applyFont="1" applyFill="1" applyAlignment="1">
      <alignment vertical="center"/>
    </xf>
    <xf numFmtId="0" fontId="4" fillId="4" borderId="0" xfId="0" applyFont="1" applyFill="1" applyAlignment="1">
      <alignment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horizontal="right" vertical="center" wrapText="1"/>
    </xf>
    <xf numFmtId="0" fontId="15" fillId="0" borderId="16" xfId="0" applyFont="1" applyFill="1" applyBorder="1" applyAlignment="1">
      <alignment horizontal="right" vertical="center" wrapText="1"/>
    </xf>
    <xf numFmtId="0" fontId="2" fillId="5" borderId="16" xfId="0" applyFont="1" applyFill="1" applyBorder="1" applyAlignment="1">
      <alignment horizontal="center" vertical="center" wrapText="1"/>
    </xf>
    <xf numFmtId="0" fontId="2" fillId="5" borderId="44" xfId="0" applyFont="1" applyFill="1" applyBorder="1" applyAlignment="1">
      <alignment horizontal="center"/>
    </xf>
    <xf numFmtId="3" fontId="2" fillId="5" borderId="10" xfId="0" applyNumberFormat="1" applyFont="1" applyFill="1" applyBorder="1"/>
    <xf numFmtId="3" fontId="2" fillId="5" borderId="38" xfId="0" applyNumberFormat="1" applyFont="1" applyFill="1" applyBorder="1" applyAlignment="1"/>
    <xf numFmtId="3" fontId="2" fillId="5" borderId="23" xfId="0" applyNumberFormat="1" applyFont="1" applyFill="1" applyBorder="1" applyAlignment="1"/>
    <xf numFmtId="3" fontId="3" fillId="5" borderId="0" xfId="0" applyNumberFormat="1" applyFont="1" applyFill="1" applyBorder="1" applyAlignment="1">
      <alignment vertical="center"/>
    </xf>
    <xf numFmtId="164" fontId="2" fillId="5" borderId="38" xfId="0" applyNumberFormat="1" applyFont="1" applyFill="1" applyBorder="1" applyAlignment="1"/>
    <xf numFmtId="164" fontId="2" fillId="5" borderId="7" xfId="0" applyNumberFormat="1" applyFont="1" applyFill="1" applyBorder="1" applyAlignment="1"/>
    <xf numFmtId="4" fontId="3" fillId="5" borderId="0" xfId="0" applyNumberFormat="1" applyFont="1" applyFill="1" applyBorder="1" applyAlignment="1">
      <alignment vertical="center"/>
    </xf>
    <xf numFmtId="3" fontId="2" fillId="5" borderId="10" xfId="0" applyNumberFormat="1" applyFont="1" applyFill="1" applyBorder="1" applyAlignment="1">
      <alignment vertical="top"/>
    </xf>
    <xf numFmtId="3" fontId="3" fillId="5" borderId="0" xfId="0" applyNumberFormat="1" applyFont="1" applyFill="1" applyBorder="1" applyAlignment="1"/>
    <xf numFmtId="3" fontId="3" fillId="5" borderId="5" xfId="0" applyNumberFormat="1" applyFont="1" applyFill="1" applyBorder="1" applyAlignment="1"/>
    <xf numFmtId="0" fontId="2" fillId="5" borderId="30" xfId="0" applyFont="1" applyFill="1" applyBorder="1" applyAlignment="1">
      <alignment horizontal="center" vertical="center" wrapText="1"/>
    </xf>
    <xf numFmtId="2" fontId="4" fillId="5" borderId="38" xfId="0" applyNumberFormat="1" applyFont="1" applyFill="1" applyBorder="1" applyAlignment="1">
      <alignment vertical="center"/>
    </xf>
    <xf numFmtId="3" fontId="4" fillId="5" borderId="7" xfId="0" applyNumberFormat="1" applyFont="1" applyFill="1" applyBorder="1" applyAlignment="1">
      <alignment vertical="center"/>
    </xf>
    <xf numFmtId="3" fontId="4" fillId="5" borderId="23" xfId="0" applyNumberFormat="1" applyFont="1" applyFill="1" applyBorder="1" applyAlignment="1">
      <alignment vertical="center"/>
    </xf>
    <xf numFmtId="3" fontId="15" fillId="5" borderId="13" xfId="0" applyNumberFormat="1" applyFont="1" applyFill="1" applyBorder="1" applyAlignment="1">
      <alignment vertical="center"/>
    </xf>
    <xf numFmtId="0" fontId="4" fillId="5" borderId="0" xfId="0" applyFont="1" applyFill="1"/>
    <xf numFmtId="3" fontId="4" fillId="5" borderId="0" xfId="0" applyNumberFormat="1" applyFont="1" applyFill="1" applyAlignment="1">
      <alignment wrapText="1"/>
    </xf>
    <xf numFmtId="0" fontId="2" fillId="5" borderId="17" xfId="0" applyFont="1" applyFill="1" applyBorder="1" applyAlignment="1">
      <alignment horizontal="center" vertical="center" wrapText="1"/>
    </xf>
    <xf numFmtId="0" fontId="2" fillId="5" borderId="68" xfId="0" applyFont="1" applyFill="1" applyBorder="1" applyAlignment="1">
      <alignment horizontal="center"/>
    </xf>
    <xf numFmtId="164" fontId="2" fillId="5" borderId="10" xfId="0" applyNumberFormat="1" applyFont="1" applyFill="1" applyBorder="1"/>
    <xf numFmtId="164" fontId="2" fillId="5" borderId="41" xfId="0" applyNumberFormat="1" applyFont="1" applyFill="1" applyBorder="1" applyAlignment="1"/>
    <xf numFmtId="164" fontId="2" fillId="5" borderId="24" xfId="0" applyNumberFormat="1" applyFont="1" applyFill="1" applyBorder="1" applyAlignment="1"/>
    <xf numFmtId="164" fontId="3" fillId="5" borderId="27" xfId="0" applyNumberFormat="1" applyFont="1" applyFill="1" applyBorder="1" applyAlignment="1">
      <alignment vertical="center"/>
    </xf>
    <xf numFmtId="164" fontId="3" fillId="5" borderId="0" xfId="0" applyNumberFormat="1" applyFont="1" applyFill="1" applyBorder="1" applyAlignment="1">
      <alignment vertical="center"/>
    </xf>
    <xf numFmtId="164" fontId="2" fillId="5" borderId="8" xfId="0" applyNumberFormat="1" applyFont="1" applyFill="1" applyBorder="1" applyAlignment="1"/>
    <xf numFmtId="164" fontId="2" fillId="5" borderId="10" xfId="0" applyNumberFormat="1" applyFont="1" applyFill="1" applyBorder="1" applyAlignment="1">
      <alignment vertical="top"/>
    </xf>
    <xf numFmtId="3" fontId="2" fillId="5" borderId="50" xfId="0" applyNumberFormat="1" applyFont="1" applyFill="1" applyBorder="1" applyAlignment="1"/>
    <xf numFmtId="164" fontId="3" fillId="5" borderId="0" xfId="0" applyNumberFormat="1" applyFont="1" applyFill="1" applyBorder="1" applyAlignment="1"/>
    <xf numFmtId="0" fontId="2" fillId="5" borderId="31" xfId="0" applyFont="1" applyFill="1" applyBorder="1" applyAlignment="1">
      <alignment horizontal="center" vertical="center" wrapText="1"/>
    </xf>
    <xf numFmtId="164" fontId="2" fillId="5" borderId="8" xfId="0" applyNumberFormat="1" applyFont="1" applyFill="1" applyBorder="1" applyAlignment="1">
      <alignment vertical="center"/>
    </xf>
    <xf numFmtId="164" fontId="2" fillId="5" borderId="24" xfId="0" applyNumberFormat="1" applyFont="1" applyFill="1" applyBorder="1" applyAlignment="1">
      <alignment vertical="center"/>
    </xf>
    <xf numFmtId="164" fontId="4" fillId="5" borderId="0" xfId="0" applyNumberFormat="1" applyFont="1" applyFill="1"/>
    <xf numFmtId="3" fontId="2" fillId="6" borderId="38" xfId="0" applyNumberFormat="1" applyFont="1" applyFill="1" applyBorder="1" applyAlignment="1">
      <alignment horizontal="right"/>
    </xf>
    <xf numFmtId="0" fontId="2" fillId="6" borderId="7" xfId="0" applyFont="1" applyFill="1" applyBorder="1" applyAlignment="1">
      <alignment horizontal="left" vertical="top" wrapText="1"/>
    </xf>
    <xf numFmtId="0" fontId="2" fillId="6" borderId="7" xfId="0" applyFont="1" applyFill="1" applyBorder="1" applyAlignment="1">
      <alignment horizontal="left" vertical="top"/>
    </xf>
    <xf numFmtId="0" fontId="2" fillId="6" borderId="7" xfId="0" applyFont="1" applyFill="1" applyBorder="1" applyAlignment="1">
      <alignment vertical="top" wrapText="1"/>
    </xf>
    <xf numFmtId="3" fontId="2" fillId="6" borderId="7" xfId="0" applyNumberFormat="1" applyFont="1" applyFill="1" applyBorder="1" applyAlignment="1">
      <alignment horizontal="right"/>
    </xf>
    <xf numFmtId="3" fontId="2" fillId="6" borderId="13" xfId="0" applyNumberFormat="1" applyFont="1" applyFill="1" applyBorder="1" applyAlignment="1">
      <alignment horizontal="right"/>
    </xf>
    <xf numFmtId="0" fontId="2" fillId="6" borderId="38" xfId="0" applyFont="1" applyFill="1" applyBorder="1" applyAlignment="1">
      <alignment horizontal="left" vertical="top" wrapText="1"/>
    </xf>
    <xf numFmtId="0" fontId="15" fillId="0" borderId="19" xfId="0" applyFont="1" applyFill="1" applyBorder="1" applyAlignment="1">
      <alignment horizontal="right" vertical="center" wrapText="1"/>
    </xf>
    <xf numFmtId="0" fontId="15" fillId="0" borderId="20" xfId="0" applyFont="1" applyFill="1" applyBorder="1" applyAlignment="1">
      <alignment horizontal="right" vertical="center" wrapText="1"/>
    </xf>
    <xf numFmtId="0" fontId="4" fillId="0" borderId="24" xfId="0" applyFont="1" applyFill="1" applyBorder="1" applyAlignment="1">
      <alignment horizontal="right"/>
    </xf>
    <xf numFmtId="0" fontId="4" fillId="0" borderId="37" xfId="0" applyFont="1" applyFill="1" applyBorder="1" applyAlignment="1">
      <alignment horizontal="right"/>
    </xf>
    <xf numFmtId="0" fontId="4" fillId="0" borderId="12" xfId="0" applyFont="1" applyFill="1" applyBorder="1" applyAlignment="1">
      <alignment horizontal="right"/>
    </xf>
    <xf numFmtId="167" fontId="4" fillId="0" borderId="26" xfId="0" applyNumberFormat="1" applyFont="1" applyFill="1" applyBorder="1" applyAlignment="1">
      <alignment horizontal="right"/>
    </xf>
    <xf numFmtId="167" fontId="4" fillId="0" borderId="49" xfId="0" applyNumberFormat="1" applyFont="1" applyFill="1" applyBorder="1" applyAlignment="1">
      <alignment horizontal="right"/>
    </xf>
    <xf numFmtId="164" fontId="4" fillId="0" borderId="64" xfId="0" applyNumberFormat="1" applyFont="1" applyFill="1" applyBorder="1" applyAlignment="1">
      <alignment horizontal="right"/>
    </xf>
    <xf numFmtId="168" fontId="4" fillId="0" borderId="8" xfId="1" applyNumberFormat="1" applyFont="1" applyFill="1" applyBorder="1" applyAlignment="1">
      <alignment horizontal="right"/>
    </xf>
    <xf numFmtId="167" fontId="4" fillId="0" borderId="8" xfId="0" applyNumberFormat="1" applyFont="1" applyFill="1" applyBorder="1" applyAlignment="1">
      <alignment horizontal="right"/>
    </xf>
    <xf numFmtId="164" fontId="4" fillId="0" borderId="66" xfId="0" applyNumberFormat="1" applyFont="1" applyFill="1" applyBorder="1" applyAlignment="1">
      <alignment horizontal="right"/>
    </xf>
    <xf numFmtId="167" fontId="4" fillId="0" borderId="0" xfId="0" applyNumberFormat="1" applyFont="1" applyFill="1" applyBorder="1" applyAlignment="1">
      <alignment horizontal="right"/>
    </xf>
    <xf numFmtId="167" fontId="4" fillId="0" borderId="10" xfId="0" applyNumberFormat="1" applyFont="1" applyFill="1" applyBorder="1" applyAlignment="1">
      <alignment horizontal="right"/>
    </xf>
    <xf numFmtId="0" fontId="4" fillId="0" borderId="34" xfId="0" applyFont="1" applyFill="1" applyBorder="1" applyAlignment="1">
      <alignment horizontal="right"/>
    </xf>
    <xf numFmtId="43" fontId="4" fillId="0" borderId="50" xfId="1" applyFont="1" applyFill="1" applyBorder="1" applyAlignment="1">
      <alignment horizontal="right"/>
    </xf>
    <xf numFmtId="167" fontId="4" fillId="0" borderId="38" xfId="0" applyNumberFormat="1" applyFont="1" applyFill="1" applyBorder="1" applyAlignment="1">
      <alignment horizontal="right"/>
    </xf>
    <xf numFmtId="164" fontId="4" fillId="0" borderId="12" xfId="0" applyNumberFormat="1" applyFont="1" applyFill="1" applyBorder="1" applyAlignment="1">
      <alignment horizontal="right"/>
    </xf>
    <xf numFmtId="43" fontId="4" fillId="0" borderId="26" xfId="1" applyFont="1" applyFill="1" applyBorder="1" applyAlignment="1">
      <alignment horizontal="right"/>
    </xf>
    <xf numFmtId="43" fontId="4" fillId="0" borderId="32" xfId="1" applyFont="1" applyFill="1" applyBorder="1" applyAlignment="1">
      <alignment horizontal="right"/>
    </xf>
    <xf numFmtId="43" fontId="4" fillId="0" borderId="0" xfId="0" applyNumberFormat="1" applyFont="1" applyFill="1" applyBorder="1" applyAlignment="1">
      <alignment horizontal="right"/>
    </xf>
    <xf numFmtId="168" fontId="4" fillId="0" borderId="7" xfId="1" applyNumberFormat="1" applyFont="1" applyFill="1" applyBorder="1" applyAlignment="1">
      <alignment horizontal="right"/>
    </xf>
    <xf numFmtId="168" fontId="4" fillId="0" borderId="21" xfId="1" applyNumberFormat="1" applyFont="1" applyFill="1" applyBorder="1" applyAlignment="1">
      <alignment horizontal="right"/>
    </xf>
    <xf numFmtId="168" fontId="4" fillId="0" borderId="21" xfId="1" applyNumberFormat="1" applyFont="1" applyFill="1" applyBorder="1" applyAlignment="1">
      <alignment horizontal="right" wrapText="1"/>
    </xf>
    <xf numFmtId="168" fontId="4" fillId="0" borderId="58" xfId="1" applyNumberFormat="1" applyFont="1" applyFill="1" applyBorder="1" applyAlignment="1">
      <alignment horizontal="right" wrapText="1"/>
    </xf>
    <xf numFmtId="167" fontId="4" fillId="0" borderId="13" xfId="0" applyNumberFormat="1" applyFont="1" applyFill="1" applyBorder="1" applyAlignment="1">
      <alignment horizontal="right"/>
    </xf>
    <xf numFmtId="164" fontId="4" fillId="0" borderId="65" xfId="0" applyNumberFormat="1" applyFont="1" applyFill="1" applyBorder="1" applyAlignment="1">
      <alignment horizontal="right"/>
    </xf>
    <xf numFmtId="3" fontId="4" fillId="0" borderId="38" xfId="0" applyNumberFormat="1" applyFont="1" applyFill="1" applyBorder="1" applyAlignment="1">
      <alignment horizontal="right"/>
    </xf>
    <xf numFmtId="3" fontId="4" fillId="0" borderId="41" xfId="0" applyNumberFormat="1" applyFont="1" applyFill="1" applyBorder="1" applyAlignment="1">
      <alignment horizontal="right"/>
    </xf>
    <xf numFmtId="168" fontId="4" fillId="0" borderId="13" xfId="1" applyNumberFormat="1" applyFont="1" applyFill="1" applyBorder="1" applyAlignment="1">
      <alignment horizontal="right"/>
    </xf>
    <xf numFmtId="168" fontId="4" fillId="0" borderId="58" xfId="1" applyNumberFormat="1" applyFont="1" applyFill="1" applyBorder="1" applyAlignment="1">
      <alignment horizontal="right"/>
    </xf>
    <xf numFmtId="168" fontId="15" fillId="0" borderId="10" xfId="1" applyNumberFormat="1" applyFont="1" applyFill="1" applyBorder="1" applyAlignment="1">
      <alignment horizontal="right"/>
    </xf>
    <xf numFmtId="164" fontId="4" fillId="0" borderId="31" xfId="0" applyNumberFormat="1" applyFont="1" applyFill="1" applyBorder="1" applyAlignment="1">
      <alignment horizontal="right"/>
    </xf>
    <xf numFmtId="0" fontId="4" fillId="0" borderId="31" xfId="0" applyFont="1" applyFill="1" applyBorder="1" applyAlignment="1">
      <alignment horizontal="right" wrapText="1"/>
    </xf>
    <xf numFmtId="0" fontId="4" fillId="0" borderId="48" xfId="0" applyFont="1" applyFill="1" applyBorder="1" applyAlignment="1">
      <alignment horizontal="right" wrapText="1"/>
    </xf>
    <xf numFmtId="3" fontId="2" fillId="6" borderId="7" xfId="0" applyNumberFormat="1" applyFont="1" applyFill="1" applyBorder="1" applyAlignment="1"/>
    <xf numFmtId="3" fontId="2" fillId="7" borderId="38" xfId="0" applyNumberFormat="1" applyFont="1" applyFill="1" applyBorder="1" applyAlignment="1"/>
    <xf numFmtId="3" fontId="2" fillId="6" borderId="38" xfId="0" applyNumberFormat="1" applyFont="1" applyFill="1" applyBorder="1" applyAlignment="1"/>
    <xf numFmtId="1" fontId="4" fillId="6" borderId="7" xfId="0" applyNumberFormat="1" applyFont="1" applyFill="1" applyBorder="1" applyAlignment="1">
      <alignment horizontal="right"/>
    </xf>
    <xf numFmtId="0" fontId="15" fillId="8" borderId="53" xfId="0" applyFont="1" applyFill="1" applyBorder="1" applyAlignment="1">
      <alignment horizontal="right" vertical="center" wrapText="1"/>
    </xf>
    <xf numFmtId="0" fontId="4" fillId="8" borderId="61" xfId="0" applyFont="1" applyFill="1" applyBorder="1" applyAlignment="1">
      <alignment horizontal="right"/>
    </xf>
    <xf numFmtId="0" fontId="4" fillId="8" borderId="6" xfId="0" applyFont="1" applyFill="1" applyBorder="1" applyAlignment="1">
      <alignment horizontal="right"/>
    </xf>
    <xf numFmtId="164" fontId="4" fillId="8" borderId="36" xfId="0" applyNumberFormat="1" applyFont="1" applyFill="1" applyBorder="1" applyAlignment="1">
      <alignment horizontal="right"/>
    </xf>
    <xf numFmtId="0" fontId="2" fillId="8" borderId="23" xfId="0" applyFont="1" applyFill="1" applyBorder="1" applyAlignment="1">
      <alignment horizontal="right"/>
    </xf>
    <xf numFmtId="0" fontId="4" fillId="8" borderId="0" xfId="0" applyFont="1" applyFill="1" applyAlignment="1">
      <alignment horizontal="right"/>
    </xf>
    <xf numFmtId="164" fontId="4" fillId="8" borderId="10" xfId="0" applyNumberFormat="1" applyFont="1" applyFill="1" applyBorder="1" applyAlignment="1">
      <alignment horizontal="right"/>
    </xf>
    <xf numFmtId="164" fontId="4" fillId="8" borderId="40" xfId="0" applyNumberFormat="1" applyFont="1" applyFill="1" applyBorder="1" applyAlignment="1">
      <alignment horizontal="right"/>
    </xf>
    <xf numFmtId="168" fontId="4" fillId="8" borderId="14" xfId="0" applyNumberFormat="1" applyFont="1" applyFill="1" applyBorder="1" applyAlignment="1">
      <alignment horizontal="right"/>
    </xf>
    <xf numFmtId="164" fontId="4" fillId="8" borderId="14" xfId="0" applyNumberFormat="1" applyFont="1" applyFill="1" applyBorder="1" applyAlignment="1">
      <alignment horizontal="right"/>
    </xf>
    <xf numFmtId="164" fontId="4" fillId="8" borderId="14" xfId="0" applyNumberFormat="1" applyFont="1" applyFill="1" applyBorder="1" applyAlignment="1">
      <alignment horizontal="right" wrapText="1"/>
    </xf>
    <xf numFmtId="164" fontId="4" fillId="8" borderId="57" xfId="0" applyNumberFormat="1" applyFont="1" applyFill="1" applyBorder="1" applyAlignment="1">
      <alignment horizontal="right"/>
    </xf>
    <xf numFmtId="43" fontId="4" fillId="8" borderId="0" xfId="1" applyFont="1" applyFill="1" applyAlignment="1">
      <alignment horizontal="right"/>
    </xf>
    <xf numFmtId="164" fontId="4" fillId="8" borderId="35" xfId="0" applyNumberFormat="1" applyFont="1" applyFill="1" applyBorder="1" applyAlignment="1">
      <alignment horizontal="right"/>
    </xf>
    <xf numFmtId="164" fontId="4" fillId="8" borderId="6" xfId="0" applyNumberFormat="1" applyFont="1" applyFill="1" applyBorder="1" applyAlignment="1">
      <alignment horizontal="right"/>
    </xf>
    <xf numFmtId="0" fontId="4" fillId="8" borderId="10" xfId="0" applyFont="1" applyFill="1" applyBorder="1" applyAlignment="1">
      <alignment horizontal="right" wrapText="1"/>
    </xf>
    <xf numFmtId="3" fontId="4" fillId="8" borderId="0" xfId="0" applyNumberFormat="1" applyFont="1" applyFill="1" applyAlignment="1">
      <alignment horizontal="right" wrapText="1"/>
    </xf>
    <xf numFmtId="4" fontId="4" fillId="0" borderId="38" xfId="0" applyNumberFormat="1" applyFont="1" applyFill="1" applyBorder="1" applyAlignment="1">
      <alignment horizontal="right"/>
    </xf>
    <xf numFmtId="4" fontId="4" fillId="0" borderId="23" xfId="0" applyNumberFormat="1" applyFont="1" applyFill="1" applyBorder="1" applyAlignment="1">
      <alignment horizontal="right"/>
    </xf>
    <xf numFmtId="4" fontId="4" fillId="0" borderId="24" xfId="0" applyNumberFormat="1" applyFont="1" applyFill="1" applyBorder="1" applyAlignment="1">
      <alignment horizontal="right"/>
    </xf>
    <xf numFmtId="3" fontId="4" fillId="0" borderId="64" xfId="0" applyNumberFormat="1" applyFont="1" applyFill="1" applyBorder="1" applyAlignment="1">
      <alignment horizontal="right"/>
    </xf>
    <xf numFmtId="3" fontId="4" fillId="0" borderId="23" xfId="0" applyNumberFormat="1" applyFont="1" applyFill="1" applyBorder="1" applyAlignment="1">
      <alignment horizontal="right"/>
    </xf>
    <xf numFmtId="3" fontId="4" fillId="0" borderId="24" xfId="0" applyNumberFormat="1" applyFont="1" applyFill="1" applyBorder="1" applyAlignment="1">
      <alignment horizontal="right"/>
    </xf>
    <xf numFmtId="4" fontId="2" fillId="0" borderId="26" xfId="0" applyNumberFormat="1" applyFont="1" applyFill="1" applyBorder="1" applyAlignment="1">
      <alignment horizontal="right"/>
    </xf>
    <xf numFmtId="4" fontId="4" fillId="0" borderId="49" xfId="1" applyNumberFormat="1" applyFont="1" applyFill="1" applyBorder="1" applyAlignment="1">
      <alignment horizontal="right"/>
    </xf>
    <xf numFmtId="4" fontId="4" fillId="8" borderId="33" xfId="0" applyNumberFormat="1" applyFont="1" applyFill="1" applyBorder="1" applyAlignment="1">
      <alignment horizontal="right"/>
    </xf>
    <xf numFmtId="4" fontId="4" fillId="0" borderId="26" xfId="0" applyNumberFormat="1" applyFont="1" applyFill="1" applyBorder="1" applyAlignment="1">
      <alignment horizontal="right"/>
    </xf>
    <xf numFmtId="4" fontId="4" fillId="0" borderId="7" xfId="0" applyNumberFormat="1" applyFont="1" applyFill="1" applyBorder="1" applyAlignment="1">
      <alignment horizontal="right"/>
    </xf>
    <xf numFmtId="4" fontId="4" fillId="0" borderId="49" xfId="0" applyNumberFormat="1" applyFont="1" applyFill="1" applyBorder="1" applyAlignment="1">
      <alignment horizontal="right"/>
    </xf>
    <xf numFmtId="4" fontId="2" fillId="0" borderId="7" xfId="0" applyNumberFormat="1" applyFont="1" applyFill="1" applyBorder="1" applyAlignment="1">
      <alignment horizontal="right"/>
    </xf>
    <xf numFmtId="4" fontId="4" fillId="0" borderId="8" xfId="0" applyNumberFormat="1" applyFont="1" applyFill="1" applyBorder="1" applyAlignment="1">
      <alignment horizontal="right"/>
    </xf>
    <xf numFmtId="4" fontId="4" fillId="0" borderId="8" xfId="1" applyNumberFormat="1" applyFont="1" applyFill="1" applyBorder="1" applyAlignment="1">
      <alignment horizontal="right"/>
    </xf>
    <xf numFmtId="4" fontId="4" fillId="8" borderId="36" xfId="0" applyNumberFormat="1" applyFont="1" applyFill="1" applyBorder="1" applyAlignment="1">
      <alignment horizontal="right"/>
    </xf>
    <xf numFmtId="4" fontId="2" fillId="0" borderId="44" xfId="0" applyNumberFormat="1" applyFont="1" applyFill="1" applyBorder="1" applyAlignment="1">
      <alignment horizontal="right"/>
    </xf>
    <xf numFmtId="4" fontId="4" fillId="0" borderId="60" xfId="1" applyNumberFormat="1" applyFont="1" applyFill="1" applyBorder="1" applyAlignment="1">
      <alignment horizontal="right"/>
    </xf>
    <xf numFmtId="4" fontId="4" fillId="8" borderId="62" xfId="0" applyNumberFormat="1" applyFont="1" applyFill="1" applyBorder="1" applyAlignment="1">
      <alignment horizontal="right"/>
    </xf>
    <xf numFmtId="4" fontId="4" fillId="0" borderId="44" xfId="0" applyNumberFormat="1" applyFont="1" applyFill="1" applyBorder="1" applyAlignment="1">
      <alignment horizontal="right"/>
    </xf>
    <xf numFmtId="4" fontId="2" fillId="0" borderId="23" xfId="0" applyNumberFormat="1" applyFont="1" applyFill="1" applyBorder="1" applyAlignment="1">
      <alignment horizontal="right"/>
    </xf>
    <xf numFmtId="4" fontId="4" fillId="0" borderId="24" xfId="1" applyNumberFormat="1" applyFont="1" applyFill="1" applyBorder="1" applyAlignment="1">
      <alignment horizontal="right"/>
    </xf>
    <xf numFmtId="4" fontId="4" fillId="8" borderId="61" xfId="0" applyNumberFormat="1" applyFont="1" applyFill="1" applyBorder="1" applyAlignment="1">
      <alignment horizontal="right"/>
    </xf>
    <xf numFmtId="4" fontId="3" fillId="0" borderId="13" xfId="0" applyNumberFormat="1" applyFont="1" applyFill="1" applyBorder="1" applyAlignment="1">
      <alignment horizontal="right"/>
    </xf>
    <xf numFmtId="4" fontId="15" fillId="0" borderId="13" xfId="0" applyNumberFormat="1" applyFont="1" applyFill="1" applyBorder="1" applyAlignment="1">
      <alignment horizontal="right"/>
    </xf>
    <xf numFmtId="4" fontId="15" fillId="0" borderId="13" xfId="1" applyNumberFormat="1" applyFont="1" applyFill="1" applyBorder="1" applyAlignment="1">
      <alignment horizontal="right"/>
    </xf>
    <xf numFmtId="4" fontId="15" fillId="0" borderId="27" xfId="1" applyNumberFormat="1" applyFont="1" applyFill="1" applyBorder="1" applyAlignment="1">
      <alignment horizontal="right"/>
    </xf>
    <xf numFmtId="4" fontId="15" fillId="8" borderId="63" xfId="0" applyNumberFormat="1" applyFont="1" applyFill="1" applyBorder="1" applyAlignment="1">
      <alignment horizontal="right"/>
    </xf>
    <xf numFmtId="3" fontId="4" fillId="0" borderId="41" xfId="0" applyNumberFormat="1" applyFont="1" applyFill="1" applyBorder="1"/>
    <xf numFmtId="168" fontId="4" fillId="0" borderId="58" xfId="1" applyNumberFormat="1" applyFont="1" applyFill="1" applyBorder="1"/>
    <xf numFmtId="3" fontId="4" fillId="6" borderId="38" xfId="0" applyNumberFormat="1" applyFont="1" applyFill="1" applyBorder="1" applyAlignment="1">
      <alignment horizontal="right"/>
    </xf>
    <xf numFmtId="165" fontId="4" fillId="0" borderId="41" xfId="0" applyNumberFormat="1" applyFont="1" applyFill="1" applyBorder="1" applyAlignment="1">
      <alignment horizontal="right"/>
    </xf>
    <xf numFmtId="165" fontId="4" fillId="0" borderId="8" xfId="0" applyNumberFormat="1" applyFont="1" applyFill="1" applyBorder="1" applyAlignment="1">
      <alignment horizontal="right"/>
    </xf>
    <xf numFmtId="165" fontId="4" fillId="0" borderId="24" xfId="0" applyNumberFormat="1" applyFont="1" applyFill="1" applyBorder="1" applyAlignment="1">
      <alignment horizontal="right"/>
    </xf>
    <xf numFmtId="164" fontId="2" fillId="9" borderId="0" xfId="0" applyNumberFormat="1" applyFont="1" applyFill="1" applyBorder="1" applyAlignment="1">
      <alignment vertical="center"/>
    </xf>
    <xf numFmtId="0" fontId="2" fillId="10" borderId="10" xfId="0" applyFont="1" applyFill="1" applyBorder="1" applyAlignment="1">
      <alignment horizontal="center" vertical="center" wrapText="1"/>
    </xf>
    <xf numFmtId="2" fontId="2" fillId="10" borderId="42" xfId="0" applyNumberFormat="1" applyFont="1" applyFill="1" applyBorder="1" applyAlignment="1">
      <alignment vertical="center"/>
    </xf>
    <xf numFmtId="164" fontId="2" fillId="10" borderId="36" xfId="0" applyNumberFormat="1" applyFont="1" applyFill="1" applyBorder="1" applyAlignment="1">
      <alignment vertical="center"/>
    </xf>
    <xf numFmtId="164" fontId="2" fillId="10" borderId="61" xfId="0" applyNumberFormat="1" applyFont="1" applyFill="1" applyBorder="1" applyAlignment="1">
      <alignment vertical="center"/>
    </xf>
    <xf numFmtId="164" fontId="3" fillId="10" borderId="63" xfId="0" applyNumberFormat="1" applyFont="1" applyFill="1" applyBorder="1" applyAlignment="1">
      <alignment vertical="center"/>
    </xf>
    <xf numFmtId="3" fontId="2" fillId="10" borderId="40" xfId="0" applyNumberFormat="1" applyFont="1" applyFill="1" applyBorder="1" applyAlignment="1"/>
    <xf numFmtId="164" fontId="2" fillId="10" borderId="40" xfId="0" applyNumberFormat="1" applyFont="1" applyFill="1" applyBorder="1" applyAlignment="1"/>
    <xf numFmtId="164" fontId="2" fillId="10" borderId="14" xfId="0" applyNumberFormat="1" applyFont="1" applyFill="1" applyBorder="1" applyAlignment="1"/>
    <xf numFmtId="164" fontId="2" fillId="10" borderId="42" xfId="0" applyNumberFormat="1" applyFont="1" applyFill="1" applyBorder="1" applyAlignment="1"/>
    <xf numFmtId="164" fontId="2" fillId="10" borderId="61" xfId="0" applyNumberFormat="1" applyFont="1" applyFill="1" applyBorder="1" applyAlignment="1"/>
    <xf numFmtId="0" fontId="2" fillId="10" borderId="18" xfId="0" applyFont="1" applyFill="1" applyBorder="1" applyAlignment="1">
      <alignment horizontal="center" vertical="center" wrapText="1"/>
    </xf>
    <xf numFmtId="0" fontId="2" fillId="10" borderId="46" xfId="0" applyFont="1" applyFill="1" applyBorder="1"/>
    <xf numFmtId="166" fontId="15" fillId="0" borderId="13" xfId="0" applyNumberFormat="1" applyFont="1" applyFill="1" applyBorder="1" applyAlignment="1">
      <alignment horizontal="right"/>
    </xf>
    <xf numFmtId="0" fontId="2" fillId="0" borderId="0" xfId="0" applyFont="1" applyFill="1" applyBorder="1" applyAlignment="1">
      <alignment horizontal="left" vertical="top" wrapText="1"/>
    </xf>
    <xf numFmtId="3" fontId="2" fillId="6" borderId="69" xfId="0" applyNumberFormat="1" applyFont="1" applyFill="1" applyBorder="1" applyAlignment="1">
      <alignment horizontal="right"/>
    </xf>
    <xf numFmtId="164" fontId="4" fillId="8" borderId="71" xfId="0" applyNumberFormat="1" applyFont="1" applyFill="1" applyBorder="1" applyAlignment="1">
      <alignment horizontal="right"/>
    </xf>
    <xf numFmtId="164" fontId="4" fillId="0" borderId="69" xfId="0" applyNumberFormat="1" applyFont="1" applyFill="1" applyBorder="1" applyAlignment="1">
      <alignment horizontal="right"/>
    </xf>
    <xf numFmtId="164" fontId="4" fillId="0" borderId="16" xfId="0" applyNumberFormat="1" applyFont="1" applyFill="1" applyBorder="1" applyAlignment="1">
      <alignment horizontal="right"/>
    </xf>
    <xf numFmtId="0" fontId="2" fillId="0" borderId="0" xfId="0" quotePrefix="1" applyFont="1" applyFill="1" applyBorder="1" applyAlignment="1">
      <alignment vertical="top" wrapText="1"/>
    </xf>
    <xf numFmtId="167" fontId="4" fillId="0" borderId="70" xfId="0" applyNumberFormat="1" applyFont="1" applyFill="1" applyBorder="1" applyAlignment="1">
      <alignment horizontal="right"/>
    </xf>
    <xf numFmtId="173" fontId="4" fillId="0" borderId="7" xfId="1" applyNumberFormat="1" applyFont="1" applyFill="1" applyBorder="1" applyAlignment="1">
      <alignment horizontal="right"/>
    </xf>
    <xf numFmtId="3" fontId="4" fillId="0" borderId="26" xfId="1" applyNumberFormat="1" applyFont="1" applyFill="1" applyBorder="1" applyAlignment="1">
      <alignment horizontal="right"/>
    </xf>
    <xf numFmtId="3" fontId="4" fillId="0" borderId="7" xfId="1" applyNumberFormat="1" applyFont="1" applyFill="1" applyBorder="1" applyAlignment="1">
      <alignment horizontal="right"/>
    </xf>
    <xf numFmtId="3" fontId="4" fillId="0" borderId="44" xfId="1" applyNumberFormat="1" applyFont="1" applyFill="1" applyBorder="1" applyAlignment="1">
      <alignment horizontal="right"/>
    </xf>
    <xf numFmtId="3" fontId="4" fillId="0" borderId="23" xfId="1" applyNumberFormat="1" applyFont="1" applyFill="1" applyBorder="1" applyAlignment="1">
      <alignment horizontal="right"/>
    </xf>
    <xf numFmtId="0" fontId="3" fillId="11" borderId="3" xfId="0" applyFont="1" applyFill="1" applyBorder="1" applyAlignment="1">
      <alignment vertical="top"/>
    </xf>
    <xf numFmtId="0" fontId="3" fillId="11" borderId="10" xfId="0" applyFont="1" applyFill="1" applyBorder="1" applyAlignment="1">
      <alignment horizontal="right" vertical="top" wrapText="1"/>
    </xf>
    <xf numFmtId="169" fontId="15" fillId="11" borderId="16" xfId="0" applyNumberFormat="1" applyFont="1" applyFill="1" applyBorder="1" applyAlignment="1">
      <alignment horizontal="right"/>
    </xf>
    <xf numFmtId="168" fontId="15" fillId="11" borderId="30" xfId="1" applyNumberFormat="1" applyFont="1" applyFill="1" applyBorder="1" applyAlignment="1">
      <alignment horizontal="right"/>
    </xf>
    <xf numFmtId="164" fontId="15" fillId="11" borderId="2" xfId="0" applyNumberFormat="1" applyFont="1" applyFill="1" applyBorder="1" applyAlignment="1">
      <alignment horizontal="right"/>
    </xf>
    <xf numFmtId="168" fontId="15" fillId="11" borderId="3" xfId="1" applyNumberFormat="1" applyFont="1" applyFill="1" applyBorder="1" applyAlignment="1">
      <alignment horizontal="right"/>
    </xf>
    <xf numFmtId="164" fontId="15" fillId="11" borderId="29" xfId="0" applyNumberFormat="1" applyFont="1" applyFill="1" applyBorder="1" applyAlignment="1">
      <alignment horizontal="right"/>
    </xf>
    <xf numFmtId="164" fontId="15" fillId="11" borderId="30" xfId="0" applyNumberFormat="1" applyFont="1" applyFill="1" applyBorder="1" applyAlignment="1">
      <alignment horizontal="right"/>
    </xf>
    <xf numFmtId="164" fontId="15" fillId="11" borderId="38" xfId="0" applyNumberFormat="1" applyFont="1" applyFill="1" applyBorder="1" applyAlignment="1">
      <alignment horizontal="right"/>
    </xf>
    <xf numFmtId="164" fontId="15" fillId="11" borderId="65" xfId="0" applyNumberFormat="1" applyFont="1" applyFill="1" applyBorder="1" applyAlignment="1">
      <alignment horizontal="right"/>
    </xf>
    <xf numFmtId="0" fontId="4" fillId="11" borderId="3" xfId="0" applyFont="1" applyFill="1" applyBorder="1" applyAlignment="1">
      <alignment vertical="top"/>
    </xf>
    <xf numFmtId="0" fontId="3" fillId="11" borderId="10" xfId="0" applyFont="1" applyFill="1" applyBorder="1" applyAlignment="1">
      <alignment horizontal="right" vertical="top"/>
    </xf>
    <xf numFmtId="3" fontId="3" fillId="11" borderId="30" xfId="0" applyNumberFormat="1" applyFont="1" applyFill="1" applyBorder="1" applyAlignment="1">
      <alignment horizontal="right"/>
    </xf>
    <xf numFmtId="170" fontId="15" fillId="11" borderId="30" xfId="0" applyNumberFormat="1" applyFont="1" applyFill="1" applyBorder="1" applyAlignment="1">
      <alignment horizontal="right"/>
    </xf>
    <xf numFmtId="171" fontId="15" fillId="11" borderId="31" xfId="0" applyNumberFormat="1" applyFont="1" applyFill="1" applyBorder="1" applyAlignment="1">
      <alignment horizontal="right"/>
    </xf>
    <xf numFmtId="164" fontId="15" fillId="11" borderId="34" xfId="0" applyNumberFormat="1" applyFont="1" applyFill="1" applyBorder="1" applyAlignment="1">
      <alignment horizontal="right"/>
    </xf>
    <xf numFmtId="164" fontId="4" fillId="11" borderId="31" xfId="0" applyNumberFormat="1" applyFont="1" applyFill="1" applyBorder="1" applyAlignment="1">
      <alignment horizontal="right"/>
    </xf>
    <xf numFmtId="168" fontId="15" fillId="11" borderId="54" xfId="1" applyNumberFormat="1" applyFont="1" applyFill="1" applyBorder="1" applyAlignment="1">
      <alignment horizontal="right"/>
    </xf>
    <xf numFmtId="164" fontId="4" fillId="11" borderId="29" xfId="0" applyNumberFormat="1" applyFont="1" applyFill="1" applyBorder="1" applyAlignment="1">
      <alignment horizontal="right"/>
    </xf>
    <xf numFmtId="164" fontId="4" fillId="11" borderId="30" xfId="0" applyNumberFormat="1" applyFont="1" applyFill="1" applyBorder="1" applyAlignment="1">
      <alignment horizontal="right"/>
    </xf>
    <xf numFmtId="0" fontId="3" fillId="11" borderId="3" xfId="0" applyFont="1" applyFill="1" applyBorder="1" applyAlignment="1">
      <alignment horizontal="left" vertical="top" wrapText="1"/>
    </xf>
    <xf numFmtId="0" fontId="15" fillId="11" borderId="10" xfId="0" applyFont="1" applyFill="1" applyBorder="1" applyAlignment="1">
      <alignment horizontal="right" vertical="top" wrapText="1"/>
    </xf>
    <xf numFmtId="3" fontId="3" fillId="11" borderId="30" xfId="0" applyNumberFormat="1" applyFont="1" applyFill="1" applyBorder="1" applyAlignment="1">
      <alignment horizontal="right" wrapText="1"/>
    </xf>
    <xf numFmtId="169" fontId="15" fillId="11" borderId="30" xfId="0" applyNumberFormat="1" applyFont="1" applyFill="1" applyBorder="1" applyAlignment="1">
      <alignment horizontal="right" wrapText="1"/>
    </xf>
    <xf numFmtId="164" fontId="15" fillId="11" borderId="30" xfId="0" applyNumberFormat="1" applyFont="1" applyFill="1" applyBorder="1" applyAlignment="1">
      <alignment horizontal="right" wrapText="1"/>
    </xf>
    <xf numFmtId="164" fontId="15" fillId="11" borderId="31" xfId="0" applyNumberFormat="1" applyFont="1" applyFill="1" applyBorder="1" applyAlignment="1">
      <alignment horizontal="right" wrapText="1"/>
    </xf>
    <xf numFmtId="0" fontId="2" fillId="11" borderId="57" xfId="0" applyFont="1" applyFill="1" applyBorder="1" applyAlignment="1">
      <alignment horizontal="center"/>
    </xf>
    <xf numFmtId="0" fontId="3" fillId="11" borderId="13" xfId="0" applyFont="1" applyFill="1" applyBorder="1" applyAlignment="1">
      <alignment horizontal="right" vertical="center"/>
    </xf>
    <xf numFmtId="3" fontId="3" fillId="11" borderId="13" xfId="0" applyNumberFormat="1" applyFont="1" applyFill="1" applyBorder="1" applyAlignment="1">
      <alignment vertical="center"/>
    </xf>
    <xf numFmtId="166" fontId="3" fillId="11" borderId="13" xfId="0" applyNumberFormat="1" applyFont="1" applyFill="1" applyBorder="1" applyAlignment="1">
      <alignment vertical="center"/>
    </xf>
    <xf numFmtId="164" fontId="3" fillId="11" borderId="27" xfId="0" applyNumberFormat="1" applyFont="1" applyFill="1" applyBorder="1" applyAlignment="1">
      <alignment vertical="center"/>
    </xf>
    <xf numFmtId="164" fontId="3" fillId="11" borderId="63" xfId="0" applyNumberFormat="1" applyFont="1" applyFill="1" applyBorder="1" applyAlignment="1">
      <alignment vertical="center"/>
    </xf>
    <xf numFmtId="164" fontId="16" fillId="11" borderId="13" xfId="0" applyNumberFormat="1" applyFont="1" applyFill="1" applyBorder="1" applyAlignment="1">
      <alignment vertical="center"/>
    </xf>
    <xf numFmtId="164" fontId="3" fillId="11" borderId="27" xfId="0" applyNumberFormat="1" applyFont="1" applyFill="1" applyBorder="1" applyAlignment="1"/>
    <xf numFmtId="0" fontId="2" fillId="11" borderId="39" xfId="0" applyFont="1" applyFill="1" applyBorder="1"/>
    <xf numFmtId="0" fontId="3" fillId="11" borderId="23" xfId="0" applyFont="1" applyFill="1" applyBorder="1" applyAlignment="1">
      <alignment horizontal="right" vertical="center"/>
    </xf>
    <xf numFmtId="3" fontId="3" fillId="11" borderId="23" xfId="0" applyNumberFormat="1" applyFont="1" applyFill="1" applyBorder="1" applyAlignment="1">
      <alignment vertical="center"/>
    </xf>
    <xf numFmtId="165" fontId="3" fillId="11" borderId="23" xfId="0" applyNumberFormat="1" applyFont="1" applyFill="1" applyBorder="1" applyAlignment="1">
      <alignment vertical="center"/>
    </xf>
    <xf numFmtId="4" fontId="3" fillId="11" borderId="23" xfId="0" applyNumberFormat="1" applyFont="1" applyFill="1" applyBorder="1" applyAlignment="1">
      <alignment vertical="center"/>
    </xf>
    <xf numFmtId="166" fontId="3" fillId="11" borderId="23" xfId="0" applyNumberFormat="1" applyFont="1" applyFill="1" applyBorder="1" applyAlignment="1">
      <alignment vertical="center"/>
    </xf>
    <xf numFmtId="164" fontId="3" fillId="11" borderId="24" xfId="0" applyNumberFormat="1" applyFont="1" applyFill="1" applyBorder="1" applyAlignment="1">
      <alignment vertical="center"/>
    </xf>
    <xf numFmtId="164" fontId="3" fillId="11" borderId="39" xfId="0" applyNumberFormat="1" applyFont="1" applyFill="1" applyBorder="1" applyAlignment="1">
      <alignment vertical="center"/>
    </xf>
    <xf numFmtId="164" fontId="3" fillId="11" borderId="23" xfId="0" applyNumberFormat="1" applyFont="1" applyFill="1" applyBorder="1" applyAlignment="1">
      <alignment vertical="center"/>
    </xf>
    <xf numFmtId="0" fontId="2" fillId="11" borderId="25" xfId="0" applyFont="1" applyFill="1" applyBorder="1" applyAlignment="1"/>
    <xf numFmtId="0" fontId="3" fillId="11" borderId="13" xfId="0" applyFont="1" applyFill="1" applyBorder="1" applyAlignment="1">
      <alignment horizontal="right"/>
    </xf>
    <xf numFmtId="3" fontId="3" fillId="11" borderId="58" xfId="0" applyNumberFormat="1" applyFont="1" applyFill="1" applyBorder="1" applyAlignment="1"/>
    <xf numFmtId="165" fontId="3" fillId="11" borderId="58" xfId="0" applyNumberFormat="1" applyFont="1" applyFill="1" applyBorder="1" applyAlignment="1"/>
    <xf numFmtId="4" fontId="3" fillId="11" borderId="58" xfId="0" applyNumberFormat="1" applyFont="1" applyFill="1" applyBorder="1" applyAlignment="1"/>
    <xf numFmtId="3" fontId="3" fillId="11" borderId="55" xfId="0" applyNumberFormat="1" applyFont="1" applyFill="1" applyBorder="1" applyAlignment="1"/>
    <xf numFmtId="164" fontId="3" fillId="11" borderId="37" xfId="0" applyNumberFormat="1" applyFont="1" applyFill="1" applyBorder="1" applyAlignment="1"/>
    <xf numFmtId="164" fontId="3" fillId="11" borderId="37" xfId="0" applyNumberFormat="1" applyFont="1" applyFill="1" applyBorder="1" applyAlignment="1">
      <alignment vertical="top"/>
    </xf>
    <xf numFmtId="43" fontId="15" fillId="11" borderId="30" xfId="0" applyNumberFormat="1" applyFont="1" applyFill="1" applyBorder="1" applyAlignment="1">
      <alignment horizontal="right"/>
    </xf>
    <xf numFmtId="164" fontId="15" fillId="11" borderId="31" xfId="0" applyNumberFormat="1" applyFont="1" applyFill="1" applyBorder="1" applyAlignment="1">
      <alignment horizontal="right"/>
    </xf>
    <xf numFmtId="0" fontId="2" fillId="12" borderId="5" xfId="0" applyFont="1" applyFill="1" applyBorder="1" applyAlignment="1">
      <alignment horizontal="left" vertical="top"/>
    </xf>
    <xf numFmtId="0" fontId="2" fillId="12" borderId="13" xfId="0" applyFont="1" applyFill="1" applyBorder="1" applyAlignment="1">
      <alignment horizontal="right"/>
    </xf>
    <xf numFmtId="0" fontId="2" fillId="12" borderId="58" xfId="0" applyFont="1" applyFill="1" applyBorder="1" applyAlignment="1">
      <alignment horizontal="right"/>
    </xf>
    <xf numFmtId="0" fontId="2" fillId="12" borderId="63" xfId="0" applyFont="1" applyFill="1" applyBorder="1" applyAlignment="1">
      <alignment horizontal="right"/>
    </xf>
    <xf numFmtId="164" fontId="4" fillId="12" borderId="13" xfId="0" applyNumberFormat="1" applyFont="1" applyFill="1" applyBorder="1" applyAlignment="1">
      <alignment horizontal="right"/>
    </xf>
    <xf numFmtId="164" fontId="4" fillId="12" borderId="65" xfId="0" applyNumberFormat="1" applyFont="1" applyFill="1" applyBorder="1" applyAlignment="1">
      <alignment horizontal="right"/>
    </xf>
    <xf numFmtId="164" fontId="4" fillId="12" borderId="14" xfId="0" applyNumberFormat="1" applyFont="1" applyFill="1" applyBorder="1" applyAlignment="1">
      <alignment horizontal="right"/>
    </xf>
    <xf numFmtId="1" fontId="4" fillId="0" borderId="0" xfId="0" applyNumberFormat="1" applyFont="1" applyFill="1" applyAlignment="1">
      <alignment horizontal="right"/>
    </xf>
    <xf numFmtId="0" fontId="4" fillId="0" borderId="0" xfId="0" applyFont="1" applyFill="1" applyAlignment="1">
      <alignment horizontal="right" vertical="top"/>
    </xf>
    <xf numFmtId="164" fontId="4" fillId="12" borderId="36" xfId="0" applyNumberFormat="1" applyFont="1" applyFill="1" applyBorder="1" applyAlignment="1">
      <alignment horizontal="right"/>
    </xf>
    <xf numFmtId="4" fontId="15" fillId="0" borderId="24" xfId="0" applyNumberFormat="1" applyFont="1" applyFill="1" applyBorder="1" applyAlignment="1">
      <alignment horizontal="right"/>
    </xf>
    <xf numFmtId="2" fontId="4" fillId="6" borderId="30" xfId="0" applyNumberFormat="1" applyFont="1" applyFill="1" applyBorder="1" applyAlignment="1">
      <alignment horizontal="right"/>
    </xf>
    <xf numFmtId="168" fontId="7" fillId="0" borderId="7" xfId="1" applyNumberFormat="1" applyFont="1" applyFill="1" applyBorder="1" applyAlignment="1">
      <alignment vertical="center"/>
    </xf>
    <xf numFmtId="0" fontId="8" fillId="0" borderId="0" xfId="0" applyFont="1" applyAlignment="1">
      <alignment vertical="center"/>
    </xf>
    <xf numFmtId="0" fontId="6" fillId="0" borderId="40"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8"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4" xfId="0" applyFont="1" applyBorder="1" applyAlignment="1">
      <alignment horizontal="right" vertical="center"/>
    </xf>
    <xf numFmtId="164" fontId="6" fillId="5" borderId="7" xfId="0" applyNumberFormat="1" applyFont="1" applyFill="1" applyBorder="1" applyAlignment="1">
      <alignment vertical="center"/>
    </xf>
    <xf numFmtId="0" fontId="7" fillId="0" borderId="59" xfId="0" applyFont="1" applyBorder="1" applyAlignment="1">
      <alignment horizontal="right" vertical="center"/>
    </xf>
    <xf numFmtId="0" fontId="19" fillId="0" borderId="29" xfId="0" applyFont="1" applyBorder="1" applyAlignment="1">
      <alignment horizontal="right" vertical="center"/>
    </xf>
    <xf numFmtId="0" fontId="8" fillId="0" borderId="0" xfId="0" applyFont="1" applyFill="1" applyAlignment="1">
      <alignment vertical="center"/>
    </xf>
    <xf numFmtId="2" fontId="8" fillId="0" borderId="0" xfId="0" applyNumberFormat="1" applyFont="1" applyAlignment="1">
      <alignment vertical="center"/>
    </xf>
    <xf numFmtId="44" fontId="8" fillId="0" borderId="0" xfId="3" applyFont="1" applyAlignment="1">
      <alignment vertical="center"/>
    </xf>
    <xf numFmtId="3" fontId="19" fillId="0" borderId="13" xfId="0" applyNumberFormat="1" applyFont="1" applyFill="1" applyBorder="1" applyAlignment="1">
      <alignment vertical="center"/>
    </xf>
    <xf numFmtId="170" fontId="19" fillId="0" borderId="13" xfId="0" applyNumberFormat="1" applyFont="1" applyFill="1" applyBorder="1" applyAlignment="1">
      <alignment vertical="center"/>
    </xf>
    <xf numFmtId="173" fontId="19" fillId="0" borderId="13" xfId="0" applyNumberFormat="1" applyFont="1" applyFill="1" applyBorder="1" applyAlignment="1">
      <alignment vertical="center"/>
    </xf>
    <xf numFmtId="171" fontId="19" fillId="0" borderId="13" xfId="0" applyNumberFormat="1" applyFont="1" applyBorder="1" applyAlignment="1">
      <alignment vertical="center"/>
    </xf>
    <xf numFmtId="3" fontId="19" fillId="0" borderId="13" xfId="0" applyNumberFormat="1" applyFont="1" applyBorder="1" applyAlignment="1">
      <alignment vertical="center"/>
    </xf>
    <xf numFmtId="3" fontId="6" fillId="0" borderId="7" xfId="0" applyNumberFormat="1" applyFont="1" applyFill="1" applyBorder="1" applyAlignment="1">
      <alignment vertical="center"/>
    </xf>
    <xf numFmtId="0" fontId="8" fillId="0" borderId="7" xfId="0" applyFont="1" applyBorder="1" applyAlignment="1">
      <alignment vertical="center"/>
    </xf>
    <xf numFmtId="168" fontId="8" fillId="0" borderId="7" xfId="1" applyNumberFormat="1" applyFont="1" applyBorder="1" applyAlignment="1">
      <alignment vertical="center"/>
    </xf>
    <xf numFmtId="168" fontId="2" fillId="5" borderId="41" xfId="1" applyNumberFormat="1" applyFont="1" applyFill="1" applyBorder="1" applyAlignment="1">
      <alignment vertical="center"/>
    </xf>
    <xf numFmtId="3" fontId="3" fillId="0" borderId="38" xfId="0" applyNumberFormat="1" applyFont="1" applyFill="1" applyBorder="1" applyAlignment="1">
      <alignment horizontal="right"/>
    </xf>
    <xf numFmtId="174" fontId="15" fillId="0" borderId="27" xfId="0" applyNumberFormat="1" applyFont="1" applyFill="1" applyBorder="1" applyAlignment="1">
      <alignment horizontal="right"/>
    </xf>
  </cellXfs>
  <cellStyles count="6">
    <cellStyle name="Comma" xfId="1" builtinId="3"/>
    <cellStyle name="Comma 2" xfId="2"/>
    <cellStyle name="Comma 2 2" xfId="4"/>
    <cellStyle name="Currency" xfId="3" builtinId="4"/>
    <cellStyle name="Currency 2" xfId="5"/>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5757"/>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3"/>
  <sheetViews>
    <sheetView view="pageLayout" zoomScaleNormal="100" workbookViewId="0">
      <selection activeCell="A74" sqref="A74:XFD79"/>
    </sheetView>
  </sheetViews>
  <sheetFormatPr defaultColWidth="9.140625" defaultRowHeight="11.25" x14ac:dyDescent="0.2"/>
  <cols>
    <col min="1" max="1" width="19.5703125" style="169" customWidth="1"/>
    <col min="2" max="2" width="44.28515625" style="169" customWidth="1"/>
    <col min="3" max="3" width="10.85546875" style="183" customWidth="1"/>
    <col min="4" max="4" width="12.140625" style="183" customWidth="1"/>
    <col min="5" max="5" width="18.5703125" style="183" customWidth="1"/>
    <col min="6" max="6" width="16.7109375" style="183" customWidth="1"/>
    <col min="7" max="7" width="14.7109375" style="183" customWidth="1"/>
    <col min="8" max="8" width="12.5703125" style="301" customWidth="1"/>
    <col min="9" max="9" width="17.42578125" style="183" customWidth="1"/>
    <col min="10" max="10" width="12.85546875" style="183" customWidth="1"/>
    <col min="11" max="11" width="16.28515625" style="183" bestFit="1" customWidth="1"/>
    <col min="12" max="12" width="3.42578125" style="30" customWidth="1"/>
    <col min="13" max="13" width="24.42578125" style="30" hidden="1" customWidth="1"/>
    <col min="14" max="14" width="15.28515625" style="30" hidden="1" customWidth="1"/>
    <col min="15" max="16384" width="9.140625" style="30"/>
  </cols>
  <sheetData>
    <row r="1" spans="1:14" s="211" customFormat="1" ht="33.75" x14ac:dyDescent="0.2">
      <c r="A1" s="213" t="s">
        <v>126</v>
      </c>
      <c r="B1" s="214" t="s">
        <v>0</v>
      </c>
      <c r="C1" s="215" t="s">
        <v>21</v>
      </c>
      <c r="D1" s="216" t="s">
        <v>54</v>
      </c>
      <c r="E1" s="216" t="s">
        <v>146</v>
      </c>
      <c r="F1" s="216" t="s">
        <v>23</v>
      </c>
      <c r="G1" s="258" t="s">
        <v>148</v>
      </c>
      <c r="H1" s="296" t="s">
        <v>16</v>
      </c>
      <c r="I1" s="259" t="s">
        <v>149</v>
      </c>
      <c r="J1" s="216" t="s">
        <v>25</v>
      </c>
      <c r="K1" s="258" t="s">
        <v>17</v>
      </c>
      <c r="M1" s="9" t="s">
        <v>125</v>
      </c>
      <c r="N1" s="212" t="s">
        <v>130</v>
      </c>
    </row>
    <row r="2" spans="1:14" ht="12" thickBot="1" x14ac:dyDescent="0.25">
      <c r="A2" s="138" t="s">
        <v>1</v>
      </c>
      <c r="B2" s="139" t="s">
        <v>2</v>
      </c>
      <c r="C2" s="125" t="s">
        <v>147</v>
      </c>
      <c r="D2" s="170" t="s">
        <v>3</v>
      </c>
      <c r="E2" s="170" t="s">
        <v>4</v>
      </c>
      <c r="F2" s="170" t="s">
        <v>5</v>
      </c>
      <c r="G2" s="260" t="s">
        <v>6</v>
      </c>
      <c r="H2" s="297"/>
      <c r="I2" s="261"/>
      <c r="J2" s="170"/>
      <c r="K2" s="260"/>
    </row>
    <row r="3" spans="1:14" x14ac:dyDescent="0.2">
      <c r="A3" s="140" t="s">
        <v>19</v>
      </c>
      <c r="B3" s="129"/>
      <c r="C3" s="171"/>
      <c r="D3" s="172"/>
      <c r="E3" s="172"/>
      <c r="F3" s="172"/>
      <c r="G3" s="262"/>
      <c r="H3" s="298"/>
      <c r="I3" s="172"/>
      <c r="J3" s="172"/>
      <c r="K3" s="262"/>
    </row>
    <row r="4" spans="1:14" x14ac:dyDescent="0.2">
      <c r="A4" s="130" t="s">
        <v>99</v>
      </c>
      <c r="B4" s="141" t="s">
        <v>117</v>
      </c>
      <c r="C4" s="173">
        <v>0</v>
      </c>
      <c r="D4" s="174">
        <v>0</v>
      </c>
      <c r="E4" s="263">
        <f t="shared" ref="E4:E24" si="0">C4*D4</f>
        <v>0</v>
      </c>
      <c r="F4" s="174">
        <v>0</v>
      </c>
      <c r="G4" s="264">
        <f t="shared" ref="G4:G24" si="1">E4*F4</f>
        <v>0</v>
      </c>
      <c r="H4" s="299">
        <v>0</v>
      </c>
      <c r="I4" s="175">
        <f t="shared" ref="I4:I24" si="2">G4-H4</f>
        <v>0</v>
      </c>
      <c r="J4" s="175"/>
      <c r="K4" s="265">
        <f t="shared" ref="K4:K24" si="3">+J4+I4</f>
        <v>0</v>
      </c>
    </row>
    <row r="5" spans="1:14" ht="22.5" x14ac:dyDescent="0.2">
      <c r="A5" s="131" t="s">
        <v>28</v>
      </c>
      <c r="B5" s="142" t="s">
        <v>134</v>
      </c>
      <c r="C5" s="23">
        <v>56</v>
      </c>
      <c r="D5" s="176">
        <v>15</v>
      </c>
      <c r="E5" s="177">
        <f t="shared" si="0"/>
        <v>840</v>
      </c>
      <c r="F5" s="176">
        <v>0.25</v>
      </c>
      <c r="G5" s="266">
        <f t="shared" si="1"/>
        <v>210</v>
      </c>
      <c r="H5" s="299">
        <v>210</v>
      </c>
      <c r="I5" s="175">
        <f t="shared" si="2"/>
        <v>0</v>
      </c>
      <c r="J5" s="178"/>
      <c r="K5" s="265">
        <f t="shared" si="3"/>
        <v>0</v>
      </c>
    </row>
    <row r="6" spans="1:14" ht="22.5" x14ac:dyDescent="0.2">
      <c r="A6" s="131" t="s">
        <v>29</v>
      </c>
      <c r="B6" s="17" t="s">
        <v>100</v>
      </c>
      <c r="C6" s="23">
        <v>56</v>
      </c>
      <c r="D6" s="176">
        <v>5</v>
      </c>
      <c r="E6" s="177">
        <f t="shared" si="0"/>
        <v>280</v>
      </c>
      <c r="F6" s="176">
        <v>0.25</v>
      </c>
      <c r="G6" s="266">
        <f t="shared" si="1"/>
        <v>70</v>
      </c>
      <c r="H6" s="299">
        <v>70</v>
      </c>
      <c r="I6" s="175">
        <f t="shared" si="2"/>
        <v>0</v>
      </c>
      <c r="J6" s="178"/>
      <c r="K6" s="265">
        <f t="shared" si="3"/>
        <v>0</v>
      </c>
    </row>
    <row r="7" spans="1:14" x14ac:dyDescent="0.2">
      <c r="A7" s="131" t="s">
        <v>156</v>
      </c>
      <c r="B7" s="17" t="s">
        <v>60</v>
      </c>
      <c r="C7" s="23">
        <v>56</v>
      </c>
      <c r="D7" s="176">
        <v>10</v>
      </c>
      <c r="E7" s="177">
        <f t="shared" si="0"/>
        <v>560</v>
      </c>
      <c r="F7" s="176">
        <v>0.25</v>
      </c>
      <c r="G7" s="266">
        <f t="shared" si="1"/>
        <v>140</v>
      </c>
      <c r="H7" s="299">
        <v>140</v>
      </c>
      <c r="I7" s="175">
        <f t="shared" si="2"/>
        <v>0</v>
      </c>
      <c r="J7" s="178"/>
      <c r="K7" s="265">
        <f t="shared" si="3"/>
        <v>0</v>
      </c>
    </row>
    <row r="8" spans="1:14" x14ac:dyDescent="0.2">
      <c r="A8" s="131" t="s">
        <v>156</v>
      </c>
      <c r="B8" s="17" t="s">
        <v>61</v>
      </c>
      <c r="C8" s="23">
        <v>56</v>
      </c>
      <c r="D8" s="176">
        <v>10</v>
      </c>
      <c r="E8" s="177">
        <f t="shared" si="0"/>
        <v>560</v>
      </c>
      <c r="F8" s="176">
        <v>0.25</v>
      </c>
      <c r="G8" s="266">
        <f t="shared" si="1"/>
        <v>140</v>
      </c>
      <c r="H8" s="299">
        <v>140</v>
      </c>
      <c r="I8" s="175">
        <f t="shared" si="2"/>
        <v>0</v>
      </c>
      <c r="J8" s="178"/>
      <c r="K8" s="265">
        <f t="shared" si="3"/>
        <v>0</v>
      </c>
    </row>
    <row r="9" spans="1:14" ht="22.5" x14ac:dyDescent="0.2">
      <c r="A9" s="131" t="s">
        <v>156</v>
      </c>
      <c r="B9" s="17" t="s">
        <v>63</v>
      </c>
      <c r="C9" s="23">
        <v>56</v>
      </c>
      <c r="D9" s="176">
        <v>5</v>
      </c>
      <c r="E9" s="177">
        <f t="shared" si="0"/>
        <v>280</v>
      </c>
      <c r="F9" s="176">
        <v>0.25</v>
      </c>
      <c r="G9" s="266">
        <f t="shared" si="1"/>
        <v>70</v>
      </c>
      <c r="H9" s="299">
        <v>70</v>
      </c>
      <c r="I9" s="175">
        <f t="shared" si="2"/>
        <v>0</v>
      </c>
      <c r="J9" s="178"/>
      <c r="K9" s="265">
        <f t="shared" si="3"/>
        <v>0</v>
      </c>
    </row>
    <row r="10" spans="1:14" ht="22.5" x14ac:dyDescent="0.2">
      <c r="A10" s="16" t="s">
        <v>101</v>
      </c>
      <c r="B10" s="17" t="s">
        <v>62</v>
      </c>
      <c r="C10" s="23">
        <v>56</v>
      </c>
      <c r="D10" s="176">
        <v>12</v>
      </c>
      <c r="E10" s="177">
        <f t="shared" si="0"/>
        <v>672</v>
      </c>
      <c r="F10" s="176">
        <v>0.25</v>
      </c>
      <c r="G10" s="266">
        <f t="shared" si="1"/>
        <v>168</v>
      </c>
      <c r="H10" s="299">
        <v>168</v>
      </c>
      <c r="I10" s="175">
        <f t="shared" si="2"/>
        <v>0</v>
      </c>
      <c r="J10" s="178"/>
      <c r="K10" s="265">
        <f t="shared" si="3"/>
        <v>0</v>
      </c>
    </row>
    <row r="11" spans="1:14" ht="33.75" x14ac:dyDescent="0.2">
      <c r="A11" s="16" t="s">
        <v>137</v>
      </c>
      <c r="B11" s="142" t="s">
        <v>113</v>
      </c>
      <c r="C11" s="23">
        <v>10</v>
      </c>
      <c r="D11" s="176">
        <v>1</v>
      </c>
      <c r="E11" s="177">
        <f t="shared" si="0"/>
        <v>10</v>
      </c>
      <c r="F11" s="176">
        <v>1</v>
      </c>
      <c r="G11" s="267">
        <f t="shared" si="1"/>
        <v>10</v>
      </c>
      <c r="H11" s="299">
        <v>10</v>
      </c>
      <c r="I11" s="175">
        <f t="shared" si="2"/>
        <v>0</v>
      </c>
      <c r="J11" s="178"/>
      <c r="K11" s="265">
        <f t="shared" si="3"/>
        <v>0</v>
      </c>
    </row>
    <row r="12" spans="1:14" ht="22.5" x14ac:dyDescent="0.2">
      <c r="A12" s="131" t="s">
        <v>30</v>
      </c>
      <c r="B12" s="17" t="s">
        <v>114</v>
      </c>
      <c r="C12" s="23">
        <v>10</v>
      </c>
      <c r="D12" s="176">
        <v>1</v>
      </c>
      <c r="E12" s="177">
        <f t="shared" si="0"/>
        <v>10</v>
      </c>
      <c r="F12" s="176">
        <v>3</v>
      </c>
      <c r="G12" s="266">
        <f t="shared" si="1"/>
        <v>30</v>
      </c>
      <c r="H12" s="299">
        <v>30</v>
      </c>
      <c r="I12" s="175">
        <f t="shared" si="2"/>
        <v>0</v>
      </c>
      <c r="J12" s="178"/>
      <c r="K12" s="265">
        <f t="shared" si="3"/>
        <v>0</v>
      </c>
    </row>
    <row r="13" spans="1:14" ht="45" x14ac:dyDescent="0.2">
      <c r="A13" s="252" t="s">
        <v>138</v>
      </c>
      <c r="B13" s="252" t="s">
        <v>64</v>
      </c>
      <c r="C13" s="23">
        <v>56</v>
      </c>
      <c r="D13" s="295">
        <f>ROUND($C$43/56,0)</f>
        <v>15</v>
      </c>
      <c r="E13" s="177">
        <f t="shared" si="0"/>
        <v>840</v>
      </c>
      <c r="F13" s="176">
        <v>0.25</v>
      </c>
      <c r="G13" s="266">
        <f t="shared" si="1"/>
        <v>210</v>
      </c>
      <c r="H13" s="299">
        <v>224</v>
      </c>
      <c r="I13" s="175">
        <f t="shared" si="2"/>
        <v>-14</v>
      </c>
      <c r="J13" s="178"/>
      <c r="K13" s="265">
        <f t="shared" si="3"/>
        <v>-14</v>
      </c>
    </row>
    <row r="14" spans="1:14" ht="43.5" customHeight="1" x14ac:dyDescent="0.2">
      <c r="A14" s="131" t="s">
        <v>65</v>
      </c>
      <c r="B14" s="16" t="s">
        <v>162</v>
      </c>
      <c r="C14" s="23">
        <v>56</v>
      </c>
      <c r="D14" s="176">
        <v>1</v>
      </c>
      <c r="E14" s="177">
        <f t="shared" si="0"/>
        <v>56</v>
      </c>
      <c r="F14" s="176">
        <v>0.5</v>
      </c>
      <c r="G14" s="266">
        <f t="shared" si="1"/>
        <v>28</v>
      </c>
      <c r="H14" s="299">
        <v>28</v>
      </c>
      <c r="I14" s="175">
        <f t="shared" si="2"/>
        <v>0</v>
      </c>
      <c r="J14" s="178"/>
      <c r="K14" s="265">
        <f t="shared" si="3"/>
        <v>0</v>
      </c>
    </row>
    <row r="15" spans="1:14" ht="33.75" x14ac:dyDescent="0.2">
      <c r="A15" s="253" t="s">
        <v>139</v>
      </c>
      <c r="B15" s="254" t="s">
        <v>66</v>
      </c>
      <c r="C15" s="23">
        <v>56</v>
      </c>
      <c r="D15" s="295">
        <f>ROUND($C$43/56,0)</f>
        <v>15</v>
      </c>
      <c r="E15" s="177">
        <f t="shared" si="0"/>
        <v>840</v>
      </c>
      <c r="F15" s="176">
        <v>0.25</v>
      </c>
      <c r="G15" s="266">
        <f t="shared" si="1"/>
        <v>210</v>
      </c>
      <c r="H15" s="299">
        <v>224</v>
      </c>
      <c r="I15" s="175">
        <f t="shared" si="2"/>
        <v>-14</v>
      </c>
      <c r="J15" s="178"/>
      <c r="K15" s="265">
        <f t="shared" si="3"/>
        <v>-14</v>
      </c>
    </row>
    <row r="16" spans="1:14" ht="22.5" x14ac:dyDescent="0.2">
      <c r="A16" s="252" t="s">
        <v>140</v>
      </c>
      <c r="B16" s="17" t="s">
        <v>67</v>
      </c>
      <c r="C16" s="23">
        <v>56</v>
      </c>
      <c r="D16" s="176">
        <v>1</v>
      </c>
      <c r="E16" s="177">
        <f t="shared" si="0"/>
        <v>56</v>
      </c>
      <c r="F16" s="176">
        <v>0.25</v>
      </c>
      <c r="G16" s="266">
        <f t="shared" si="1"/>
        <v>14</v>
      </c>
      <c r="H16" s="299">
        <v>14</v>
      </c>
      <c r="I16" s="175">
        <f t="shared" si="2"/>
        <v>0</v>
      </c>
      <c r="J16" s="178"/>
      <c r="K16" s="265">
        <f t="shared" si="3"/>
        <v>0</v>
      </c>
    </row>
    <row r="17" spans="1:14" ht="33.75" x14ac:dyDescent="0.2">
      <c r="A17" s="127" t="s">
        <v>68</v>
      </c>
      <c r="B17" s="17" t="s">
        <v>70</v>
      </c>
      <c r="C17" s="23">
        <v>56</v>
      </c>
      <c r="D17" s="176">
        <v>1</v>
      </c>
      <c r="E17" s="177">
        <f t="shared" si="0"/>
        <v>56</v>
      </c>
      <c r="F17" s="176">
        <v>0.25</v>
      </c>
      <c r="G17" s="266">
        <f t="shared" si="1"/>
        <v>14</v>
      </c>
      <c r="H17" s="299">
        <v>14</v>
      </c>
      <c r="I17" s="175">
        <f t="shared" si="2"/>
        <v>0</v>
      </c>
      <c r="J17" s="178"/>
      <c r="K17" s="265">
        <f t="shared" si="3"/>
        <v>0</v>
      </c>
    </row>
    <row r="18" spans="1:14" ht="22.5" x14ac:dyDescent="0.2">
      <c r="A18" s="131" t="s">
        <v>69</v>
      </c>
      <c r="B18" s="17" t="s">
        <v>110</v>
      </c>
      <c r="C18" s="23">
        <v>56</v>
      </c>
      <c r="D18" s="295">
        <f>ROUND($C$43/56,0)</f>
        <v>15</v>
      </c>
      <c r="E18" s="177">
        <f t="shared" si="0"/>
        <v>840</v>
      </c>
      <c r="F18" s="176">
        <v>0.25</v>
      </c>
      <c r="G18" s="267">
        <f t="shared" si="1"/>
        <v>210</v>
      </c>
      <c r="H18" s="299">
        <v>210</v>
      </c>
      <c r="I18" s="175">
        <f t="shared" si="2"/>
        <v>0</v>
      </c>
      <c r="J18" s="178"/>
      <c r="K18" s="265">
        <f t="shared" si="3"/>
        <v>0</v>
      </c>
    </row>
    <row r="19" spans="1:14" ht="22.5" x14ac:dyDescent="0.2">
      <c r="A19" s="131" t="s">
        <v>31</v>
      </c>
      <c r="B19" s="17" t="s">
        <v>71</v>
      </c>
      <c r="C19" s="23">
        <v>15</v>
      </c>
      <c r="D19" s="176">
        <v>1</v>
      </c>
      <c r="E19" s="177">
        <f t="shared" si="0"/>
        <v>15</v>
      </c>
      <c r="F19" s="176">
        <v>0.25</v>
      </c>
      <c r="G19" s="267">
        <f t="shared" si="1"/>
        <v>3.75</v>
      </c>
      <c r="H19" s="299">
        <v>3.75</v>
      </c>
      <c r="I19" s="175">
        <f t="shared" si="2"/>
        <v>0</v>
      </c>
      <c r="J19" s="178"/>
      <c r="K19" s="265">
        <f t="shared" si="3"/>
        <v>0</v>
      </c>
    </row>
    <row r="20" spans="1:14" ht="22.5" x14ac:dyDescent="0.2">
      <c r="A20" s="131" t="s">
        <v>32</v>
      </c>
      <c r="B20" s="17" t="s">
        <v>72</v>
      </c>
      <c r="C20" s="23">
        <v>56</v>
      </c>
      <c r="D20" s="176">
        <v>1</v>
      </c>
      <c r="E20" s="177">
        <f t="shared" si="0"/>
        <v>56</v>
      </c>
      <c r="F20" s="176">
        <v>0.25</v>
      </c>
      <c r="G20" s="267">
        <f t="shared" si="1"/>
        <v>14</v>
      </c>
      <c r="H20" s="299">
        <v>14</v>
      </c>
      <c r="I20" s="175">
        <f t="shared" si="2"/>
        <v>0</v>
      </c>
      <c r="J20" s="178"/>
      <c r="K20" s="265">
        <f t="shared" si="3"/>
        <v>0</v>
      </c>
    </row>
    <row r="21" spans="1:14" ht="22.5" x14ac:dyDescent="0.2">
      <c r="A21" s="131" t="s">
        <v>73</v>
      </c>
      <c r="B21" s="17" t="s">
        <v>74</v>
      </c>
      <c r="C21" s="23">
        <v>56</v>
      </c>
      <c r="D21" s="295">
        <f>ROUND($C$52/56,0)</f>
        <v>376</v>
      </c>
      <c r="E21" s="263">
        <f t="shared" si="0"/>
        <v>21056</v>
      </c>
      <c r="F21" s="176">
        <v>1.67E-2</v>
      </c>
      <c r="G21" s="264">
        <f t="shared" si="1"/>
        <v>351.6352</v>
      </c>
      <c r="H21" s="299">
        <v>332.93119999999999</v>
      </c>
      <c r="I21" s="175">
        <f t="shared" si="2"/>
        <v>18.704000000000008</v>
      </c>
      <c r="J21" s="178"/>
      <c r="K21" s="265">
        <f t="shared" si="3"/>
        <v>18.704000000000008</v>
      </c>
    </row>
    <row r="22" spans="1:14" ht="22.5" x14ac:dyDescent="0.2">
      <c r="A22" s="131" t="s">
        <v>75</v>
      </c>
      <c r="B22" s="17" t="s">
        <v>102</v>
      </c>
      <c r="C22" s="23">
        <v>56</v>
      </c>
      <c r="D22" s="176">
        <v>5</v>
      </c>
      <c r="E22" s="263">
        <f t="shared" si="0"/>
        <v>280</v>
      </c>
      <c r="F22" s="176">
        <v>0.25</v>
      </c>
      <c r="G22" s="264">
        <f t="shared" si="1"/>
        <v>70</v>
      </c>
      <c r="H22" s="299">
        <v>70</v>
      </c>
      <c r="I22" s="175">
        <f t="shared" si="2"/>
        <v>0</v>
      </c>
      <c r="J22" s="178"/>
      <c r="K22" s="265">
        <f t="shared" si="3"/>
        <v>0</v>
      </c>
    </row>
    <row r="23" spans="1:14" ht="33.75" x14ac:dyDescent="0.2">
      <c r="A23" s="253" t="s">
        <v>161</v>
      </c>
      <c r="B23" s="17" t="s">
        <v>112</v>
      </c>
      <c r="C23" s="23">
        <v>18</v>
      </c>
      <c r="D23" s="176">
        <v>1</v>
      </c>
      <c r="E23" s="263">
        <f t="shared" si="0"/>
        <v>18</v>
      </c>
      <c r="F23" s="176">
        <v>0.25</v>
      </c>
      <c r="G23" s="264">
        <f t="shared" si="1"/>
        <v>4.5</v>
      </c>
      <c r="H23" s="299">
        <v>4.5</v>
      </c>
      <c r="I23" s="175">
        <f t="shared" si="2"/>
        <v>0</v>
      </c>
      <c r="J23" s="178"/>
      <c r="K23" s="265">
        <f t="shared" si="3"/>
        <v>0</v>
      </c>
    </row>
    <row r="24" spans="1:14" ht="22.5" x14ac:dyDescent="0.2">
      <c r="A24" s="131" t="s">
        <v>33</v>
      </c>
      <c r="B24" s="17" t="s">
        <v>111</v>
      </c>
      <c r="C24" s="23">
        <v>15</v>
      </c>
      <c r="D24" s="176">
        <v>1</v>
      </c>
      <c r="E24" s="177">
        <f t="shared" si="0"/>
        <v>15</v>
      </c>
      <c r="F24" s="176">
        <v>0.25</v>
      </c>
      <c r="G24" s="267">
        <f t="shared" si="1"/>
        <v>3.75</v>
      </c>
      <c r="H24" s="299">
        <v>3.75</v>
      </c>
      <c r="I24" s="175">
        <f t="shared" si="2"/>
        <v>0</v>
      </c>
      <c r="J24" s="178"/>
      <c r="K24" s="265">
        <f t="shared" si="3"/>
        <v>0</v>
      </c>
    </row>
    <row r="26" spans="1:14" ht="22.5" x14ac:dyDescent="0.2">
      <c r="A26" s="131" t="s">
        <v>35</v>
      </c>
      <c r="B26" s="254" t="s">
        <v>141</v>
      </c>
      <c r="C26" s="23">
        <v>15</v>
      </c>
      <c r="D26" s="176">
        <v>1</v>
      </c>
      <c r="E26" s="177">
        <f t="shared" ref="E26:E35" si="4">C26*D26</f>
        <v>15</v>
      </c>
      <c r="F26" s="176">
        <v>0.25</v>
      </c>
      <c r="G26" s="266">
        <f t="shared" ref="G26:G35" si="5">E26*F26</f>
        <v>3.75</v>
      </c>
      <c r="H26" s="299">
        <v>3.75</v>
      </c>
      <c r="I26" s="175">
        <f t="shared" ref="I26:I36" si="6">G26-H26</f>
        <v>0</v>
      </c>
      <c r="J26" s="178"/>
      <c r="K26" s="265">
        <f t="shared" ref="K26:K36" si="7">+J26+I26</f>
        <v>0</v>
      </c>
    </row>
    <row r="27" spans="1:14" ht="22.5" x14ac:dyDescent="0.2">
      <c r="A27" s="131" t="s">
        <v>36</v>
      </c>
      <c r="B27" s="17" t="s">
        <v>76</v>
      </c>
      <c r="C27" s="23">
        <v>28</v>
      </c>
      <c r="D27" s="176">
        <v>1</v>
      </c>
      <c r="E27" s="177">
        <f t="shared" si="4"/>
        <v>28</v>
      </c>
      <c r="F27" s="176">
        <v>5</v>
      </c>
      <c r="G27" s="266">
        <f t="shared" si="5"/>
        <v>140</v>
      </c>
      <c r="H27" s="299">
        <v>140</v>
      </c>
      <c r="I27" s="175">
        <f t="shared" si="6"/>
        <v>0</v>
      </c>
      <c r="J27" s="178"/>
      <c r="K27" s="265">
        <f t="shared" si="7"/>
        <v>0</v>
      </c>
    </row>
    <row r="28" spans="1:14" ht="27" customHeight="1" x14ac:dyDescent="0.2">
      <c r="A28" s="16" t="s">
        <v>127</v>
      </c>
      <c r="B28" s="17" t="s">
        <v>129</v>
      </c>
      <c r="C28" s="23">
        <v>56</v>
      </c>
      <c r="D28" s="176">
        <v>0</v>
      </c>
      <c r="E28" s="177">
        <f t="shared" si="4"/>
        <v>0</v>
      </c>
      <c r="F28" s="176">
        <v>2</v>
      </c>
      <c r="G28" s="266">
        <f t="shared" si="5"/>
        <v>0</v>
      </c>
      <c r="H28" s="299">
        <v>1344</v>
      </c>
      <c r="I28" s="175">
        <f t="shared" si="6"/>
        <v>-1344</v>
      </c>
      <c r="J28" s="178"/>
      <c r="K28" s="265">
        <f t="shared" si="7"/>
        <v>-1344</v>
      </c>
      <c r="M28" s="31" t="s">
        <v>128</v>
      </c>
      <c r="N28" s="126" t="s">
        <v>131</v>
      </c>
    </row>
    <row r="29" spans="1:14" ht="31.5" customHeight="1" x14ac:dyDescent="0.2">
      <c r="A29" s="17" t="s">
        <v>103</v>
      </c>
      <c r="B29" s="17" t="s">
        <v>49</v>
      </c>
      <c r="C29" s="23">
        <v>10</v>
      </c>
      <c r="D29" s="176">
        <v>1</v>
      </c>
      <c r="E29" s="177">
        <f t="shared" si="4"/>
        <v>10</v>
      </c>
      <c r="F29" s="176">
        <v>2</v>
      </c>
      <c r="G29" s="266">
        <f t="shared" si="5"/>
        <v>20</v>
      </c>
      <c r="H29" s="299">
        <v>20</v>
      </c>
      <c r="I29" s="175">
        <f t="shared" si="6"/>
        <v>0</v>
      </c>
      <c r="J29" s="178"/>
      <c r="K29" s="265">
        <f t="shared" si="7"/>
        <v>0</v>
      </c>
      <c r="M29" s="32" t="s">
        <v>124</v>
      </c>
      <c r="N29" s="126" t="s">
        <v>133</v>
      </c>
    </row>
    <row r="30" spans="1:14" ht="18.75" customHeight="1" x14ac:dyDescent="0.2">
      <c r="A30" s="143" t="s">
        <v>37</v>
      </c>
      <c r="B30" s="17" t="s">
        <v>109</v>
      </c>
      <c r="C30" s="23">
        <v>56</v>
      </c>
      <c r="D30" s="176">
        <v>12</v>
      </c>
      <c r="E30" s="177">
        <f t="shared" si="4"/>
        <v>672</v>
      </c>
      <c r="F30" s="176">
        <v>1</v>
      </c>
      <c r="G30" s="266">
        <f t="shared" si="5"/>
        <v>672</v>
      </c>
      <c r="H30" s="299">
        <v>672</v>
      </c>
      <c r="I30" s="175">
        <f t="shared" si="6"/>
        <v>0</v>
      </c>
      <c r="J30" s="178"/>
      <c r="K30" s="265">
        <f t="shared" si="7"/>
        <v>0</v>
      </c>
      <c r="M30" s="32" t="s">
        <v>124</v>
      </c>
      <c r="N30" s="126" t="s">
        <v>132</v>
      </c>
    </row>
    <row r="31" spans="1:14" ht="22.5" x14ac:dyDescent="0.2">
      <c r="A31" s="143" t="s">
        <v>38</v>
      </c>
      <c r="B31" s="17" t="s">
        <v>79</v>
      </c>
      <c r="C31" s="23">
        <v>56</v>
      </c>
      <c r="D31" s="176">
        <v>1</v>
      </c>
      <c r="E31" s="177">
        <f t="shared" si="4"/>
        <v>56</v>
      </c>
      <c r="F31" s="176">
        <v>0.25</v>
      </c>
      <c r="G31" s="266">
        <f t="shared" si="5"/>
        <v>14</v>
      </c>
      <c r="H31" s="299">
        <v>14</v>
      </c>
      <c r="I31" s="175">
        <f t="shared" si="6"/>
        <v>0</v>
      </c>
      <c r="J31" s="178"/>
      <c r="K31" s="265">
        <f t="shared" si="7"/>
        <v>0</v>
      </c>
      <c r="M31" s="25"/>
    </row>
    <row r="32" spans="1:14" ht="33.75" x14ac:dyDescent="0.2">
      <c r="A32" s="143" t="s">
        <v>104</v>
      </c>
      <c r="B32" s="17" t="s">
        <v>105</v>
      </c>
      <c r="C32" s="23">
        <v>56</v>
      </c>
      <c r="D32" s="176">
        <v>12</v>
      </c>
      <c r="E32" s="177">
        <f t="shared" si="4"/>
        <v>672</v>
      </c>
      <c r="F32" s="176">
        <v>2</v>
      </c>
      <c r="G32" s="267">
        <f t="shared" si="5"/>
        <v>1344</v>
      </c>
      <c r="H32" s="299">
        <v>1344</v>
      </c>
      <c r="I32" s="175">
        <f t="shared" si="6"/>
        <v>0</v>
      </c>
      <c r="J32" s="178"/>
      <c r="K32" s="265">
        <f t="shared" si="7"/>
        <v>0</v>
      </c>
      <c r="M32" s="25"/>
    </row>
    <row r="33" spans="1:13" x14ac:dyDescent="0.2">
      <c r="A33" s="253" t="s">
        <v>142</v>
      </c>
      <c r="B33" s="17" t="s">
        <v>78</v>
      </c>
      <c r="C33" s="23">
        <v>56</v>
      </c>
      <c r="D33" s="295">
        <f>ROUND(D21*0.1,0)</f>
        <v>38</v>
      </c>
      <c r="E33" s="177">
        <f t="shared" si="4"/>
        <v>2128</v>
      </c>
      <c r="F33" s="176">
        <v>1.67E-2</v>
      </c>
      <c r="G33" s="267">
        <f t="shared" si="5"/>
        <v>35.537599999999998</v>
      </c>
      <c r="H33" s="299">
        <v>32.731999999999999</v>
      </c>
      <c r="I33" s="175">
        <f t="shared" si="6"/>
        <v>2.8055999999999983</v>
      </c>
      <c r="J33" s="178"/>
      <c r="K33" s="265">
        <f t="shared" si="7"/>
        <v>2.8055999999999983</v>
      </c>
      <c r="M33" s="25"/>
    </row>
    <row r="34" spans="1:13" ht="33.75" x14ac:dyDescent="0.2">
      <c r="A34" s="143" t="s">
        <v>39</v>
      </c>
      <c r="B34" s="17" t="s">
        <v>80</v>
      </c>
      <c r="C34" s="23">
        <v>0</v>
      </c>
      <c r="D34" s="176">
        <v>0</v>
      </c>
      <c r="E34" s="176">
        <f t="shared" si="4"/>
        <v>0</v>
      </c>
      <c r="F34" s="176">
        <v>0</v>
      </c>
      <c r="G34" s="267">
        <f t="shared" si="5"/>
        <v>0</v>
      </c>
      <c r="H34" s="299">
        <v>0</v>
      </c>
      <c r="I34" s="175">
        <f t="shared" si="6"/>
        <v>0</v>
      </c>
      <c r="J34" s="178"/>
      <c r="K34" s="265">
        <f t="shared" si="7"/>
        <v>0</v>
      </c>
      <c r="M34" s="25"/>
    </row>
    <row r="35" spans="1:13" ht="22.5" x14ac:dyDescent="0.2">
      <c r="A35" s="253" t="s">
        <v>143</v>
      </c>
      <c r="B35" s="17" t="s">
        <v>89</v>
      </c>
      <c r="C35" s="23">
        <v>0</v>
      </c>
      <c r="D35" s="176">
        <v>0</v>
      </c>
      <c r="E35" s="176">
        <f t="shared" si="4"/>
        <v>0</v>
      </c>
      <c r="F35" s="176">
        <v>0</v>
      </c>
      <c r="G35" s="267">
        <f t="shared" si="5"/>
        <v>0</v>
      </c>
      <c r="H35" s="299">
        <v>0</v>
      </c>
      <c r="I35" s="175">
        <f t="shared" si="6"/>
        <v>0</v>
      </c>
      <c r="J35" s="178"/>
      <c r="K35" s="265">
        <f t="shared" si="7"/>
        <v>0</v>
      </c>
      <c r="M35" s="25"/>
    </row>
    <row r="36" spans="1:13" ht="12" thickBot="1" x14ac:dyDescent="0.25">
      <c r="A36" s="128">
        <v>226.24</v>
      </c>
      <c r="B36" s="128" t="s">
        <v>41</v>
      </c>
      <c r="C36" s="125">
        <v>0</v>
      </c>
      <c r="D36" s="125">
        <v>0</v>
      </c>
      <c r="E36" s="125">
        <v>0</v>
      </c>
      <c r="F36" s="125">
        <v>0</v>
      </c>
      <c r="G36" s="125">
        <v>0</v>
      </c>
      <c r="H36" s="300">
        <v>0</v>
      </c>
      <c r="I36" s="180">
        <f t="shared" si="6"/>
        <v>0</v>
      </c>
      <c r="J36" s="125"/>
      <c r="K36" s="268">
        <f t="shared" si="7"/>
        <v>0</v>
      </c>
      <c r="M36" s="25"/>
    </row>
    <row r="37" spans="1:13" ht="12" thickBot="1" x14ac:dyDescent="0.25">
      <c r="A37" s="426"/>
      <c r="B37" s="426" t="s">
        <v>157</v>
      </c>
      <c r="C37" s="427"/>
      <c r="D37" s="427"/>
      <c r="E37" s="427"/>
      <c r="F37" s="427"/>
      <c r="G37" s="428"/>
      <c r="H37" s="429">
        <v>2198</v>
      </c>
      <c r="I37" s="430">
        <v>-2198</v>
      </c>
      <c r="J37" s="427"/>
      <c r="K37" s="431">
        <v>-2198</v>
      </c>
      <c r="M37" s="25"/>
    </row>
    <row r="38" spans="1:13" s="33" customFormat="1" ht="12" thickBot="1" x14ac:dyDescent="0.25">
      <c r="A38" s="393"/>
      <c r="B38" s="394" t="s">
        <v>42</v>
      </c>
      <c r="C38" s="395">
        <v>56</v>
      </c>
      <c r="D38" s="396">
        <f>E38/C38</f>
        <v>552.16071428571433</v>
      </c>
      <c r="E38" s="397">
        <f>SUM(E4:E37)</f>
        <v>30921</v>
      </c>
      <c r="F38" s="397">
        <f>SUM(G38/E38)</f>
        <v>0.13585986222955271</v>
      </c>
      <c r="G38" s="398">
        <f>SUM(G4:G37)</f>
        <v>4200.9227999999994</v>
      </c>
      <c r="H38" s="398">
        <f>SUM(H4:H37)</f>
        <v>7749.4132</v>
      </c>
      <c r="I38" s="380">
        <f>SUM(I4:I37)</f>
        <v>-3548.4904000000001</v>
      </c>
      <c r="J38" s="397"/>
      <c r="K38" s="388">
        <f>+J38+I38</f>
        <v>-3548.4904000000001</v>
      </c>
    </row>
    <row r="39" spans="1:13" ht="12" thickBot="1" x14ac:dyDescent="0.25">
      <c r="A39" s="144"/>
      <c r="B39" s="145"/>
      <c r="C39" s="181"/>
      <c r="D39" s="182"/>
      <c r="E39" s="269" t="s">
        <v>15</v>
      </c>
      <c r="F39" s="182"/>
      <c r="G39" s="269"/>
      <c r="I39" s="182"/>
      <c r="J39" s="184"/>
      <c r="K39" s="182"/>
    </row>
    <row r="40" spans="1:13" ht="12" thickBot="1" x14ac:dyDescent="0.25">
      <c r="A40" s="137" t="s">
        <v>8</v>
      </c>
      <c r="B40" s="132"/>
      <c r="C40" s="185"/>
      <c r="D40" s="186"/>
      <c r="E40" s="186" t="s">
        <v>15</v>
      </c>
      <c r="F40" s="186"/>
      <c r="G40" s="270" t="s">
        <v>15</v>
      </c>
      <c r="H40" s="302" t="s">
        <v>15</v>
      </c>
      <c r="I40" s="186"/>
      <c r="J40" s="187"/>
      <c r="K40" s="271"/>
    </row>
    <row r="41" spans="1:13" ht="45" x14ac:dyDescent="0.2">
      <c r="A41" s="133" t="s">
        <v>82</v>
      </c>
      <c r="B41" s="146" t="s">
        <v>81</v>
      </c>
      <c r="C41" s="251">
        <v>21052</v>
      </c>
      <c r="D41" s="188">
        <v>1</v>
      </c>
      <c r="E41" s="189">
        <f t="shared" ref="E41:E48" si="8">C41*D41</f>
        <v>21052</v>
      </c>
      <c r="F41" s="189">
        <v>8.3500000000000005E-2</v>
      </c>
      <c r="G41" s="272">
        <f t="shared" ref="G41:G51" si="9">E41*F41</f>
        <v>1757.8420000000001</v>
      </c>
      <c r="H41" s="303">
        <v>1703.2330000000002</v>
      </c>
      <c r="I41" s="273">
        <f t="shared" ref="I41:I51" si="10">G41-H41</f>
        <v>54.608999999999924</v>
      </c>
      <c r="J41" s="190"/>
      <c r="K41" s="274">
        <f t="shared" ref="K41:K52" si="11">+J41+I41</f>
        <v>54.608999999999924</v>
      </c>
    </row>
    <row r="42" spans="1:13" ht="22.5" x14ac:dyDescent="0.2">
      <c r="A42" s="134" t="s">
        <v>83</v>
      </c>
      <c r="B42" s="17" t="s">
        <v>106</v>
      </c>
      <c r="C42" s="255">
        <v>21052</v>
      </c>
      <c r="D42" s="176">
        <v>12</v>
      </c>
      <c r="E42" s="275">
        <f t="shared" si="8"/>
        <v>252624</v>
      </c>
      <c r="F42" s="191">
        <v>0.5</v>
      </c>
      <c r="G42" s="276">
        <f t="shared" si="9"/>
        <v>126312</v>
      </c>
      <c r="H42" s="304">
        <v>122388</v>
      </c>
      <c r="I42" s="177">
        <f t="shared" si="10"/>
        <v>3924</v>
      </c>
      <c r="J42" s="178"/>
      <c r="K42" s="265">
        <f t="shared" si="11"/>
        <v>3924</v>
      </c>
    </row>
    <row r="43" spans="1:13" ht="34.5" thickBot="1" x14ac:dyDescent="0.25">
      <c r="A43" s="135" t="s">
        <v>115</v>
      </c>
      <c r="B43" s="17" t="s">
        <v>116</v>
      </c>
      <c r="C43" s="255">
        <v>819</v>
      </c>
      <c r="D43" s="176">
        <v>1</v>
      </c>
      <c r="E43" s="177">
        <f t="shared" si="8"/>
        <v>819</v>
      </c>
      <c r="F43" s="191">
        <v>1.67E-2</v>
      </c>
      <c r="G43" s="276">
        <f t="shared" si="9"/>
        <v>13.677299999999999</v>
      </c>
      <c r="H43" s="305">
        <v>139.57859999999999</v>
      </c>
      <c r="I43" s="277">
        <f t="shared" si="10"/>
        <v>-125.90129999999999</v>
      </c>
      <c r="J43" s="177"/>
      <c r="K43" s="265">
        <f t="shared" si="11"/>
        <v>-125.90129999999999</v>
      </c>
      <c r="M43" s="34"/>
    </row>
    <row r="44" spans="1:13" ht="22.5" x14ac:dyDescent="0.2">
      <c r="A44" s="147" t="s">
        <v>144</v>
      </c>
      <c r="B44" s="17" t="s">
        <v>84</v>
      </c>
      <c r="C44" s="251">
        <v>21052</v>
      </c>
      <c r="D44" s="176">
        <v>12</v>
      </c>
      <c r="E44" s="275">
        <f>C44*D44</f>
        <v>252624</v>
      </c>
      <c r="F44" s="191">
        <v>1.9</v>
      </c>
      <c r="G44" s="276">
        <f>E44*F44</f>
        <v>479985.6</v>
      </c>
      <c r="H44" s="305">
        <v>465074.39999999997</v>
      </c>
      <c r="I44" s="177">
        <f t="shared" si="10"/>
        <v>14911.200000000012</v>
      </c>
      <c r="J44" s="192"/>
      <c r="K44" s="265">
        <f t="shared" si="11"/>
        <v>14911.200000000012</v>
      </c>
      <c r="L44" s="34"/>
    </row>
    <row r="45" spans="1:13" ht="22.5" x14ac:dyDescent="0.2">
      <c r="A45" s="147" t="s">
        <v>145</v>
      </c>
      <c r="B45" s="16" t="s">
        <v>85</v>
      </c>
      <c r="C45" s="255">
        <v>819</v>
      </c>
      <c r="D45" s="176">
        <v>5</v>
      </c>
      <c r="E45" s="278">
        <f t="shared" si="8"/>
        <v>4095</v>
      </c>
      <c r="F45" s="191">
        <v>0.3</v>
      </c>
      <c r="G45" s="279">
        <f t="shared" si="9"/>
        <v>1228.5</v>
      </c>
      <c r="H45" s="305">
        <v>1329</v>
      </c>
      <c r="I45" s="177">
        <f t="shared" si="10"/>
        <v>-100.5</v>
      </c>
      <c r="J45" s="178"/>
      <c r="K45" s="265">
        <f t="shared" si="11"/>
        <v>-100.5</v>
      </c>
    </row>
    <row r="46" spans="1:13" x14ac:dyDescent="0.2">
      <c r="A46" s="135" t="s">
        <v>86</v>
      </c>
      <c r="B46" s="16" t="s">
        <v>87</v>
      </c>
      <c r="C46" s="23">
        <v>250</v>
      </c>
      <c r="D46" s="176">
        <v>1</v>
      </c>
      <c r="E46" s="275">
        <f t="shared" si="8"/>
        <v>250</v>
      </c>
      <c r="F46" s="191">
        <v>8</v>
      </c>
      <c r="G46" s="276">
        <f t="shared" si="9"/>
        <v>2000</v>
      </c>
      <c r="H46" s="305">
        <v>2000</v>
      </c>
      <c r="I46" s="177">
        <f t="shared" si="10"/>
        <v>0</v>
      </c>
      <c r="J46" s="178"/>
      <c r="K46" s="265">
        <f t="shared" si="11"/>
        <v>0</v>
      </c>
    </row>
    <row r="47" spans="1:13" ht="22.5" x14ac:dyDescent="0.2">
      <c r="A47" s="147" t="s">
        <v>156</v>
      </c>
      <c r="B47" s="16" t="s">
        <v>88</v>
      </c>
      <c r="C47" s="255">
        <v>21052</v>
      </c>
      <c r="D47" s="176">
        <v>1</v>
      </c>
      <c r="E47" s="276">
        <f t="shared" si="8"/>
        <v>21052</v>
      </c>
      <c r="F47" s="191">
        <v>0.25</v>
      </c>
      <c r="G47" s="276">
        <f t="shared" si="9"/>
        <v>5263</v>
      </c>
      <c r="H47" s="432">
        <v>5099.5</v>
      </c>
      <c r="I47" s="177">
        <f t="shared" si="10"/>
        <v>163.5</v>
      </c>
      <c r="J47" s="178"/>
      <c r="K47" s="265">
        <f t="shared" si="11"/>
        <v>163.5</v>
      </c>
    </row>
    <row r="48" spans="1:13" x14ac:dyDescent="0.2">
      <c r="A48" s="134">
        <v>226.23</v>
      </c>
      <c r="B48" s="17" t="s">
        <v>50</v>
      </c>
      <c r="C48" s="23">
        <v>840</v>
      </c>
      <c r="D48" s="176">
        <v>1</v>
      </c>
      <c r="E48" s="278">
        <f t="shared" si="8"/>
        <v>840</v>
      </c>
      <c r="F48" s="191">
        <v>1.67E-2</v>
      </c>
      <c r="G48" s="279">
        <f t="shared" si="9"/>
        <v>14.028</v>
      </c>
      <c r="H48" s="305">
        <v>14.028</v>
      </c>
      <c r="I48" s="177">
        <f t="shared" si="10"/>
        <v>0</v>
      </c>
      <c r="J48" s="178"/>
      <c r="K48" s="265">
        <f t="shared" si="11"/>
        <v>0</v>
      </c>
    </row>
    <row r="49" spans="1:12" ht="33.75" x14ac:dyDescent="0.2">
      <c r="A49" s="147" t="s">
        <v>39</v>
      </c>
      <c r="B49" s="17" t="s">
        <v>77</v>
      </c>
      <c r="C49" s="193">
        <v>196</v>
      </c>
      <c r="D49" s="179">
        <v>1</v>
      </c>
      <c r="E49" s="179">
        <f>SUM(C49*D49)</f>
        <v>196</v>
      </c>
      <c r="F49" s="194">
        <v>8.3000000000000004E-2</v>
      </c>
      <c r="G49" s="280">
        <f t="shared" si="9"/>
        <v>16.268000000000001</v>
      </c>
      <c r="H49" s="306">
        <v>16.268000000000001</v>
      </c>
      <c r="I49" s="177">
        <f t="shared" si="10"/>
        <v>0</v>
      </c>
      <c r="J49" s="195"/>
      <c r="K49" s="265">
        <f t="shared" si="11"/>
        <v>0</v>
      </c>
    </row>
    <row r="50" spans="1:12" ht="22.5" x14ac:dyDescent="0.2">
      <c r="A50" s="135" t="s">
        <v>40</v>
      </c>
      <c r="B50" s="17" t="s">
        <v>89</v>
      </c>
      <c r="C50" s="193">
        <v>196</v>
      </c>
      <c r="D50" s="179">
        <v>1</v>
      </c>
      <c r="E50" s="179">
        <f>SUM(C50*D50)</f>
        <v>196</v>
      </c>
      <c r="F50" s="194">
        <v>8.3000000000000004E-2</v>
      </c>
      <c r="G50" s="280">
        <f t="shared" si="9"/>
        <v>16.268000000000001</v>
      </c>
      <c r="H50" s="306">
        <v>16.268000000000001</v>
      </c>
      <c r="I50" s="177">
        <f t="shared" si="10"/>
        <v>0</v>
      </c>
      <c r="J50" s="195"/>
      <c r="K50" s="265">
        <f t="shared" si="11"/>
        <v>0</v>
      </c>
    </row>
    <row r="51" spans="1:12" ht="45.75" thickBot="1" x14ac:dyDescent="0.25">
      <c r="A51" s="136" t="s">
        <v>122</v>
      </c>
      <c r="B51" s="148" t="s">
        <v>123</v>
      </c>
      <c r="C51" s="196">
        <v>60</v>
      </c>
      <c r="D51" s="197">
        <v>1</v>
      </c>
      <c r="E51" s="197">
        <f>+D51*C51</f>
        <v>60</v>
      </c>
      <c r="F51" s="198">
        <v>1.5</v>
      </c>
      <c r="G51" s="281">
        <f t="shared" si="9"/>
        <v>90</v>
      </c>
      <c r="H51" s="307">
        <v>90</v>
      </c>
      <c r="I51" s="282">
        <f t="shared" si="10"/>
        <v>0</v>
      </c>
      <c r="J51" s="199"/>
      <c r="K51" s="283">
        <f t="shared" si="11"/>
        <v>0</v>
      </c>
    </row>
    <row r="52" spans="1:12" ht="12" thickBot="1" x14ac:dyDescent="0.25">
      <c r="A52" s="383"/>
      <c r="B52" s="384" t="s">
        <v>52</v>
      </c>
      <c r="C52" s="385">
        <v>21052</v>
      </c>
      <c r="D52" s="386">
        <f>SUM(E52/C52)</f>
        <v>26.306669200076001</v>
      </c>
      <c r="E52" s="376">
        <f>SUM(E41:E51)</f>
        <v>553808</v>
      </c>
      <c r="F52" s="387">
        <f>SUM(G52/E52)</f>
        <v>1.1135577371580045</v>
      </c>
      <c r="G52" s="376">
        <f>SUM(G41:G51)</f>
        <v>616697.18330000015</v>
      </c>
      <c r="H52" s="379">
        <f>SUM(H41:H51)</f>
        <v>597870.27560000005</v>
      </c>
      <c r="I52" s="380">
        <f>SUM(I41:I51)</f>
        <v>18826.907700000011</v>
      </c>
      <c r="J52" s="380">
        <f>SUM(J41:J51)</f>
        <v>0</v>
      </c>
      <c r="K52" s="388">
        <f t="shared" si="11"/>
        <v>18826.907700000011</v>
      </c>
      <c r="L52" s="34"/>
    </row>
    <row r="53" spans="1:12" ht="12" thickBot="1" x14ac:dyDescent="0.25">
      <c r="A53" s="144"/>
      <c r="B53" s="145"/>
      <c r="C53" s="181"/>
      <c r="D53" s="182"/>
      <c r="E53" s="182"/>
      <c r="F53" s="182"/>
      <c r="G53" s="269"/>
      <c r="I53" s="182"/>
      <c r="J53" s="184"/>
      <c r="K53" s="182"/>
    </row>
    <row r="54" spans="1:12" ht="12" thickBot="1" x14ac:dyDescent="0.25">
      <c r="A54" s="149" t="s">
        <v>43</v>
      </c>
      <c r="B54" s="132"/>
      <c r="C54" s="185"/>
      <c r="D54" s="186"/>
      <c r="E54" s="186" t="s">
        <v>15</v>
      </c>
      <c r="F54" s="186"/>
      <c r="G54" s="270" t="s">
        <v>15</v>
      </c>
      <c r="H54" s="302"/>
      <c r="I54" s="186"/>
      <c r="J54" s="187"/>
      <c r="K54" s="271"/>
    </row>
    <row r="55" spans="1:12" ht="22.5" x14ac:dyDescent="0.2">
      <c r="A55" s="257" t="s">
        <v>150</v>
      </c>
      <c r="B55" s="150" t="s">
        <v>90</v>
      </c>
      <c r="C55" s="343">
        <f>('#0055 Recordkeeping'!C18-'#0055 Reporting'!C56)</f>
        <v>66893</v>
      </c>
      <c r="D55" s="174">
        <v>12</v>
      </c>
      <c r="E55" s="284">
        <f>C55*D55</f>
        <v>802716</v>
      </c>
      <c r="F55" s="174">
        <v>0.25</v>
      </c>
      <c r="G55" s="285">
        <f>E55*F55</f>
        <v>200679</v>
      </c>
      <c r="H55" s="341">
        <v>115824</v>
      </c>
      <c r="I55" s="284">
        <f>G55-H55</f>
        <v>84855</v>
      </c>
      <c r="J55" s="175"/>
      <c r="K55" s="316">
        <f>+J55+I55</f>
        <v>84855</v>
      </c>
    </row>
    <row r="56" spans="1:12" ht="23.25" thickBot="1" x14ac:dyDescent="0.25">
      <c r="A56" s="148" t="s">
        <v>108</v>
      </c>
      <c r="B56" s="151" t="s">
        <v>91</v>
      </c>
      <c r="C56" s="256">
        <v>113847</v>
      </c>
      <c r="D56" s="200">
        <v>12</v>
      </c>
      <c r="E56" s="286">
        <f>C56*D56</f>
        <v>1366164</v>
      </c>
      <c r="F56" s="170">
        <v>0.5</v>
      </c>
      <c r="G56" s="287">
        <f>E56*F56</f>
        <v>683082</v>
      </c>
      <c r="H56" s="342">
        <v>767862</v>
      </c>
      <c r="I56" s="317">
        <f>G56-H56</f>
        <v>-84780</v>
      </c>
      <c r="J56" s="180"/>
      <c r="K56" s="318">
        <f>+J56+I56</f>
        <v>-84780</v>
      </c>
    </row>
    <row r="57" spans="1:12" ht="12" thickBot="1" x14ac:dyDescent="0.25">
      <c r="A57" s="373"/>
      <c r="B57" s="374" t="s">
        <v>51</v>
      </c>
      <c r="C57" s="461">
        <f>C55+C56</f>
        <v>180740</v>
      </c>
      <c r="D57" s="375">
        <f>SUM(E57/C57)</f>
        <v>12</v>
      </c>
      <c r="E57" s="376">
        <f>SUM(E55:E56)</f>
        <v>2168880</v>
      </c>
      <c r="F57" s="377">
        <f>SUM(G57/E57)</f>
        <v>0.40747344251410866</v>
      </c>
      <c r="G57" s="378">
        <f>SUM(G55:G56)</f>
        <v>883761</v>
      </c>
      <c r="H57" s="379">
        <f>SUM(H55:H56)</f>
        <v>883686</v>
      </c>
      <c r="I57" s="381">
        <f>SUM(I55:I56)</f>
        <v>75</v>
      </c>
      <c r="J57" s="380"/>
      <c r="K57" s="382">
        <f>+J57+I57</f>
        <v>75</v>
      </c>
    </row>
    <row r="58" spans="1:12" ht="12" thickBot="1" x14ac:dyDescent="0.25">
      <c r="A58" s="152"/>
      <c r="B58" s="132"/>
      <c r="C58" s="185"/>
      <c r="D58" s="186"/>
      <c r="E58" s="288"/>
      <c r="F58" s="186"/>
      <c r="G58" s="288"/>
      <c r="H58" s="308"/>
      <c r="I58" s="186"/>
      <c r="J58" s="201"/>
      <c r="K58" s="187"/>
    </row>
    <row r="59" spans="1:12" ht="12" thickBot="1" x14ac:dyDescent="0.25">
      <c r="A59" s="149" t="s">
        <v>44</v>
      </c>
      <c r="B59" s="132"/>
      <c r="C59" s="185"/>
      <c r="D59" s="186"/>
      <c r="E59" s="186" t="s">
        <v>15</v>
      </c>
      <c r="F59" s="186"/>
      <c r="G59" s="270" t="s">
        <v>15</v>
      </c>
      <c r="H59" s="302"/>
      <c r="I59" s="186"/>
      <c r="J59" s="187"/>
      <c r="K59" s="271"/>
    </row>
    <row r="60" spans="1:12" ht="45.75" thickBot="1" x14ac:dyDescent="0.25">
      <c r="A60" s="17" t="s">
        <v>151</v>
      </c>
      <c r="B60" s="16" t="s">
        <v>107</v>
      </c>
      <c r="C60" s="255">
        <v>2626310</v>
      </c>
      <c r="D60" s="437">
        <f>1/0.6283</f>
        <v>1.5915963711602739</v>
      </c>
      <c r="E60" s="368">
        <f>C60*D60</f>
        <v>4180025.4655419388</v>
      </c>
      <c r="F60" s="176">
        <v>8.3000000000000004E-2</v>
      </c>
      <c r="G60" s="279">
        <f>E60*F60</f>
        <v>346942.11363998096</v>
      </c>
      <c r="H60" s="305">
        <v>180779.39499999999</v>
      </c>
      <c r="I60" s="190">
        <f>G60-H60</f>
        <v>166162.71863998097</v>
      </c>
      <c r="J60" s="178"/>
      <c r="K60" s="289">
        <v>166163</v>
      </c>
    </row>
    <row r="61" spans="1:12" ht="12" thickBot="1" x14ac:dyDescent="0.25">
      <c r="A61" s="366" t="s">
        <v>159</v>
      </c>
      <c r="B61" s="361" t="s">
        <v>160</v>
      </c>
      <c r="C61" s="362">
        <f>4180118*0.054</f>
        <v>225726.372</v>
      </c>
      <c r="D61" s="202">
        <v>1</v>
      </c>
      <c r="E61" s="278">
        <f>C61*D61</f>
        <v>225726.372</v>
      </c>
      <c r="F61" s="367">
        <f>5/60</f>
        <v>8.3333333333333329E-2</v>
      </c>
      <c r="G61" s="279">
        <f>E61*F61</f>
        <v>18810.530999999999</v>
      </c>
      <c r="H61" s="363">
        <v>0</v>
      </c>
      <c r="I61" s="365"/>
      <c r="J61" s="364">
        <f>G61-H61</f>
        <v>18810.530999999999</v>
      </c>
      <c r="K61" s="289">
        <v>18811</v>
      </c>
    </row>
    <row r="62" spans="1:12" ht="12" thickBot="1" x14ac:dyDescent="0.25">
      <c r="A62" s="373"/>
      <c r="B62" s="384" t="s">
        <v>45</v>
      </c>
      <c r="C62" s="385">
        <f>C60</f>
        <v>2626310</v>
      </c>
      <c r="D62" s="424">
        <f>SUM(E62/C62)</f>
        <v>1.6775444778194268</v>
      </c>
      <c r="E62" s="385">
        <f>SUM(E60:E61)</f>
        <v>4405751.8375419388</v>
      </c>
      <c r="F62" s="425">
        <f>SUM(G62/E62)</f>
        <v>8.301707815754826E-2</v>
      </c>
      <c r="G62" s="390">
        <f>SUM(G60:G61)</f>
        <v>365752.64463998098</v>
      </c>
      <c r="H62" s="391">
        <f>SUM(H60:H61)</f>
        <v>180779.39499999999</v>
      </c>
      <c r="I62" s="392">
        <f>SUM(I60:I61)</f>
        <v>166162.71863998097</v>
      </c>
      <c r="J62" s="392">
        <f>J61</f>
        <v>18810.530999999999</v>
      </c>
      <c r="K62" s="389">
        <f>SUM(K60:K61)</f>
        <v>184974</v>
      </c>
    </row>
    <row r="63" spans="1:12" ht="12" thickBot="1" x14ac:dyDescent="0.25">
      <c r="A63" s="153"/>
      <c r="B63" s="153"/>
      <c r="C63" s="203"/>
      <c r="D63" s="204"/>
      <c r="E63" s="204"/>
      <c r="F63" s="204"/>
      <c r="G63" s="204"/>
      <c r="H63" s="309"/>
      <c r="I63" s="204"/>
      <c r="J63" s="205"/>
      <c r="K63" s="204"/>
    </row>
    <row r="64" spans="1:12" ht="12" thickBot="1" x14ac:dyDescent="0.25">
      <c r="A64" s="154" t="s">
        <v>53</v>
      </c>
      <c r="B64" s="155"/>
      <c r="C64" s="171"/>
      <c r="D64" s="172"/>
      <c r="E64" s="172"/>
      <c r="F64" s="172"/>
      <c r="G64" s="172"/>
      <c r="H64" s="310"/>
      <c r="I64" s="172"/>
      <c r="J64" s="206"/>
      <c r="K64" s="262"/>
    </row>
    <row r="65" spans="1:13" ht="23.25" thickBot="1" x14ac:dyDescent="0.25">
      <c r="A65" s="156" t="s">
        <v>15</v>
      </c>
      <c r="B65" s="157" t="s">
        <v>15</v>
      </c>
      <c r="C65" s="207" t="s">
        <v>21</v>
      </c>
      <c r="D65" s="208" t="s">
        <v>54</v>
      </c>
      <c r="E65" s="208" t="s">
        <v>22</v>
      </c>
      <c r="F65" s="208" t="s">
        <v>23</v>
      </c>
      <c r="G65" s="290" t="s">
        <v>24</v>
      </c>
      <c r="H65" s="311" t="s">
        <v>16</v>
      </c>
      <c r="I65" s="291" t="s">
        <v>27</v>
      </c>
      <c r="J65" s="208" t="s">
        <v>25</v>
      </c>
      <c r="K65" s="290" t="s">
        <v>17</v>
      </c>
    </row>
    <row r="66" spans="1:13" x14ac:dyDescent="0.2">
      <c r="A66" s="158"/>
      <c r="B66" s="159" t="s">
        <v>12</v>
      </c>
      <c r="C66" s="319">
        <v>56</v>
      </c>
      <c r="D66" s="313">
        <f>SUM(E66/C66)</f>
        <v>552.16071428571433</v>
      </c>
      <c r="E66" s="369">
        <f>SUM(E38)</f>
        <v>30921</v>
      </c>
      <c r="F66" s="344">
        <f>SUM(G66/E66)</f>
        <v>0.13585986222955271</v>
      </c>
      <c r="G66" s="320">
        <f>SUM(G38)</f>
        <v>4200.9227999999994</v>
      </c>
      <c r="H66" s="321">
        <f>SUM(H38)</f>
        <v>7749.4132</v>
      </c>
      <c r="I66" s="323">
        <f>+G66-H66</f>
        <v>-3548.4904000000006</v>
      </c>
      <c r="J66" s="322">
        <v>0</v>
      </c>
      <c r="K66" s="324">
        <f>SUM(J66+I66)</f>
        <v>-3548.4904000000006</v>
      </c>
    </row>
    <row r="67" spans="1:13" x14ac:dyDescent="0.2">
      <c r="A67" s="160"/>
      <c r="B67" s="161" t="s">
        <v>13</v>
      </c>
      <c r="C67" s="325">
        <f>SUM(C52)</f>
        <v>21052</v>
      </c>
      <c r="D67" s="323">
        <f>SUM(E67/C67)</f>
        <v>26.306669200076001</v>
      </c>
      <c r="E67" s="370">
        <f>SUM(E52)</f>
        <v>553808</v>
      </c>
      <c r="F67" s="345">
        <f>SUM(G67/E67)</f>
        <v>1.1135577371580045</v>
      </c>
      <c r="G67" s="327">
        <f>SUM(G52)</f>
        <v>616697.18330000015</v>
      </c>
      <c r="H67" s="328">
        <f>SUM(H52)</f>
        <v>597870.27560000005</v>
      </c>
      <c r="I67" s="323">
        <f>+G67-H67</f>
        <v>18826.907700000098</v>
      </c>
      <c r="J67" s="323">
        <f>SUM(J52)</f>
        <v>0</v>
      </c>
      <c r="K67" s="326">
        <f>SUM(J67+I67)</f>
        <v>18826.907700000098</v>
      </c>
    </row>
    <row r="68" spans="1:13" x14ac:dyDescent="0.2">
      <c r="A68" s="162"/>
      <c r="B68" s="163" t="s">
        <v>46</v>
      </c>
      <c r="C68" s="329">
        <f>SUM(C57)</f>
        <v>180740</v>
      </c>
      <c r="D68" s="323">
        <f>SUM(E68/C68)</f>
        <v>12</v>
      </c>
      <c r="E68" s="371">
        <f>SUM(E57)</f>
        <v>2168880</v>
      </c>
      <c r="F68" s="345">
        <f>SUM(G68/E68)</f>
        <v>0.40747344251410866</v>
      </c>
      <c r="G68" s="330">
        <f>SUM(G57)</f>
        <v>883761</v>
      </c>
      <c r="H68" s="331">
        <f>SUM(H57)</f>
        <v>883686</v>
      </c>
      <c r="I68" s="323">
        <f>+G68-H68</f>
        <v>75</v>
      </c>
      <c r="J68" s="332">
        <v>0</v>
      </c>
      <c r="K68" s="326">
        <f>SUM(J68+I68)</f>
        <v>75</v>
      </c>
    </row>
    <row r="69" spans="1:13" ht="12" thickBot="1" x14ac:dyDescent="0.25">
      <c r="A69" s="164"/>
      <c r="B69" s="165" t="s">
        <v>47</v>
      </c>
      <c r="C69" s="333">
        <f>+C62</f>
        <v>2626310</v>
      </c>
      <c r="D69" s="314">
        <f>SUM(E69/C69)</f>
        <v>1.6775444778194268</v>
      </c>
      <c r="E69" s="372">
        <f>SUM(E62)</f>
        <v>4405751.8375419388</v>
      </c>
      <c r="F69" s="346">
        <f>SUM(G69/E69)</f>
        <v>8.301707815754826E-2</v>
      </c>
      <c r="G69" s="334">
        <f>SUM(G62)</f>
        <v>365752.64463998098</v>
      </c>
      <c r="H69" s="335">
        <f>SUM(H62)</f>
        <v>180779.39499999999</v>
      </c>
      <c r="I69" s="314">
        <f>I62</f>
        <v>166162.71863998097</v>
      </c>
      <c r="J69" s="314">
        <f>J61</f>
        <v>18810.530999999999</v>
      </c>
      <c r="K69" s="315">
        <f>K62</f>
        <v>184974</v>
      </c>
    </row>
    <row r="70" spans="1:13" ht="12" thickBot="1" x14ac:dyDescent="0.25">
      <c r="A70" s="166"/>
      <c r="B70" s="167" t="s">
        <v>48</v>
      </c>
      <c r="C70" s="336">
        <f>SUM(C66:C69)</f>
        <v>2828158</v>
      </c>
      <c r="D70" s="360">
        <f>SUM(E70/C70)</f>
        <v>2.5314571666582766</v>
      </c>
      <c r="E70" s="338">
        <f>SUM(E66:E69)</f>
        <v>7159360.8375419388</v>
      </c>
      <c r="F70" s="462">
        <f>SUM(G70/E70)</f>
        <v>0.26125401319793784</v>
      </c>
      <c r="G70" s="339">
        <f>SUM(G66:G69)</f>
        <v>1870411.750739981</v>
      </c>
      <c r="H70" s="340">
        <f>SUM(H66:H69)</f>
        <v>1670085.0838000001</v>
      </c>
      <c r="I70" s="337">
        <f>SUM(I66:I69)</f>
        <v>181516.13593998106</v>
      </c>
      <c r="J70" s="337">
        <f>J62</f>
        <v>18810.530999999999</v>
      </c>
      <c r="K70" s="436">
        <f>SUM(J70+I70)</f>
        <v>200326.66693998105</v>
      </c>
    </row>
    <row r="72" spans="1:13" s="33" customFormat="1" x14ac:dyDescent="0.2">
      <c r="A72" s="168"/>
      <c r="B72" s="168"/>
      <c r="C72" s="209"/>
      <c r="D72" s="210"/>
      <c r="E72" s="209"/>
      <c r="F72" s="210"/>
      <c r="G72" s="209"/>
      <c r="H72" s="312"/>
      <c r="I72" s="209"/>
      <c r="J72" s="209"/>
      <c r="K72" s="209"/>
      <c r="M72" s="30"/>
    </row>
    <row r="73" spans="1:13" x14ac:dyDescent="0.2">
      <c r="B73" s="434"/>
      <c r="C73" s="433"/>
      <c r="M73" s="33"/>
    </row>
  </sheetData>
  <phoneticPr fontId="4" type="noConversion"/>
  <pageMargins left="0.56000000000000005" right="0.39" top="0.83" bottom="0.78" header="0.5" footer="0.5"/>
  <pageSetup scale="66" fitToHeight="0" orientation="landscape" r:id="rId1"/>
  <headerFooter alignWithMargins="0">
    <oddHeader>&amp;CAppendix H: Estimates of the Hour Burden of the Collection of Information 
REPORTING - #0584-0055</oddHeader>
    <oddFooter>&amp;CPage &amp;P</oddFooter>
  </headerFooter>
  <rowBreaks count="2" manualBreakCount="2">
    <brk id="39" max="16383" man="1"/>
    <brk id="53"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X32"/>
  <sheetViews>
    <sheetView view="pageLayout" topLeftCell="A10" zoomScaleNormal="100" workbookViewId="0"/>
  </sheetViews>
  <sheetFormatPr defaultColWidth="9.140625" defaultRowHeight="11.25" x14ac:dyDescent="0.2"/>
  <cols>
    <col min="1" max="1" width="9.140625" style="30" customWidth="1"/>
    <col min="2" max="2" width="40.7109375" style="30" customWidth="1"/>
    <col min="3" max="3" width="11.85546875" style="30" customWidth="1"/>
    <col min="4" max="4" width="10.5703125" style="30" customWidth="1"/>
    <col min="5" max="5" width="12.28515625" style="234" customWidth="1"/>
    <col min="6" max="6" width="10.5703125" style="30" customWidth="1"/>
    <col min="7" max="7" width="13.140625" style="234" customWidth="1"/>
    <col min="8" max="9" width="12.5703125" style="30" customWidth="1"/>
    <col min="10" max="10" width="10.5703125" style="30" customWidth="1"/>
    <col min="11" max="11" width="11.140625" style="30" customWidth="1"/>
    <col min="12" max="12" width="11.140625" style="30" bestFit="1" customWidth="1"/>
    <col min="13" max="16384" width="9.140625" style="30"/>
  </cols>
  <sheetData>
    <row r="1" spans="1:206" ht="45" x14ac:dyDescent="0.2">
      <c r="A1" s="14" t="s">
        <v>20</v>
      </c>
      <c r="B1" s="2" t="s">
        <v>0</v>
      </c>
      <c r="C1" s="2" t="s">
        <v>55</v>
      </c>
      <c r="D1" s="2" t="s">
        <v>57</v>
      </c>
      <c r="E1" s="217" t="s">
        <v>154</v>
      </c>
      <c r="F1" s="2" t="s">
        <v>59</v>
      </c>
      <c r="G1" s="236" t="s">
        <v>155</v>
      </c>
      <c r="H1" s="358" t="s">
        <v>16</v>
      </c>
      <c r="I1" s="2" t="s">
        <v>118</v>
      </c>
      <c r="J1" s="4" t="s">
        <v>120</v>
      </c>
      <c r="K1" s="3" t="s">
        <v>17</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row>
    <row r="2" spans="1:206" s="111" customFormat="1" ht="12" thickBot="1" x14ac:dyDescent="0.25">
      <c r="A2" s="82" t="s">
        <v>1</v>
      </c>
      <c r="B2" s="83" t="s">
        <v>2</v>
      </c>
      <c r="C2" s="83" t="s">
        <v>147</v>
      </c>
      <c r="D2" s="83" t="s">
        <v>3</v>
      </c>
      <c r="E2" s="218" t="s">
        <v>153</v>
      </c>
      <c r="F2" s="83" t="s">
        <v>5</v>
      </c>
      <c r="G2" s="237" t="s">
        <v>6</v>
      </c>
      <c r="H2" s="359"/>
      <c r="I2" s="108"/>
      <c r="J2" s="109"/>
      <c r="K2" s="110"/>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row>
    <row r="3" spans="1:206" ht="12" thickBot="1" x14ac:dyDescent="0.25">
      <c r="A3" s="84" t="s">
        <v>19</v>
      </c>
      <c r="B3" s="79"/>
      <c r="C3" s="28"/>
      <c r="D3" s="28"/>
      <c r="E3" s="219"/>
      <c r="F3" s="80"/>
      <c r="G3" s="238"/>
      <c r="H3" s="53"/>
      <c r="I3" s="81"/>
      <c r="J3" s="81"/>
      <c r="K3" s="85"/>
    </row>
    <row r="4" spans="1:206" ht="45" x14ac:dyDescent="0.2">
      <c r="A4" s="58">
        <v>226.6</v>
      </c>
      <c r="B4" s="18" t="s">
        <v>92</v>
      </c>
      <c r="C4" s="40">
        <v>56</v>
      </c>
      <c r="D4" s="40">
        <v>5</v>
      </c>
      <c r="E4" s="220">
        <f>SUM(C4*D4)</f>
        <v>280</v>
      </c>
      <c r="F4" s="59">
        <v>1</v>
      </c>
      <c r="G4" s="239">
        <f>SUM(F4*E4)</f>
        <v>280</v>
      </c>
      <c r="H4" s="356">
        <v>280</v>
      </c>
      <c r="I4" s="12">
        <f>+G4-H4</f>
        <v>0</v>
      </c>
      <c r="J4" s="56"/>
      <c r="K4" s="50">
        <f>SUM(I4+J4)</f>
        <v>0</v>
      </c>
      <c r="L4" s="112"/>
    </row>
    <row r="5" spans="1:206" ht="34.5" thickBot="1" x14ac:dyDescent="0.25">
      <c r="A5" s="62" t="s">
        <v>136</v>
      </c>
      <c r="B5" s="63" t="s">
        <v>135</v>
      </c>
      <c r="C5" s="64">
        <v>56</v>
      </c>
      <c r="D5" s="64">
        <v>1</v>
      </c>
      <c r="E5" s="221">
        <f>SUM(C5*D5)</f>
        <v>56</v>
      </c>
      <c r="F5" s="65">
        <v>0.5</v>
      </c>
      <c r="G5" s="240">
        <f>SUM(E5*F5)</f>
        <v>28</v>
      </c>
      <c r="H5" s="357">
        <v>28</v>
      </c>
      <c r="I5" s="66">
        <f>+G5-H5</f>
        <v>0</v>
      </c>
      <c r="J5" s="67"/>
      <c r="K5" s="60">
        <f>SUM(I5+J5)</f>
        <v>0</v>
      </c>
      <c r="L5" s="112"/>
    </row>
    <row r="6" spans="1:206" ht="21" customHeight="1" thickBot="1" x14ac:dyDescent="0.25">
      <c r="A6" s="253" t="s">
        <v>34</v>
      </c>
      <c r="B6" s="254" t="s">
        <v>158</v>
      </c>
      <c r="C6" s="23">
        <v>56</v>
      </c>
      <c r="D6" s="176">
        <v>21</v>
      </c>
      <c r="E6" s="278">
        <f>C6*D6</f>
        <v>1176</v>
      </c>
      <c r="F6" s="176">
        <v>1.5</v>
      </c>
      <c r="G6" s="266">
        <f>E6*F6</f>
        <v>1764</v>
      </c>
      <c r="H6" s="435">
        <v>1764</v>
      </c>
      <c r="I6" s="66">
        <f>+G6-H6</f>
        <v>0</v>
      </c>
      <c r="J6" s="175">
        <f>G6-H6</f>
        <v>0</v>
      </c>
      <c r="K6" s="265">
        <f>+I6+J6</f>
        <v>0</v>
      </c>
    </row>
    <row r="7" spans="1:206" ht="23.25" customHeight="1" thickBot="1" x14ac:dyDescent="0.25">
      <c r="A7" s="399"/>
      <c r="B7" s="400" t="s">
        <v>7</v>
      </c>
      <c r="C7" s="401">
        <v>56</v>
      </c>
      <c r="D7" s="401">
        <f>SUM(E7/C7)</f>
        <v>27</v>
      </c>
      <c r="E7" s="401">
        <f>SUM(E4:E6)</f>
        <v>1512</v>
      </c>
      <c r="F7" s="402">
        <f>G7/E7</f>
        <v>1.3703703703703705</v>
      </c>
      <c r="G7" s="403">
        <f>SUM(G4:G6)</f>
        <v>2072</v>
      </c>
      <c r="H7" s="404">
        <f>H4+H5</f>
        <v>308</v>
      </c>
      <c r="I7" s="415">
        <f>G7-H7</f>
        <v>1764</v>
      </c>
      <c r="J7" s="405"/>
      <c r="K7" s="403">
        <f>SUM(I7+J7)</f>
        <v>1764</v>
      </c>
      <c r="L7" s="112"/>
    </row>
    <row r="8" spans="1:206" ht="0.75" customHeight="1" x14ac:dyDescent="0.2">
      <c r="A8" s="89"/>
      <c r="B8" s="90"/>
      <c r="C8" s="91"/>
      <c r="D8" s="92"/>
      <c r="E8" s="222"/>
      <c r="F8" s="93"/>
      <c r="G8" s="242"/>
      <c r="H8" s="94"/>
      <c r="I8" s="94"/>
      <c r="J8" s="95"/>
      <c r="K8" s="96"/>
      <c r="L8" s="26"/>
    </row>
    <row r="9" spans="1:206" ht="23.25" customHeight="1" thickBot="1" x14ac:dyDescent="0.25">
      <c r="A9" s="38"/>
      <c r="B9" s="69"/>
      <c r="C9" s="70"/>
      <c r="D9" s="76"/>
      <c r="E9" s="222"/>
      <c r="F9" s="72"/>
      <c r="G9" s="242"/>
      <c r="H9" s="73"/>
      <c r="I9" s="73"/>
      <c r="J9" s="77"/>
      <c r="K9" s="49"/>
      <c r="L9" s="26"/>
    </row>
    <row r="10" spans="1:206" ht="18.75" customHeight="1" thickBot="1" x14ac:dyDescent="0.25">
      <c r="A10" s="78" t="s">
        <v>8</v>
      </c>
      <c r="B10" s="79"/>
      <c r="C10" s="28"/>
      <c r="D10" s="28"/>
      <c r="E10" s="219"/>
      <c r="F10" s="80"/>
      <c r="G10" s="238"/>
      <c r="H10" s="53"/>
      <c r="I10" s="53"/>
      <c r="J10" s="53"/>
      <c r="K10" s="54"/>
      <c r="L10" s="112"/>
    </row>
    <row r="11" spans="1:206" ht="78.75" x14ac:dyDescent="0.2">
      <c r="A11" s="106" t="s">
        <v>152</v>
      </c>
      <c r="B11" s="18" t="s">
        <v>93</v>
      </c>
      <c r="C11" s="294">
        <v>21052</v>
      </c>
      <c r="D11" s="40">
        <v>3</v>
      </c>
      <c r="E11" s="223">
        <f>SUM(C11*D11)</f>
        <v>63156</v>
      </c>
      <c r="F11" s="12">
        <v>1</v>
      </c>
      <c r="G11" s="239">
        <f>SUM(F11*E11)</f>
        <v>63156</v>
      </c>
      <c r="H11" s="354">
        <v>61194</v>
      </c>
      <c r="I11" s="12">
        <f>SUM(G11-H11)</f>
        <v>1962</v>
      </c>
      <c r="J11" s="56"/>
      <c r="K11" s="50">
        <f>SUM(I11+J11)</f>
        <v>1962</v>
      </c>
      <c r="L11" s="112"/>
    </row>
    <row r="12" spans="1:206" ht="13.9" customHeight="1" x14ac:dyDescent="0.2">
      <c r="A12" s="36" t="s">
        <v>9</v>
      </c>
      <c r="B12" s="15" t="s">
        <v>94</v>
      </c>
      <c r="C12" s="292">
        <v>819</v>
      </c>
      <c r="D12" s="292">
        <f>ROUND(98450/C12,0)</f>
        <v>120</v>
      </c>
      <c r="E12" s="224">
        <f>SUM(C12*D12)</f>
        <v>98280</v>
      </c>
      <c r="F12" s="37">
        <v>2.5000000000000001E-2</v>
      </c>
      <c r="G12" s="243">
        <f>SUM(F12*E12)</f>
        <v>2457</v>
      </c>
      <c r="H12" s="355">
        <v>2628.8</v>
      </c>
      <c r="I12" s="24">
        <f>G12-H12</f>
        <v>-171.80000000000018</v>
      </c>
      <c r="J12" s="55"/>
      <c r="K12" s="57">
        <f>SUM(I12+J12)</f>
        <v>-171.80000000000018</v>
      </c>
      <c r="L12" s="112"/>
    </row>
    <row r="13" spans="1:206" ht="22.5" x14ac:dyDescent="0.2">
      <c r="A13" s="36" t="s">
        <v>10</v>
      </c>
      <c r="B13" s="15" t="s">
        <v>95</v>
      </c>
      <c r="C13" s="292">
        <v>819</v>
      </c>
      <c r="D13" s="292">
        <f>ROUND(D12/3,0)</f>
        <v>40</v>
      </c>
      <c r="E13" s="224">
        <f>SUM(C13*D13)</f>
        <v>32760</v>
      </c>
      <c r="F13" s="37">
        <v>2.5000000000000001E-2</v>
      </c>
      <c r="G13" s="243">
        <f>SUM(F13*E13)</f>
        <v>819</v>
      </c>
      <c r="H13" s="355">
        <v>869.2</v>
      </c>
      <c r="I13" s="37">
        <f>G13-H13</f>
        <v>-50.200000000000045</v>
      </c>
      <c r="J13" s="55"/>
      <c r="K13" s="57">
        <f>SUM(I13+J13)</f>
        <v>-50.200000000000045</v>
      </c>
      <c r="L13" s="112"/>
    </row>
    <row r="14" spans="1:206" ht="18.75" customHeight="1" thickBot="1" x14ac:dyDescent="0.25">
      <c r="A14" s="407"/>
      <c r="B14" s="408" t="s">
        <v>11</v>
      </c>
      <c r="C14" s="409">
        <v>21052</v>
      </c>
      <c r="D14" s="410">
        <f>SUM(E14/C14)</f>
        <v>9.2245867376021273</v>
      </c>
      <c r="E14" s="411">
        <f>SUM(E11:E13)</f>
        <v>194196</v>
      </c>
      <c r="F14" s="412">
        <f>SUM(G14/E14)</f>
        <v>0.34208737564110486</v>
      </c>
      <c r="G14" s="413">
        <f>SUM(G11:G13)</f>
        <v>66432</v>
      </c>
      <c r="H14" s="414">
        <f>SUM(H11:H13)</f>
        <v>64692</v>
      </c>
      <c r="I14" s="415">
        <f>SUM(G14)-H14</f>
        <v>1740</v>
      </c>
      <c r="J14" s="415"/>
      <c r="K14" s="413">
        <f>SUM(I14+J14)</f>
        <v>1740</v>
      </c>
      <c r="L14" s="112"/>
    </row>
    <row r="15" spans="1:206" ht="4.5" hidden="1" customHeight="1" x14ac:dyDescent="0.2">
      <c r="A15" s="97"/>
      <c r="B15" s="90"/>
      <c r="C15" s="91"/>
      <c r="D15" s="98"/>
      <c r="E15" s="225"/>
      <c r="F15" s="93"/>
      <c r="G15" s="242"/>
      <c r="H15" s="347"/>
      <c r="I15" s="94"/>
      <c r="J15" s="94"/>
      <c r="K15" s="94"/>
      <c r="L15" s="112"/>
    </row>
    <row r="16" spans="1:206" ht="20.100000000000001" customHeight="1" thickBot="1" x14ac:dyDescent="0.25">
      <c r="A16" s="29"/>
      <c r="B16" s="69"/>
      <c r="C16" s="70"/>
      <c r="D16" s="71"/>
      <c r="E16" s="225"/>
      <c r="F16" s="72"/>
      <c r="G16" s="242"/>
      <c r="H16" s="73"/>
      <c r="I16" s="73"/>
      <c r="J16" s="73"/>
      <c r="K16" s="73"/>
      <c r="L16" s="112"/>
    </row>
    <row r="17" spans="1:12" ht="13.5" customHeight="1" thickBot="1" x14ac:dyDescent="0.25">
      <c r="A17" s="74" t="s">
        <v>43</v>
      </c>
      <c r="B17" s="75"/>
      <c r="C17" s="51"/>
      <c r="D17" s="51"/>
      <c r="E17" s="226"/>
      <c r="F17" s="52"/>
      <c r="G17" s="244"/>
      <c r="H17" s="53"/>
      <c r="I17" s="53"/>
      <c r="J17" s="53"/>
      <c r="K17" s="54"/>
      <c r="L17" s="112"/>
    </row>
    <row r="18" spans="1:12" ht="81.75" customHeight="1" x14ac:dyDescent="0.2">
      <c r="A18" s="22" t="s">
        <v>96</v>
      </c>
      <c r="B18" s="39" t="s">
        <v>97</v>
      </c>
      <c r="C18" s="293">
        <v>180740</v>
      </c>
      <c r="D18" s="40">
        <v>3</v>
      </c>
      <c r="E18" s="220">
        <f>SUM(C18*D18)</f>
        <v>542220</v>
      </c>
      <c r="F18" s="40">
        <v>1</v>
      </c>
      <c r="G18" s="245">
        <f>SUM(E18*F18)</f>
        <v>542220</v>
      </c>
      <c r="H18" s="353">
        <v>499755</v>
      </c>
      <c r="I18" s="12">
        <f>G18-H18</f>
        <v>42465</v>
      </c>
      <c r="J18" s="8"/>
      <c r="K18" s="50">
        <f>SUM(I18+J18)</f>
        <v>42465</v>
      </c>
      <c r="L18" s="112"/>
    </row>
    <row r="19" spans="1:12" ht="18" customHeight="1" thickBot="1" x14ac:dyDescent="0.25">
      <c r="A19" s="416"/>
      <c r="B19" s="417" t="s">
        <v>98</v>
      </c>
      <c r="C19" s="418">
        <f>SUM(C18)</f>
        <v>180740</v>
      </c>
      <c r="D19" s="419">
        <f>SUM(E19/C19)</f>
        <v>3</v>
      </c>
      <c r="E19" s="418">
        <f>SUM(E18)</f>
        <v>542220</v>
      </c>
      <c r="F19" s="420">
        <f>SUM(G19/E19)</f>
        <v>1</v>
      </c>
      <c r="G19" s="418">
        <f>SUM(G18)</f>
        <v>542220</v>
      </c>
      <c r="H19" s="421">
        <v>499755</v>
      </c>
      <c r="I19" s="422">
        <f>SUM(I18)</f>
        <v>42465</v>
      </c>
      <c r="J19" s="423"/>
      <c r="K19" s="406">
        <f>SUM(I19+J19)</f>
        <v>42465</v>
      </c>
      <c r="L19" s="112"/>
    </row>
    <row r="20" spans="1:12" ht="11.25" hidden="1" customHeight="1" x14ac:dyDescent="0.2">
      <c r="A20" s="99"/>
      <c r="B20" s="100"/>
      <c r="C20" s="101"/>
      <c r="D20" s="102"/>
      <c r="E20" s="227"/>
      <c r="F20" s="103"/>
      <c r="G20" s="246"/>
      <c r="H20" s="104"/>
      <c r="I20" s="96"/>
      <c r="J20" s="105"/>
      <c r="K20" s="96"/>
      <c r="L20" s="112"/>
    </row>
    <row r="21" spans="1:12" ht="17.25" customHeight="1" thickBot="1" x14ac:dyDescent="0.25">
      <c r="A21" s="41"/>
      <c r="B21" s="42"/>
      <c r="C21" s="43"/>
      <c r="D21" s="43"/>
      <c r="E21" s="228"/>
      <c r="F21" s="43"/>
      <c r="G21" s="228"/>
      <c r="H21" s="44"/>
      <c r="I21" s="1"/>
      <c r="J21" s="1"/>
      <c r="K21" s="1"/>
      <c r="L21" s="112"/>
    </row>
    <row r="22" spans="1:12" ht="20.100000000000001" customHeight="1" thickBot="1" x14ac:dyDescent="0.25">
      <c r="A22" s="113" t="s">
        <v>18</v>
      </c>
      <c r="B22" s="114"/>
      <c r="C22" s="51"/>
      <c r="D22" s="51"/>
      <c r="E22" s="226"/>
      <c r="F22" s="52"/>
      <c r="G22" s="244"/>
      <c r="H22" s="53"/>
      <c r="I22" s="53"/>
      <c r="J22" s="53"/>
      <c r="K22" s="54"/>
      <c r="L22" s="112"/>
    </row>
    <row r="23" spans="1:12" ht="45.75" thickBot="1" x14ac:dyDescent="0.25">
      <c r="A23" s="45" t="s">
        <v>15</v>
      </c>
      <c r="B23" s="87" t="s">
        <v>15</v>
      </c>
      <c r="C23" s="19" t="s">
        <v>55</v>
      </c>
      <c r="D23" s="5" t="s">
        <v>57</v>
      </c>
      <c r="E23" s="229" t="s">
        <v>58</v>
      </c>
      <c r="F23" s="5" t="s">
        <v>59</v>
      </c>
      <c r="G23" s="247" t="s">
        <v>26</v>
      </c>
      <c r="H23" s="348" t="s">
        <v>16</v>
      </c>
      <c r="I23" s="5" t="s">
        <v>118</v>
      </c>
      <c r="J23" s="6" t="s">
        <v>121</v>
      </c>
      <c r="K23" s="7" t="s">
        <v>17</v>
      </c>
      <c r="L23" s="112"/>
    </row>
    <row r="24" spans="1:12" ht="20.100000000000001" customHeight="1" thickBot="1" x14ac:dyDescent="0.25">
      <c r="A24" s="88"/>
      <c r="B24" s="115" t="s">
        <v>12</v>
      </c>
      <c r="C24" s="116">
        <f t="shared" ref="C24:G24" si="0">SUM(C7)</f>
        <v>56</v>
      </c>
      <c r="D24" s="86">
        <f>E24/C24</f>
        <v>27</v>
      </c>
      <c r="E24" s="230">
        <f t="shared" si="0"/>
        <v>1512</v>
      </c>
      <c r="F24" s="86">
        <f>G24/E24</f>
        <v>1.3703703703703705</v>
      </c>
      <c r="G24" s="460">
        <f t="shared" si="0"/>
        <v>2072</v>
      </c>
      <c r="H24" s="349">
        <v>308</v>
      </c>
      <c r="I24" s="117">
        <f>SUM(G24)-H24</f>
        <v>1764</v>
      </c>
      <c r="J24" s="46">
        <v>0</v>
      </c>
      <c r="K24" s="47">
        <f>SUM(I24+J24)</f>
        <v>1764</v>
      </c>
      <c r="L24" s="112"/>
    </row>
    <row r="25" spans="1:12" ht="20.100000000000001" customHeight="1" thickBot="1" x14ac:dyDescent="0.25">
      <c r="A25" s="88"/>
      <c r="B25" s="115" t="s">
        <v>13</v>
      </c>
      <c r="C25" s="118">
        <f t="shared" ref="C25:G25" si="1">SUM(C14)</f>
        <v>21052</v>
      </c>
      <c r="D25" s="86">
        <f t="shared" ref="D25:F26" si="2">E25/C25</f>
        <v>9.2245867376021273</v>
      </c>
      <c r="E25" s="231">
        <f t="shared" si="1"/>
        <v>194196</v>
      </c>
      <c r="F25" s="86">
        <f t="shared" si="2"/>
        <v>0.34208737564110486</v>
      </c>
      <c r="G25" s="248">
        <f t="shared" si="1"/>
        <v>66432</v>
      </c>
      <c r="H25" s="350">
        <v>64692</v>
      </c>
      <c r="I25" s="13">
        <f>SUM(G25-H25)</f>
        <v>1740</v>
      </c>
      <c r="J25" s="13">
        <v>0</v>
      </c>
      <c r="K25" s="20">
        <f>SUM(I25+J25)</f>
        <v>1740</v>
      </c>
      <c r="L25" s="112"/>
    </row>
    <row r="26" spans="1:12" ht="20.100000000000001" customHeight="1" thickBot="1" x14ac:dyDescent="0.25">
      <c r="A26" s="88"/>
      <c r="B26" s="115" t="s">
        <v>46</v>
      </c>
      <c r="C26" s="119">
        <f>C18</f>
        <v>180740</v>
      </c>
      <c r="D26" s="86">
        <f t="shared" si="2"/>
        <v>3</v>
      </c>
      <c r="E26" s="232">
        <f>SUM(E18)</f>
        <v>542220</v>
      </c>
      <c r="F26" s="86">
        <f t="shared" si="2"/>
        <v>1</v>
      </c>
      <c r="G26" s="249">
        <f>G18</f>
        <v>542220</v>
      </c>
      <c r="H26" s="351">
        <v>499755</v>
      </c>
      <c r="I26" s="21">
        <f>SUM(G26-H26)</f>
        <v>42465</v>
      </c>
      <c r="J26" s="21">
        <v>0</v>
      </c>
      <c r="K26" s="27">
        <f>SUM(I26+J26)</f>
        <v>42465</v>
      </c>
      <c r="L26" s="112"/>
    </row>
    <row r="27" spans="1:12" ht="30" customHeight="1" thickBot="1" x14ac:dyDescent="0.25">
      <c r="A27" s="48"/>
      <c r="B27" s="120" t="s">
        <v>14</v>
      </c>
      <c r="C27" s="121">
        <f>SUM(C24:C26)</f>
        <v>201848</v>
      </c>
      <c r="D27" s="122">
        <f>SUM(E27/C27)</f>
        <v>3.6558598549403514</v>
      </c>
      <c r="E27" s="233">
        <f>SUM(E24:E26)</f>
        <v>737928</v>
      </c>
      <c r="F27" s="107">
        <f>SUM(G27/E27)</f>
        <v>0.82762003881137458</v>
      </c>
      <c r="G27" s="241">
        <f>SUM(G24:G26)</f>
        <v>610724</v>
      </c>
      <c r="H27" s="352">
        <f>SUM(H24:H26)</f>
        <v>564755</v>
      </c>
      <c r="I27" s="61">
        <f>SUM(I24:I26)</f>
        <v>45969</v>
      </c>
      <c r="J27" s="61">
        <v>0</v>
      </c>
      <c r="K27" s="68">
        <f>SUM(K24:K26)</f>
        <v>45969</v>
      </c>
      <c r="L27" s="112"/>
    </row>
    <row r="28" spans="1:12" x14ac:dyDescent="0.2">
      <c r="G28" s="250"/>
    </row>
    <row r="29" spans="1:12" s="33" customFormat="1" x14ac:dyDescent="0.2">
      <c r="C29" s="35"/>
      <c r="D29" s="123"/>
      <c r="E29" s="235"/>
      <c r="F29" s="124"/>
      <c r="G29" s="235"/>
      <c r="H29" s="35"/>
      <c r="I29" s="35"/>
      <c r="J29" s="35"/>
      <c r="K29" s="35"/>
    </row>
    <row r="32" spans="1:12" x14ac:dyDescent="0.2">
      <c r="H32" s="112"/>
    </row>
  </sheetData>
  <phoneticPr fontId="0" type="noConversion"/>
  <printOptions gridLines="1"/>
  <pageMargins left="0.25" right="0.25" top="0.75" bottom="0.75" header="0.5" footer="0.5"/>
  <pageSetup scale="70" fitToWidth="0" orientation="landscape" r:id="rId1"/>
  <headerFooter alignWithMargins="0">
    <oddHeader>&amp;CAppendix H: Estimates of the Hour Burden of the Collection of Information 
RECORDKEEPING - #0584-0055</oddHeader>
    <oddFooter>Page &amp;P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tabSelected="1" view="pageLayout" zoomScaleNormal="93" workbookViewId="0"/>
  </sheetViews>
  <sheetFormatPr defaultColWidth="8.85546875" defaultRowHeight="12" x14ac:dyDescent="0.2"/>
  <cols>
    <col min="1" max="1" width="32.28515625" style="439" customWidth="1"/>
    <col min="2" max="2" width="13.28515625" style="439" customWidth="1"/>
    <col min="3" max="3" width="12.7109375" style="439" customWidth="1"/>
    <col min="4" max="4" width="19.42578125" style="439" customWidth="1"/>
    <col min="5" max="5" width="13.28515625" style="439" customWidth="1"/>
    <col min="6" max="6" width="18.140625" style="439" bestFit="1" customWidth="1"/>
    <col min="7" max="7" width="14.5703125" style="439" customWidth="1"/>
    <col min="8" max="8" width="18.28515625" style="439" customWidth="1"/>
    <col min="9" max="9" width="13.140625" style="439" customWidth="1"/>
    <col min="10" max="10" width="14.85546875" style="439" customWidth="1"/>
    <col min="11" max="11" width="8.85546875" style="439"/>
    <col min="12" max="12" width="26.42578125" style="439" bestFit="1" customWidth="1"/>
    <col min="13" max="16384" width="8.85546875" style="439"/>
  </cols>
  <sheetData>
    <row r="1" spans="1:12" ht="12.75" thickBot="1" x14ac:dyDescent="0.25"/>
    <row r="2" spans="1:12" ht="36" x14ac:dyDescent="0.2">
      <c r="A2" s="440" t="s">
        <v>15</v>
      </c>
      <c r="B2" s="441" t="s">
        <v>21</v>
      </c>
      <c r="C2" s="441" t="s">
        <v>54</v>
      </c>
      <c r="D2" s="441" t="s">
        <v>22</v>
      </c>
      <c r="E2" s="441" t="s">
        <v>23</v>
      </c>
      <c r="F2" s="441" t="s">
        <v>24</v>
      </c>
      <c r="G2" s="441" t="s">
        <v>16</v>
      </c>
      <c r="H2" s="442" t="s">
        <v>118</v>
      </c>
      <c r="I2" s="442" t="s">
        <v>119</v>
      </c>
      <c r="J2" s="443" t="s">
        <v>17</v>
      </c>
      <c r="L2" s="444"/>
    </row>
    <row r="3" spans="1:12" ht="30" customHeight="1" x14ac:dyDescent="0.2">
      <c r="A3" s="445" t="s">
        <v>48</v>
      </c>
      <c r="B3" s="10">
        <v>2828158</v>
      </c>
      <c r="C3" s="458">
        <v>2.5314571670000001</v>
      </c>
      <c r="D3" s="11">
        <f>SUM(B3)*C3</f>
        <v>7159360.8385083862</v>
      </c>
      <c r="E3" s="458">
        <v>0.26125401300000001</v>
      </c>
      <c r="F3" s="438">
        <f>SUM(D3*E3)</f>
        <v>1870411.7495753609</v>
      </c>
      <c r="G3" s="459">
        <v>1670085.0838000001</v>
      </c>
      <c r="H3" s="446">
        <v>181516.14</v>
      </c>
      <c r="I3" s="446">
        <v>18810.530999999999</v>
      </c>
      <c r="J3" s="446">
        <v>200326.67</v>
      </c>
    </row>
    <row r="4" spans="1:12" ht="30" customHeight="1" thickBot="1" x14ac:dyDescent="0.25">
      <c r="A4" s="447" t="s">
        <v>14</v>
      </c>
      <c r="B4" s="457">
        <v>201848</v>
      </c>
      <c r="C4" s="458">
        <v>3.6558598549403514</v>
      </c>
      <c r="D4" s="11">
        <f>SUM(B4)*C4</f>
        <v>737928</v>
      </c>
      <c r="E4" s="458">
        <v>0.82762003881137458</v>
      </c>
      <c r="F4" s="438">
        <f>SUM(D4*E4)</f>
        <v>610724</v>
      </c>
      <c r="G4" s="459">
        <v>564755</v>
      </c>
      <c r="H4" s="446">
        <f>SUM(F4-G4)</f>
        <v>45969</v>
      </c>
      <c r="I4" s="446">
        <v>0</v>
      </c>
      <c r="J4" s="446">
        <f>+I4+H4</f>
        <v>45969</v>
      </c>
    </row>
    <row r="5" spans="1:12" ht="30" customHeight="1" thickBot="1" x14ac:dyDescent="0.25">
      <c r="A5" s="448" t="s">
        <v>56</v>
      </c>
      <c r="B5" s="452">
        <f>SUM(B3:B4)</f>
        <v>3030006</v>
      </c>
      <c r="C5" s="453">
        <f>SUM(D5)/B5</f>
        <v>2.6063607921926182</v>
      </c>
      <c r="D5" s="454">
        <f>SUM(D3:D4)</f>
        <v>7897288.8385083862</v>
      </c>
      <c r="E5" s="455">
        <f>(F5/D5)</f>
        <v>0.31417563676751492</v>
      </c>
      <c r="F5" s="454">
        <f>SUM(F3:F4)</f>
        <v>2481135.7495753607</v>
      </c>
      <c r="G5" s="456">
        <f>SUM(G3:G4)</f>
        <v>2234840.0838000001</v>
      </c>
      <c r="H5" s="456">
        <f>SUM(H3:H4)</f>
        <v>227485.14</v>
      </c>
      <c r="I5" s="452">
        <f>SUM(I3:I4)</f>
        <v>18810.530999999999</v>
      </c>
      <c r="J5" s="452">
        <f>SUM(J3:J4)</f>
        <v>246295.67</v>
      </c>
      <c r="L5" s="449"/>
    </row>
    <row r="11" spans="1:12" x14ac:dyDescent="0.2">
      <c r="C11" s="450"/>
      <c r="F11" s="451"/>
    </row>
    <row r="12" spans="1:12" x14ac:dyDescent="0.2">
      <c r="C12" s="450"/>
      <c r="F12" s="451"/>
    </row>
    <row r="13" spans="1:12" x14ac:dyDescent="0.2">
      <c r="C13" s="450"/>
      <c r="F13" s="451"/>
    </row>
    <row r="14" spans="1:12" x14ac:dyDescent="0.2">
      <c r="C14" s="450"/>
      <c r="F14" s="451"/>
    </row>
    <row r="15" spans="1:12" x14ac:dyDescent="0.2">
      <c r="F15" s="451"/>
    </row>
  </sheetData>
  <phoneticPr fontId="4" type="noConversion"/>
  <pageMargins left="0.48" right="0.44" top="1" bottom="1" header="0.5" footer="0.5"/>
  <pageSetup scale="77" fitToHeight="0" orientation="landscape" r:id="rId1"/>
  <headerFooter alignWithMargins="0">
    <oddHeader xml:space="preserve">&amp;CAppendix H: Estimates of the Hour Burden of the Collection of Information 
SUMMARY OF BURDEN #0584-0055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#0055 Reporting</vt:lpstr>
      <vt:lpstr>#0055 Recordkeeping</vt:lpstr>
      <vt:lpstr>#0055 BURDEN SUMMARY</vt:lpstr>
      <vt:lpstr>'#0055 Recordkeeping'!Print_Area</vt:lpstr>
      <vt:lpstr>'#0055 Recordkeeping'!Print_Titles</vt:lpstr>
      <vt:lpstr>'#0055 Reporting'!Print_Titles</vt:lpstr>
    </vt:vector>
  </TitlesOfParts>
  <Company>USDA/FNS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USDA</dc:creator>
  <cp:lastModifiedBy>CS</cp:lastModifiedBy>
  <cp:lastPrinted>2016-09-08T15:11:18Z</cp:lastPrinted>
  <dcterms:created xsi:type="dcterms:W3CDTF">2000-04-18T13:19:19Z</dcterms:created>
  <dcterms:modified xsi:type="dcterms:W3CDTF">2016-09-22T23:26:50Z</dcterms:modified>
</cp:coreProperties>
</file>