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F:\New ICRs\"/>
    </mc:Choice>
  </mc:AlternateContent>
  <bookViews>
    <workbookView xWindow="0" yWindow="0" windowWidth="23790" windowHeight="8910"/>
  </bookViews>
  <sheets>
    <sheet name="Industry" sheetId="1" r:id="rId1"/>
    <sheet name="Agency" sheetId="2"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5" i="1" l="1"/>
  <c r="F28" i="1" l="1"/>
  <c r="I5" i="2"/>
  <c r="F31" i="1"/>
  <c r="G31" i="1" s="1"/>
  <c r="K13" i="1" l="1"/>
  <c r="K14" i="1"/>
  <c r="K15" i="1"/>
  <c r="K16" i="1"/>
  <c r="K17" i="1"/>
  <c r="K18" i="1" s="1"/>
  <c r="K12" i="1"/>
  <c r="F17" i="1"/>
  <c r="G12" i="1"/>
  <c r="D31" i="1" l="1"/>
  <c r="D30" i="1"/>
  <c r="D29" i="1"/>
  <c r="D28" i="1"/>
  <c r="D27" i="1"/>
  <c r="D26" i="1"/>
  <c r="D24" i="1"/>
  <c r="D21" i="1"/>
  <c r="D17" i="1"/>
  <c r="D16" i="1"/>
  <c r="D15" i="1"/>
  <c r="D14" i="1"/>
  <c r="D13" i="1"/>
  <c r="D12" i="1"/>
  <c r="D10" i="1"/>
  <c r="D7" i="1"/>
  <c r="G6" i="2" l="1"/>
  <c r="F6" i="2"/>
  <c r="D6" i="2"/>
  <c r="D7" i="2"/>
  <c r="F7" i="2" s="1"/>
  <c r="D8" i="2"/>
  <c r="F8" i="2" s="1"/>
  <c r="D9" i="2"/>
  <c r="F9" i="2" s="1"/>
  <c r="D5" i="2"/>
  <c r="F5" i="2" s="1"/>
  <c r="F30" i="1"/>
  <c r="H30" i="1" s="1"/>
  <c r="F29" i="1"/>
  <c r="H29" i="1" s="1"/>
  <c r="F27" i="1"/>
  <c r="H27" i="1" s="1"/>
  <c r="F26" i="1"/>
  <c r="H26" i="1" s="1"/>
  <c r="F24" i="1"/>
  <c r="H24" i="1" s="1"/>
  <c r="F21" i="1"/>
  <c r="G17" i="1"/>
  <c r="H28" i="1" l="1"/>
  <c r="I6" i="2"/>
  <c r="H5" i="2"/>
  <c r="G5" i="2"/>
  <c r="H9" i="2"/>
  <c r="G9" i="2"/>
  <c r="I9" i="2" s="1"/>
  <c r="H8" i="2"/>
  <c r="I8" i="2" s="1"/>
  <c r="G8" i="2"/>
  <c r="G7" i="2"/>
  <c r="I7" i="2" s="1"/>
  <c r="H7" i="2"/>
  <c r="H6" i="2"/>
  <c r="H17" i="1"/>
  <c r="I17" i="1" s="1"/>
  <c r="G21" i="1"/>
  <c r="H21" i="1"/>
  <c r="I26" i="1"/>
  <c r="H31" i="1"/>
  <c r="I31" i="1" s="1"/>
  <c r="G30" i="1"/>
  <c r="I30" i="1" s="1"/>
  <c r="G29" i="1"/>
  <c r="I29" i="1" s="1"/>
  <c r="G28" i="1"/>
  <c r="G27" i="1"/>
  <c r="I27" i="1" s="1"/>
  <c r="G26" i="1"/>
  <c r="G24" i="1"/>
  <c r="I24" i="1" s="1"/>
  <c r="I10" i="2" l="1"/>
  <c r="F34" i="1"/>
  <c r="I28" i="1"/>
  <c r="I34" i="1" s="1"/>
  <c r="F10" i="2"/>
  <c r="I21" i="1"/>
  <c r="F16" i="1" l="1"/>
  <c r="G16" i="1" s="1"/>
  <c r="F15" i="1"/>
  <c r="F14" i="1"/>
  <c r="F13" i="1"/>
  <c r="F12" i="1"/>
  <c r="F10" i="1"/>
  <c r="F7" i="1"/>
  <c r="H7" i="1" l="1"/>
  <c r="G13" i="1"/>
  <c r="G14" i="1"/>
  <c r="I14" i="1" s="1"/>
  <c r="H16" i="1"/>
  <c r="I16" i="1"/>
  <c r="H15" i="1"/>
  <c r="I15" i="1"/>
  <c r="G7" i="1"/>
  <c r="H10" i="1"/>
  <c r="G15" i="1"/>
  <c r="H14" i="1"/>
  <c r="H13" i="1"/>
  <c r="I13" i="1" s="1"/>
  <c r="H12" i="1"/>
  <c r="G10" i="1"/>
  <c r="F18" i="1" l="1"/>
  <c r="K19" i="1" s="1"/>
  <c r="I10" i="1"/>
  <c r="I12" i="1"/>
  <c r="I7" i="1"/>
  <c r="I18" i="1" l="1"/>
  <c r="I35" i="1" s="1"/>
  <c r="I37" i="1" s="1"/>
</calcChain>
</file>

<file path=xl/sharedStrings.xml><?xml version="1.0" encoding="utf-8"?>
<sst xmlns="http://schemas.openxmlformats.org/spreadsheetml/2006/main" count="83" uniqueCount="78">
  <si>
    <t>Burden item</t>
  </si>
  <si>
    <t>1.  Applications</t>
  </si>
  <si>
    <t>N/A</t>
  </si>
  <si>
    <t>2.  Survey and Studies</t>
  </si>
  <si>
    <t>3.  Reporting requirements</t>
  </si>
  <si>
    <t xml:space="preserve">     B.  Required activities</t>
  </si>
  <si>
    <t>N/A </t>
  </si>
  <si>
    <t xml:space="preserve">     C.  Create information</t>
  </si>
  <si>
    <t>N/A  </t>
  </si>
  <si>
    <t xml:space="preserve">     D.  Gather existing information</t>
  </si>
  <si>
    <t xml:space="preserve">     E.  Write Report</t>
  </si>
  <si>
    <t>vi. Semiannual Periodic Report</t>
  </si>
  <si>
    <t>Subtotal for Reporting Requirements</t>
  </si>
  <si>
    <t>4.  Recordkeeping requirements</t>
  </si>
  <si>
    <t>See 3A</t>
  </si>
  <si>
    <t xml:space="preserve">     C.  Implement activities</t>
  </si>
  <si>
    <t xml:space="preserve">     D.  Develop record system</t>
  </si>
  <si>
    <t xml:space="preserve">     E.  Time to enter information</t>
  </si>
  <si>
    <t>iii. Control equipment inspection</t>
  </si>
  <si>
    <t>iv. Control equipment monitoring</t>
  </si>
  <si>
    <t>v. Control device CMS</t>
  </si>
  <si>
    <t xml:space="preserve">     F.  Time to train personnel</t>
  </si>
  <si>
    <t>Subtotal for Recordkeeping Requirements</t>
  </si>
  <si>
    <t>Assumptions:</t>
  </si>
  <si>
    <t>(A)
Person hours per occurrence</t>
  </si>
  <si>
    <t>Table 2: Average Annual EPA Burden and Cost – NESHAP for Natural Gas Transmission and Storage (40 CFR Part 63, Subpart HHH) (Renewal)</t>
  </si>
  <si>
    <t>Activity</t>
  </si>
  <si>
    <t xml:space="preserve">Review reports </t>
  </si>
  <si>
    <t>a. Initial notification</t>
  </si>
  <si>
    <t>b. Preconstruction review application</t>
  </si>
  <si>
    <t>c. Performance test notification</t>
  </si>
  <si>
    <t>d. Compliance status notification</t>
  </si>
  <si>
    <t>e. Semiannual periodic reports</t>
  </si>
  <si>
    <t>(B)
No. of occurrences per respondent per year</t>
  </si>
  <si>
    <r>
      <t xml:space="preserve">(D)
Respondents per year  </t>
    </r>
    <r>
      <rPr>
        <b/>
        <vertAlign val="superscript"/>
        <sz val="12"/>
        <color theme="1"/>
        <rFont val="Times New Roman"/>
        <family val="1"/>
      </rPr>
      <t>a</t>
    </r>
  </si>
  <si>
    <t>(C)
Person hours per respondent per year (C=AxB)</t>
  </si>
  <si>
    <t>(E)
Technical person- hours per year (E=CxD)</t>
  </si>
  <si>
    <t>(F)
Management person hours per year (Ex0.05)</t>
  </si>
  <si>
    <t>(G)
Clerical person hours per year (Ex0.1)</t>
  </si>
  <si>
    <r>
      <t xml:space="preserve">(H)
Total Cost
per year </t>
    </r>
    <r>
      <rPr>
        <b/>
        <vertAlign val="superscript"/>
        <sz val="10"/>
        <color theme="1"/>
        <rFont val="Times New Roman"/>
        <family val="1"/>
      </rPr>
      <t>b</t>
    </r>
  </si>
  <si>
    <t xml:space="preserve">     G.  Perform Audits</t>
  </si>
  <si>
    <t>(A)
EPA person- hours per occurrence</t>
  </si>
  <si>
    <t>(B)
No. of occurrences per plant per year</t>
  </si>
  <si>
    <r>
      <t xml:space="preserve">(D)
Plants per year  </t>
    </r>
    <r>
      <rPr>
        <b/>
        <vertAlign val="superscript"/>
        <sz val="12"/>
        <color theme="1"/>
        <rFont val="Times New Roman"/>
        <family val="1"/>
      </rPr>
      <t>a</t>
    </r>
  </si>
  <si>
    <r>
      <t xml:space="preserve">(H)
Cost, $ </t>
    </r>
    <r>
      <rPr>
        <b/>
        <vertAlign val="superscript"/>
        <sz val="12"/>
        <color theme="1"/>
        <rFont val="Times New Roman"/>
        <family val="1"/>
      </rPr>
      <t>b</t>
    </r>
  </si>
  <si>
    <t>(C)
EPA person- hours per plant per year
(C=AxB)</t>
  </si>
  <si>
    <t>(E)
Technical person- hours per year
(E=CxD)</t>
  </si>
  <si>
    <t>(F)
Management person-hours per year
(Ex0.05)</t>
  </si>
  <si>
    <t>(G)
Clerical person-hours per year
(Ex0.1)</t>
  </si>
  <si>
    <r>
      <t>b</t>
    </r>
    <r>
      <rPr>
        <sz val="10"/>
        <color rgb="FF000000"/>
        <rFont val="Times New Roman"/>
        <family val="1"/>
      </rPr>
      <t xml:space="preserve">  This cost is based on the following hourly labor rates times a 1.6 benefits multiplication factor to account for government overhead expenses: $64.80 for Managerial, $48.08 for Technical, and $26.02 Clerical.  These rates are from the Office of Personnel Management (OPM) “2017 General Schedule” which excludes locality rates of pay.</t>
    </r>
  </si>
  <si>
    <r>
      <t>TOTAL ANNUAL BURDEN AND COST</t>
    </r>
    <r>
      <rPr>
        <vertAlign val="superscript"/>
        <sz val="10"/>
        <color theme="1"/>
        <rFont val="Times New Roman"/>
        <family val="1"/>
      </rPr>
      <t>c</t>
    </r>
  </si>
  <si>
    <r>
      <t xml:space="preserve">c </t>
    </r>
    <r>
      <rPr>
        <sz val="10"/>
        <color rgb="FF000000"/>
        <rFont val="Times New Roman"/>
        <family val="1"/>
      </rPr>
      <t xml:space="preserve">Totals have been rounded to 3 significant figures. Figures may not add exactly due to rounding. </t>
    </r>
  </si>
  <si>
    <t>Table 1: Annual Respondent Burden and Cost – NESHAP for Natural Gas Transmission and Storage (40 CFR Part 63, Subpart HHH) (Renewal)</t>
  </si>
  <si>
    <r>
      <t>b</t>
    </r>
    <r>
      <rPr>
        <sz val="10"/>
        <color rgb="FF000000"/>
        <rFont val="Times New Roman"/>
        <family val="1"/>
      </rPr>
      <t xml:space="preserve">  This ICR uses the following labor rates:  $144.33 per hour for Executive, Administrative, and Managerial labor; $108.28 per hour for Technical labor, and $53.34 per hour for Clerical labor.  These rates are from the United States Department of Labor, Bureau of Labor Statistics, September 2016, Table 2. Civilian Workers, by Occupational and Industry groups.  The rates are from column 1, Total Compensation.  The rates have been increased by 110 percent to account for the benefit packages available to those employed by private industry.</t>
    </r>
  </si>
  <si>
    <t xml:space="preserve">     A.  Familiarize with regulatory requirements</t>
  </si>
  <si>
    <r>
      <t xml:space="preserve">c </t>
    </r>
    <r>
      <rPr>
        <sz val="10"/>
        <color rgb="FF000000"/>
        <rFont val="Times New Roman"/>
        <family val="1"/>
      </rPr>
      <t xml:space="preserve">It is estimated that each source will familiarize themselves with the rule requireements each year. </t>
    </r>
  </si>
  <si>
    <r>
      <t>A.  Familiarize with regulatory requirements</t>
    </r>
    <r>
      <rPr>
        <vertAlign val="superscript"/>
        <sz val="10"/>
        <color rgb="FF000000"/>
        <rFont val="Times New Roman"/>
        <family val="1"/>
      </rPr>
      <t>c</t>
    </r>
  </si>
  <si>
    <r>
      <t>i. Notification of construction/ reconstruction</t>
    </r>
    <r>
      <rPr>
        <vertAlign val="superscript"/>
        <sz val="10"/>
        <color rgb="FF000000"/>
        <rFont val="Times New Roman"/>
        <family val="1"/>
      </rPr>
      <t>d</t>
    </r>
  </si>
  <si>
    <r>
      <t>ii. Notification of actual startup</t>
    </r>
    <r>
      <rPr>
        <vertAlign val="superscript"/>
        <sz val="10"/>
        <color rgb="FF000000"/>
        <rFont val="Times New Roman"/>
        <family val="1"/>
      </rPr>
      <t>d</t>
    </r>
  </si>
  <si>
    <r>
      <t>iii. Notification of date of CMS performance evaluation</t>
    </r>
    <r>
      <rPr>
        <vertAlign val="superscript"/>
        <sz val="10"/>
        <color rgb="FF000000"/>
        <rFont val="Times New Roman"/>
        <family val="1"/>
      </rPr>
      <t>d</t>
    </r>
  </si>
  <si>
    <r>
      <t>iv. Notification of planned date of performance test</t>
    </r>
    <r>
      <rPr>
        <vertAlign val="superscript"/>
        <sz val="10"/>
        <color rgb="FF000000"/>
        <rFont val="Times New Roman"/>
        <family val="1"/>
      </rPr>
      <t>d</t>
    </r>
  </si>
  <si>
    <r>
      <t>v. Notification of compliance status report</t>
    </r>
    <r>
      <rPr>
        <vertAlign val="superscript"/>
        <sz val="10"/>
        <color rgb="FF000000"/>
        <rFont val="Times New Roman"/>
        <family val="1"/>
      </rPr>
      <t>d</t>
    </r>
  </si>
  <si>
    <r>
      <t xml:space="preserve">        H.  Retain records of actual throughput (facilities exempt under 63.1270(f)</t>
    </r>
    <r>
      <rPr>
        <vertAlign val="superscript"/>
        <sz val="10"/>
        <color theme="1"/>
        <rFont val="Times New Roman"/>
        <family val="1"/>
      </rPr>
      <t>e</t>
    </r>
  </si>
  <si>
    <r>
      <t>TOTAL LABOR BURDEN AND COST (rounded)</t>
    </r>
    <r>
      <rPr>
        <b/>
        <vertAlign val="superscript"/>
        <sz val="10"/>
        <color theme="1"/>
        <rFont val="Times New Roman"/>
        <family val="1"/>
      </rPr>
      <t>f</t>
    </r>
  </si>
  <si>
    <r>
      <t>TOTAL CAPITAL AND O&amp;M COST (rounded)</t>
    </r>
    <r>
      <rPr>
        <b/>
        <vertAlign val="superscript"/>
        <sz val="10"/>
        <color rgb="FF000000"/>
        <rFont val="Times New Roman"/>
        <family val="1"/>
      </rPr>
      <t>f</t>
    </r>
  </si>
  <si>
    <r>
      <t>GRAND TOTAL (rounded)</t>
    </r>
    <r>
      <rPr>
        <b/>
        <vertAlign val="superscript"/>
        <sz val="10"/>
        <color rgb="FF000000"/>
        <rFont val="Times New Roman"/>
        <family val="1"/>
      </rPr>
      <t>f</t>
    </r>
  </si>
  <si>
    <r>
      <t xml:space="preserve">d </t>
    </r>
    <r>
      <rPr>
        <sz val="10"/>
        <color rgb="FF000000"/>
        <rFont val="Times New Roman"/>
        <family val="1"/>
      </rPr>
      <t>One-time requirement for the 6 new or reconstructed sources</t>
    </r>
    <r>
      <rPr>
        <vertAlign val="superscript"/>
        <sz val="10"/>
        <color rgb="FF000000"/>
        <rFont val="Times New Roman"/>
        <family val="1"/>
      </rPr>
      <t>.</t>
    </r>
  </si>
  <si>
    <r>
      <t>e</t>
    </r>
    <r>
      <rPr>
        <sz val="10"/>
        <color rgb="FF000000"/>
        <rFont val="Times New Roman"/>
        <family val="1"/>
      </rPr>
      <t xml:space="preserve">  Respondents are expected to maintain records of actual annual throughput as a standard business practice; therefore, there is no additional burden associated with these records under this rule.</t>
    </r>
  </si>
  <si>
    <r>
      <t xml:space="preserve">f   </t>
    </r>
    <r>
      <rPr>
        <sz val="10"/>
        <color theme="1"/>
        <rFont val="Times New Roman"/>
        <family val="1"/>
      </rPr>
      <t xml:space="preserve">Totals have been rounded to 3 significant figures. Figures may not add exactly due to rounding. </t>
    </r>
  </si>
  <si>
    <r>
      <t xml:space="preserve">     B.  Plan activities</t>
    </r>
    <r>
      <rPr>
        <vertAlign val="superscript"/>
        <sz val="10"/>
        <color theme="1"/>
        <rFont val="Times New Roman"/>
        <family val="1"/>
      </rPr>
      <t>d</t>
    </r>
  </si>
  <si>
    <r>
      <t>i. Control equipment</t>
    </r>
    <r>
      <rPr>
        <vertAlign val="superscript"/>
        <sz val="10"/>
        <color rgb="FF000000"/>
        <rFont val="Times New Roman"/>
        <family val="1"/>
      </rPr>
      <t>d</t>
    </r>
  </si>
  <si>
    <r>
      <t>i. Control device design</t>
    </r>
    <r>
      <rPr>
        <vertAlign val="superscript"/>
        <sz val="10"/>
        <color rgb="FF000000"/>
        <rFont val="Times New Roman"/>
        <family val="1"/>
      </rPr>
      <t>d</t>
    </r>
  </si>
  <si>
    <r>
      <t>ii. Control equipment testing</t>
    </r>
    <r>
      <rPr>
        <vertAlign val="superscript"/>
        <sz val="10"/>
        <color rgb="FF000000"/>
        <rFont val="Times New Roman"/>
        <family val="1"/>
      </rPr>
      <t>d</t>
    </r>
  </si>
  <si>
    <t># of responses</t>
  </si>
  <si>
    <t>Total Response</t>
  </si>
  <si>
    <t>Hours/response</t>
  </si>
  <si>
    <r>
      <rPr>
        <vertAlign val="superscript"/>
        <sz val="10"/>
        <color rgb="FF000000"/>
        <rFont val="Times New Roman"/>
        <family val="1"/>
      </rPr>
      <t>a</t>
    </r>
    <r>
      <rPr>
        <sz val="10"/>
        <color rgb="FF000000"/>
        <rFont val="Times New Roman"/>
        <family val="1"/>
      </rPr>
      <t xml:space="preserve">  We have assumed that there are approximately 55 respondents, on average. It is estimated that 6 additional new or reconstructed sources becoming subject to the rule annually over the next three years.  </t>
    </r>
  </si>
  <si>
    <r>
      <t>a</t>
    </r>
    <r>
      <rPr>
        <sz val="10"/>
        <color rgb="FF000000"/>
        <rFont val="Times New Roman"/>
        <family val="1"/>
      </rPr>
      <t xml:space="preserve">  We have assumed that there are approximately 55 respondents subject to the rule, on average over the three year period. It is estimated that 6 additional new or reconstructed sources becoming subject to the rule annually over the next three years.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</si>
</sst>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8" formatCode="&quot;$&quot;#,##0.00_);[Red]\(&quot;$&quot;#,##0.00\)"/>
  </numFmts>
  <fonts count="17" x14ac:knownFonts="1">
    <font>
      <sz val="11"/>
      <color theme="1"/>
      <name val="Calibri"/>
      <family val="2"/>
      <scheme val="minor"/>
    </font>
    <font>
      <sz val="11"/>
      <color theme="1"/>
      <name val="Calibri"/>
      <family val="2"/>
      <scheme val="minor"/>
    </font>
    <font>
      <sz val="10"/>
      <color theme="1"/>
      <name val="Times New Roman"/>
      <family val="1"/>
    </font>
    <font>
      <b/>
      <sz val="12"/>
      <color theme="1"/>
      <name val="Times New Roman"/>
      <family val="1"/>
    </font>
    <font>
      <b/>
      <sz val="10"/>
      <color theme="1"/>
      <name val="Times New Roman"/>
      <family val="1"/>
    </font>
    <font>
      <b/>
      <vertAlign val="superscript"/>
      <sz val="12"/>
      <color theme="1"/>
      <name val="Times New Roman"/>
      <family val="1"/>
    </font>
    <font>
      <b/>
      <vertAlign val="superscript"/>
      <sz val="10"/>
      <color theme="1"/>
      <name val="Times New Roman"/>
      <family val="1"/>
    </font>
    <font>
      <sz val="10"/>
      <color rgb="FF000000"/>
      <name val="Times New Roman"/>
      <family val="1"/>
    </font>
    <font>
      <b/>
      <i/>
      <sz val="10"/>
      <color theme="1"/>
      <name val="Times New Roman"/>
      <family val="1"/>
    </font>
    <font>
      <b/>
      <i/>
      <sz val="10"/>
      <color rgb="FF000000"/>
      <name val="Times New Roman"/>
      <family val="1"/>
    </font>
    <font>
      <vertAlign val="superscript"/>
      <sz val="10"/>
      <color theme="1"/>
      <name val="Times New Roman"/>
      <family val="1"/>
    </font>
    <font>
      <b/>
      <sz val="10"/>
      <color rgb="FF000000"/>
      <name val="Times New Roman"/>
      <family val="1"/>
    </font>
    <font>
      <b/>
      <vertAlign val="superscript"/>
      <sz val="10"/>
      <color rgb="FF000000"/>
      <name val="Times New Roman"/>
      <family val="1"/>
    </font>
    <font>
      <vertAlign val="superscript"/>
      <sz val="12"/>
      <color rgb="FF000000"/>
      <name val="Times New Roman"/>
      <family val="1"/>
    </font>
    <font>
      <vertAlign val="superscript"/>
      <sz val="10"/>
      <color rgb="FF000000"/>
      <name val="Times New Roman"/>
      <family val="1"/>
    </font>
    <font>
      <sz val="12"/>
      <color theme="1"/>
      <name val="Times New Roman"/>
      <family val="1"/>
    </font>
    <font>
      <sz val="12"/>
      <color rgb="FF000000"/>
      <name val="Times New Roman"/>
      <family val="1"/>
    </font>
  </fonts>
  <fills count="3">
    <fill>
      <patternFill patternType="none"/>
    </fill>
    <fill>
      <patternFill patternType="gray125"/>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1" fillId="0" borderId="0" xfId="0" applyFont="1"/>
    <xf numFmtId="0" fontId="3" fillId="0" borderId="0" xfId="0" applyFont="1" applyAlignment="1">
      <alignment vertical="center"/>
    </xf>
    <xf numFmtId="0" fontId="4" fillId="0" borderId="0" xfId="0" applyFont="1" applyAlignment="1">
      <alignment vertical="center"/>
    </xf>
    <xf numFmtId="0" fontId="15" fillId="0" borderId="0" xfId="0" applyFont="1" applyAlignment="1">
      <alignment vertical="center"/>
    </xf>
    <xf numFmtId="0" fontId="3" fillId="0" borderId="0" xfId="0" applyFont="1" applyAlignment="1">
      <alignment horizontal="lef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1" xfId="0" applyFont="1" applyBorder="1" applyAlignment="1">
      <alignment horizontal="right" vertical="center" wrapText="1" indent="1"/>
    </xf>
    <xf numFmtId="8" fontId="7" fillId="0" borderId="1" xfId="0" applyNumberFormat="1" applyFont="1" applyBorder="1" applyAlignment="1">
      <alignment horizontal="right" vertical="center" wrapText="1" indent="1"/>
    </xf>
    <xf numFmtId="0" fontId="7" fillId="0" borderId="1" xfId="0" applyFont="1" applyBorder="1" applyAlignment="1">
      <alignment horizontal="left" vertical="center" wrapText="1" indent="1"/>
    </xf>
    <xf numFmtId="0" fontId="7" fillId="0" borderId="1" xfId="0" applyFont="1" applyBorder="1" applyAlignment="1">
      <alignment horizontal="left" vertical="center" wrapText="1" indent="4"/>
    </xf>
    <xf numFmtId="0" fontId="2" fillId="0" borderId="1" xfId="0" applyFont="1" applyBorder="1" applyAlignment="1">
      <alignment horizontal="center" vertical="center" wrapText="1"/>
    </xf>
    <xf numFmtId="0" fontId="8" fillId="0" borderId="1" xfId="0" applyFont="1" applyBorder="1" applyAlignment="1">
      <alignment horizontal="center" vertical="center" wrapText="1"/>
    </xf>
    <xf numFmtId="8" fontId="9" fillId="0" borderId="1" xfId="0" applyNumberFormat="1" applyFont="1" applyBorder="1" applyAlignment="1">
      <alignment horizontal="right" vertical="center" wrapText="1" indent="1"/>
    </xf>
    <xf numFmtId="0" fontId="2" fillId="0" borderId="1" xfId="0" applyFont="1" applyBorder="1" applyAlignment="1">
      <alignment horizontal="right" vertical="center" wrapText="1" indent="1"/>
    </xf>
    <xf numFmtId="0" fontId="7" fillId="0" borderId="1" xfId="0" applyFont="1" applyBorder="1" applyAlignment="1">
      <alignment horizontal="center" vertical="center" wrapText="1"/>
    </xf>
    <xf numFmtId="0" fontId="0" fillId="2" borderId="0" xfId="0" applyFill="1"/>
    <xf numFmtId="6" fontId="9" fillId="0" borderId="1" xfId="0" applyNumberFormat="1" applyFont="1" applyBorder="1" applyAlignment="1">
      <alignment horizontal="right" vertical="center" wrapText="1" indent="1"/>
    </xf>
    <xf numFmtId="0" fontId="7" fillId="0" borderId="1" xfId="0" applyFont="1" applyBorder="1" applyAlignment="1">
      <alignment horizontal="left" vertical="center" wrapText="1" indent="3"/>
    </xf>
    <xf numFmtId="1" fontId="1" fillId="0" borderId="0" xfId="0" applyNumberFormat="1" applyFont="1"/>
    <xf numFmtId="0" fontId="10" fillId="0" borderId="0" xfId="0" applyFont="1" applyAlignment="1">
      <alignment vertical="center"/>
    </xf>
    <xf numFmtId="0" fontId="7" fillId="0" borderId="1" xfId="0" applyFont="1" applyBorder="1" applyAlignment="1">
      <alignment horizontal="left" vertical="center" wrapText="1"/>
    </xf>
    <xf numFmtId="0" fontId="0" fillId="0" borderId="0" xfId="0" applyFont="1"/>
    <xf numFmtId="1" fontId="0" fillId="0" borderId="0" xfId="0" applyNumberFormat="1" applyFont="1"/>
    <xf numFmtId="8" fontId="7" fillId="0" borderId="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0" borderId="3" xfId="0" applyNumberFormat="1" applyFont="1" applyBorder="1" applyAlignment="1">
      <alignment horizontal="center" vertical="center" wrapText="1"/>
    </xf>
    <xf numFmtId="1" fontId="8" fillId="0" borderId="4" xfId="0" applyNumberFormat="1" applyFont="1" applyBorder="1" applyAlignment="1">
      <alignment horizontal="center" vertical="center" wrapText="1"/>
    </xf>
    <xf numFmtId="3" fontId="8" fillId="0" borderId="2"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3" fontId="8" fillId="0" borderId="4" xfId="0" applyNumberFormat="1" applyFont="1" applyBorder="1" applyAlignment="1">
      <alignment horizontal="center" vertical="center" wrapText="1"/>
    </xf>
    <xf numFmtId="0" fontId="11" fillId="0" borderId="1" xfId="0" applyFont="1" applyBorder="1" applyAlignment="1">
      <alignment horizontal="left" vertical="center" wrapText="1" indent="1"/>
    </xf>
    <xf numFmtId="0" fontId="8"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indent="1"/>
    </xf>
    <xf numFmtId="0" fontId="14" fillId="0" borderId="0" xfId="0" applyFont="1" applyFill="1" applyAlignment="1">
      <alignment horizontal="left" vertical="center" wrapText="1"/>
    </xf>
    <xf numFmtId="0" fontId="14"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Fill="1" applyAlignment="1">
      <alignment horizontal="left" vertical="center" wrapText="1"/>
    </xf>
    <xf numFmtId="1" fontId="8" fillId="0" borderId="1" xfId="0" applyNumberFormat="1" applyFont="1" applyBorder="1" applyAlignment="1">
      <alignment horizontal="center" vertical="center" wrapText="1"/>
    </xf>
    <xf numFmtId="0" fontId="7" fillId="0" borderId="0" xfId="0" applyFont="1" applyAlignment="1">
      <alignment horizontal="left" vertical="center" wrapText="1"/>
    </xf>
    <xf numFmtId="0" fontId="16"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workbookViewId="0"/>
  </sheetViews>
  <sheetFormatPr defaultColWidth="9.140625" defaultRowHeight="15" x14ac:dyDescent="0.25"/>
  <cols>
    <col min="1" max="1" width="33.5703125" style="1" customWidth="1"/>
    <col min="2" max="2" width="16.7109375" style="1" customWidth="1"/>
    <col min="3" max="3" width="16.42578125" style="1" customWidth="1"/>
    <col min="4" max="4" width="15.140625" style="1" customWidth="1"/>
    <col min="5" max="5" width="12.140625" style="1" customWidth="1"/>
    <col min="6" max="6" width="14.85546875" style="1" customWidth="1"/>
    <col min="7" max="8" width="12.42578125" style="1" customWidth="1"/>
    <col min="9" max="9" width="12.85546875" style="1" customWidth="1"/>
    <col min="10" max="10" width="19.7109375" style="1" customWidth="1"/>
    <col min="11" max="16384" width="9.140625" style="1"/>
  </cols>
  <sheetData>
    <row r="1" spans="1:11" ht="15.75" x14ac:dyDescent="0.25">
      <c r="A1" s="5" t="s">
        <v>52</v>
      </c>
    </row>
    <row r="2" spans="1:11" x14ac:dyDescent="0.25">
      <c r="F2" s="19">
        <v>108.28</v>
      </c>
      <c r="G2" s="19">
        <v>144.33000000000001</v>
      </c>
      <c r="H2" s="19">
        <v>53.34</v>
      </c>
    </row>
    <row r="3" spans="1:11" ht="63.75" x14ac:dyDescent="0.25">
      <c r="A3" s="7" t="s">
        <v>0</v>
      </c>
      <c r="B3" s="7" t="s">
        <v>24</v>
      </c>
      <c r="C3" s="7" t="s">
        <v>33</v>
      </c>
      <c r="D3" s="7" t="s">
        <v>35</v>
      </c>
      <c r="E3" s="7" t="s">
        <v>34</v>
      </c>
      <c r="F3" s="7" t="s">
        <v>36</v>
      </c>
      <c r="G3" s="7" t="s">
        <v>37</v>
      </c>
      <c r="H3" s="7" t="s">
        <v>38</v>
      </c>
      <c r="I3" s="7" t="s">
        <v>39</v>
      </c>
    </row>
    <row r="4" spans="1:11" x14ac:dyDescent="0.25">
      <c r="A4" s="8" t="s">
        <v>1</v>
      </c>
      <c r="B4" s="9" t="s">
        <v>2</v>
      </c>
      <c r="C4" s="9"/>
      <c r="D4" s="9"/>
      <c r="E4" s="9"/>
      <c r="F4" s="9"/>
      <c r="G4" s="9"/>
      <c r="H4" s="9"/>
      <c r="I4" s="10"/>
    </row>
    <row r="5" spans="1:11" x14ac:dyDescent="0.25">
      <c r="A5" s="8" t="s">
        <v>3</v>
      </c>
      <c r="B5" s="9" t="s">
        <v>2</v>
      </c>
      <c r="C5" s="9"/>
      <c r="D5" s="9"/>
      <c r="E5" s="9"/>
      <c r="F5" s="9"/>
      <c r="G5" s="9"/>
      <c r="H5" s="9"/>
      <c r="I5" s="10"/>
    </row>
    <row r="6" spans="1:11" x14ac:dyDescent="0.25">
      <c r="A6" s="8" t="s">
        <v>4</v>
      </c>
      <c r="B6" s="9"/>
      <c r="C6" s="9"/>
      <c r="D6" s="9"/>
      <c r="E6" s="9"/>
      <c r="F6" s="9"/>
      <c r="G6" s="9"/>
      <c r="H6" s="9"/>
      <c r="I6" s="10"/>
    </row>
    <row r="7" spans="1:11" ht="28.5" x14ac:dyDescent="0.25">
      <c r="A7" s="21" t="s">
        <v>56</v>
      </c>
      <c r="B7" s="9">
        <v>2</v>
      </c>
      <c r="C7" s="9">
        <v>1</v>
      </c>
      <c r="D7" s="9">
        <f>+B7*C7</f>
        <v>2</v>
      </c>
      <c r="E7" s="9">
        <v>55</v>
      </c>
      <c r="F7" s="9">
        <f>+D7*E7</f>
        <v>110</v>
      </c>
      <c r="G7" s="9">
        <f>+F7*0.05</f>
        <v>5.5</v>
      </c>
      <c r="H7" s="9">
        <f>+F7*0.1</f>
        <v>11</v>
      </c>
      <c r="I7" s="11">
        <f>+F7*$F$2+G7*$G$2+H7*$H$2</f>
        <v>13291.355</v>
      </c>
    </row>
    <row r="8" spans="1:11" x14ac:dyDescent="0.25">
      <c r="A8" s="8" t="s">
        <v>5</v>
      </c>
      <c r="B8" s="9" t="s">
        <v>6</v>
      </c>
      <c r="C8" s="9"/>
      <c r="D8" s="9"/>
      <c r="E8" s="9"/>
      <c r="F8" s="9"/>
      <c r="G8" s="9"/>
      <c r="H8" s="9"/>
      <c r="I8" s="12"/>
    </row>
    <row r="9" spans="1:11" x14ac:dyDescent="0.25">
      <c r="A9" s="8" t="s">
        <v>7</v>
      </c>
      <c r="B9" s="9" t="s">
        <v>8</v>
      </c>
      <c r="C9" s="9"/>
      <c r="D9" s="9"/>
      <c r="E9" s="9"/>
      <c r="F9" s="9"/>
      <c r="G9" s="9"/>
      <c r="H9" s="9"/>
      <c r="I9" s="12"/>
    </row>
    <row r="10" spans="1:11" x14ac:dyDescent="0.25">
      <c r="A10" s="8" t="s">
        <v>9</v>
      </c>
      <c r="B10" s="9">
        <v>4</v>
      </c>
      <c r="C10" s="9">
        <v>1</v>
      </c>
      <c r="D10" s="18">
        <f>+B10*C10</f>
        <v>4</v>
      </c>
      <c r="E10" s="9">
        <v>55</v>
      </c>
      <c r="F10" s="18">
        <f>+D10*E10</f>
        <v>220</v>
      </c>
      <c r="G10" s="18">
        <f>+F10*0.05</f>
        <v>11</v>
      </c>
      <c r="H10" s="18">
        <f>+F10*0.1</f>
        <v>22</v>
      </c>
      <c r="I10" s="11">
        <f>+F10*$F$2+G10*$G$2+H10*$H$2</f>
        <v>26582.71</v>
      </c>
    </row>
    <row r="11" spans="1:11" x14ac:dyDescent="0.25">
      <c r="A11" s="8" t="s">
        <v>10</v>
      </c>
      <c r="B11" s="9"/>
      <c r="C11" s="9"/>
      <c r="D11" s="9"/>
      <c r="E11" s="9"/>
      <c r="F11" s="9"/>
      <c r="G11" s="9"/>
      <c r="H11" s="9"/>
      <c r="I11" s="12"/>
      <c r="K11" s="25" t="s">
        <v>73</v>
      </c>
    </row>
    <row r="12" spans="1:11" ht="28.5" x14ac:dyDescent="0.25">
      <c r="A12" s="13" t="s">
        <v>57</v>
      </c>
      <c r="B12" s="9">
        <v>2</v>
      </c>
      <c r="C12" s="9">
        <v>1</v>
      </c>
      <c r="D12" s="18">
        <f t="shared" ref="D12:D17" si="0">+B12*C12</f>
        <v>2</v>
      </c>
      <c r="E12" s="9">
        <v>6</v>
      </c>
      <c r="F12" s="18">
        <f t="shared" ref="F12:F16" si="1">+D12*E12</f>
        <v>12</v>
      </c>
      <c r="G12" s="18">
        <f>+F12*0.05</f>
        <v>0.60000000000000009</v>
      </c>
      <c r="H12" s="18">
        <f t="shared" ref="H12:H17" si="2">+F12*0.1</f>
        <v>1.2000000000000002</v>
      </c>
      <c r="I12" s="11">
        <f t="shared" ref="I12:I17" si="3">+F12*$F$2+G12*$G$2+H12*$H$2</f>
        <v>1449.9660000000001</v>
      </c>
      <c r="K12" s="1">
        <f>E12*C12</f>
        <v>6</v>
      </c>
    </row>
    <row r="13" spans="1:11" ht="15.75" x14ac:dyDescent="0.25">
      <c r="A13" s="13" t="s">
        <v>58</v>
      </c>
      <c r="B13" s="9">
        <v>2</v>
      </c>
      <c r="C13" s="9">
        <v>1</v>
      </c>
      <c r="D13" s="18">
        <f t="shared" si="0"/>
        <v>2</v>
      </c>
      <c r="E13" s="9">
        <v>6</v>
      </c>
      <c r="F13" s="18">
        <f t="shared" si="1"/>
        <v>12</v>
      </c>
      <c r="G13" s="18">
        <f t="shared" ref="G13:G17" si="4">+F13*0.05</f>
        <v>0.60000000000000009</v>
      </c>
      <c r="H13" s="18">
        <f t="shared" si="2"/>
        <v>1.2000000000000002</v>
      </c>
      <c r="I13" s="11">
        <f t="shared" si="3"/>
        <v>1449.9660000000001</v>
      </c>
      <c r="K13" s="1">
        <f t="shared" ref="K13:K17" si="5">E13*C13</f>
        <v>6</v>
      </c>
    </row>
    <row r="14" spans="1:11" ht="28.5" x14ac:dyDescent="0.25">
      <c r="A14" s="13" t="s">
        <v>59</v>
      </c>
      <c r="B14" s="9">
        <v>2</v>
      </c>
      <c r="C14" s="9">
        <v>1</v>
      </c>
      <c r="D14" s="18">
        <f t="shared" si="0"/>
        <v>2</v>
      </c>
      <c r="E14" s="9">
        <v>6</v>
      </c>
      <c r="F14" s="18">
        <f t="shared" si="1"/>
        <v>12</v>
      </c>
      <c r="G14" s="18">
        <f t="shared" si="4"/>
        <v>0.60000000000000009</v>
      </c>
      <c r="H14" s="18">
        <f t="shared" si="2"/>
        <v>1.2000000000000002</v>
      </c>
      <c r="I14" s="11">
        <f t="shared" si="3"/>
        <v>1449.9660000000001</v>
      </c>
      <c r="K14" s="1">
        <f t="shared" si="5"/>
        <v>6</v>
      </c>
    </row>
    <row r="15" spans="1:11" ht="28.5" x14ac:dyDescent="0.25">
      <c r="A15" s="13" t="s">
        <v>60</v>
      </c>
      <c r="B15" s="9">
        <v>2</v>
      </c>
      <c r="C15" s="9">
        <v>1</v>
      </c>
      <c r="D15" s="18">
        <f t="shared" si="0"/>
        <v>2</v>
      </c>
      <c r="E15" s="9">
        <v>6</v>
      </c>
      <c r="F15" s="18">
        <f t="shared" si="1"/>
        <v>12</v>
      </c>
      <c r="G15" s="18">
        <f t="shared" si="4"/>
        <v>0.60000000000000009</v>
      </c>
      <c r="H15" s="18">
        <f t="shared" si="2"/>
        <v>1.2000000000000002</v>
      </c>
      <c r="I15" s="11">
        <f t="shared" si="3"/>
        <v>1449.9660000000001</v>
      </c>
      <c r="K15" s="1">
        <f t="shared" si="5"/>
        <v>6</v>
      </c>
    </row>
    <row r="16" spans="1:11" ht="28.5" x14ac:dyDescent="0.25">
      <c r="A16" s="13" t="s">
        <v>61</v>
      </c>
      <c r="B16" s="9">
        <v>4</v>
      </c>
      <c r="C16" s="9">
        <v>1</v>
      </c>
      <c r="D16" s="18">
        <f t="shared" si="0"/>
        <v>4</v>
      </c>
      <c r="E16" s="9">
        <v>6</v>
      </c>
      <c r="F16" s="18">
        <f t="shared" si="1"/>
        <v>24</v>
      </c>
      <c r="G16" s="18">
        <f t="shared" si="4"/>
        <v>1.2000000000000002</v>
      </c>
      <c r="H16" s="18">
        <f t="shared" si="2"/>
        <v>2.4000000000000004</v>
      </c>
      <c r="I16" s="11">
        <f t="shared" si="3"/>
        <v>2899.9320000000002</v>
      </c>
      <c r="K16" s="1">
        <f t="shared" si="5"/>
        <v>6</v>
      </c>
    </row>
    <row r="17" spans="1:12" x14ac:dyDescent="0.25">
      <c r="A17" s="13" t="s">
        <v>11</v>
      </c>
      <c r="B17" s="9">
        <v>4</v>
      </c>
      <c r="C17" s="9">
        <v>2</v>
      </c>
      <c r="D17" s="18">
        <f t="shared" si="0"/>
        <v>8</v>
      </c>
      <c r="E17" s="9">
        <v>55</v>
      </c>
      <c r="F17" s="18">
        <f>+D17*E17</f>
        <v>440</v>
      </c>
      <c r="G17" s="18">
        <f t="shared" si="4"/>
        <v>22</v>
      </c>
      <c r="H17" s="18">
        <f t="shared" si="2"/>
        <v>44</v>
      </c>
      <c r="I17" s="11">
        <f t="shared" si="3"/>
        <v>53165.42</v>
      </c>
      <c r="K17" s="1">
        <f t="shared" si="5"/>
        <v>110</v>
      </c>
    </row>
    <row r="18" spans="1:12" x14ac:dyDescent="0.25">
      <c r="A18" s="35" t="s">
        <v>12</v>
      </c>
      <c r="B18" s="35"/>
      <c r="C18" s="35"/>
      <c r="D18" s="35"/>
      <c r="E18" s="35"/>
      <c r="F18" s="28">
        <f>SUM(F7:H17)</f>
        <v>968.3</v>
      </c>
      <c r="G18" s="29"/>
      <c r="H18" s="30"/>
      <c r="I18" s="16">
        <f>SUM(I7:I17)</f>
        <v>101739.281</v>
      </c>
      <c r="K18" s="25">
        <f>SUM(K12:K17)</f>
        <v>140</v>
      </c>
      <c r="L18" s="25" t="s">
        <v>74</v>
      </c>
    </row>
    <row r="19" spans="1:12" x14ac:dyDescent="0.25">
      <c r="A19" s="8" t="s">
        <v>13</v>
      </c>
      <c r="B19" s="14"/>
      <c r="C19" s="14"/>
      <c r="D19" s="14"/>
      <c r="E19" s="14"/>
      <c r="F19" s="14"/>
      <c r="G19" s="14"/>
      <c r="H19" s="14"/>
      <c r="I19" s="17"/>
      <c r="K19" s="26">
        <f>F35/K18</f>
        <v>20.785714285714285</v>
      </c>
      <c r="L19" s="25" t="s">
        <v>75</v>
      </c>
    </row>
    <row r="20" spans="1:12" ht="25.5" x14ac:dyDescent="0.25">
      <c r="A20" s="8" t="s">
        <v>54</v>
      </c>
      <c r="B20" s="36" t="s">
        <v>14</v>
      </c>
      <c r="C20" s="36"/>
      <c r="D20" s="9"/>
      <c r="E20" s="9"/>
      <c r="F20" s="9"/>
      <c r="G20" s="9"/>
      <c r="H20" s="9"/>
      <c r="I20" s="9"/>
    </row>
    <row r="21" spans="1:12" ht="15.75" x14ac:dyDescent="0.25">
      <c r="A21" s="8" t="s">
        <v>69</v>
      </c>
      <c r="B21" s="9">
        <v>16</v>
      </c>
      <c r="C21" s="9">
        <v>1</v>
      </c>
      <c r="D21" s="18">
        <f>+B21*C21</f>
        <v>16</v>
      </c>
      <c r="E21" s="9">
        <v>6</v>
      </c>
      <c r="F21" s="18">
        <f>+D21*E21</f>
        <v>96</v>
      </c>
      <c r="G21" s="18">
        <f>+F21*0.05</f>
        <v>4.8000000000000007</v>
      </c>
      <c r="H21" s="18">
        <f>+F21*0.1</f>
        <v>9.6000000000000014</v>
      </c>
      <c r="I21" s="11">
        <f>+F21*$F$2+G21*$G$2+H21*$H$2</f>
        <v>11599.728000000001</v>
      </c>
    </row>
    <row r="22" spans="1:12" x14ac:dyDescent="0.25">
      <c r="A22" s="8" t="s">
        <v>15</v>
      </c>
      <c r="B22" s="9" t="s">
        <v>2</v>
      </c>
      <c r="C22" s="9"/>
      <c r="D22" s="9"/>
      <c r="E22" s="9"/>
      <c r="F22" s="9"/>
      <c r="G22" s="9"/>
      <c r="H22" s="9"/>
      <c r="I22" s="12"/>
    </row>
    <row r="23" spans="1:12" x14ac:dyDescent="0.25">
      <c r="A23" s="8" t="s">
        <v>16</v>
      </c>
      <c r="B23" s="9"/>
      <c r="C23" s="9"/>
      <c r="D23" s="9"/>
      <c r="E23" s="9"/>
      <c r="F23" s="12"/>
      <c r="G23" s="12"/>
      <c r="H23" s="12"/>
      <c r="I23" s="12"/>
    </row>
    <row r="24" spans="1:12" ht="15.75" x14ac:dyDescent="0.25">
      <c r="A24" s="13" t="s">
        <v>70</v>
      </c>
      <c r="B24" s="9">
        <v>4</v>
      </c>
      <c r="C24" s="9">
        <v>1</v>
      </c>
      <c r="D24" s="18">
        <f>+B24*C24</f>
        <v>4</v>
      </c>
      <c r="E24" s="9">
        <v>6</v>
      </c>
      <c r="F24" s="18">
        <f>+D24*E24</f>
        <v>24</v>
      </c>
      <c r="G24" s="18">
        <f>+F24*0.05</f>
        <v>1.2000000000000002</v>
      </c>
      <c r="H24" s="18">
        <f>+F24*0.1</f>
        <v>2.4000000000000004</v>
      </c>
      <c r="I24" s="11">
        <f>+F24*$F$2+G24*$G$2+H24*$H$2</f>
        <v>2899.9320000000002</v>
      </c>
    </row>
    <row r="25" spans="1:12" x14ac:dyDescent="0.25">
      <c r="A25" s="8" t="s">
        <v>17</v>
      </c>
      <c r="B25" s="9"/>
      <c r="C25" s="9"/>
      <c r="D25" s="9"/>
      <c r="E25" s="9"/>
      <c r="F25" s="9"/>
      <c r="G25" s="9"/>
      <c r="H25" s="9"/>
      <c r="I25" s="12"/>
    </row>
    <row r="26" spans="1:12" ht="15.75" x14ac:dyDescent="0.25">
      <c r="A26" s="13" t="s">
        <v>71</v>
      </c>
      <c r="B26" s="9">
        <v>4</v>
      </c>
      <c r="C26" s="9">
        <v>1</v>
      </c>
      <c r="D26" s="18">
        <f t="shared" ref="D26:D31" si="6">+B26*C26</f>
        <v>4</v>
      </c>
      <c r="E26" s="9">
        <v>6</v>
      </c>
      <c r="F26" s="18">
        <f t="shared" ref="F26:F30" si="7">+D26*E26</f>
        <v>24</v>
      </c>
      <c r="G26" s="18">
        <f t="shared" ref="G26:G30" si="8">+F26*0.05</f>
        <v>1.2000000000000002</v>
      </c>
      <c r="H26" s="18">
        <f t="shared" ref="H26:H31" si="9">+F26*0.1</f>
        <v>2.4000000000000004</v>
      </c>
      <c r="I26" s="11">
        <f t="shared" ref="I26:I31" si="10">+F26*$F$2+G26*$G$2+H26*$H$2</f>
        <v>2899.9320000000002</v>
      </c>
    </row>
    <row r="27" spans="1:12" ht="15.75" x14ac:dyDescent="0.25">
      <c r="A27" s="13" t="s">
        <v>72</v>
      </c>
      <c r="B27" s="9">
        <v>1</v>
      </c>
      <c r="C27" s="9">
        <v>1</v>
      </c>
      <c r="D27" s="18">
        <f t="shared" si="6"/>
        <v>1</v>
      </c>
      <c r="E27" s="9">
        <v>6</v>
      </c>
      <c r="F27" s="18">
        <f t="shared" si="7"/>
        <v>6</v>
      </c>
      <c r="G27" s="18">
        <f t="shared" si="8"/>
        <v>0.30000000000000004</v>
      </c>
      <c r="H27" s="18">
        <f t="shared" si="9"/>
        <v>0.60000000000000009</v>
      </c>
      <c r="I27" s="11">
        <f t="shared" si="10"/>
        <v>724.98300000000006</v>
      </c>
    </row>
    <row r="28" spans="1:12" x14ac:dyDescent="0.25">
      <c r="A28" s="13" t="s">
        <v>18</v>
      </c>
      <c r="B28" s="9">
        <v>8</v>
      </c>
      <c r="C28" s="9">
        <v>2</v>
      </c>
      <c r="D28" s="18">
        <f t="shared" si="6"/>
        <v>16</v>
      </c>
      <c r="E28" s="9">
        <v>55</v>
      </c>
      <c r="F28" s="18">
        <f>+D28*E28</f>
        <v>880</v>
      </c>
      <c r="G28" s="18">
        <f t="shared" si="8"/>
        <v>44</v>
      </c>
      <c r="H28" s="18">
        <f t="shared" si="9"/>
        <v>88</v>
      </c>
      <c r="I28" s="11">
        <f t="shared" si="10"/>
        <v>106330.84</v>
      </c>
    </row>
    <row r="29" spans="1:12" x14ac:dyDescent="0.25">
      <c r="A29" s="13" t="s">
        <v>19</v>
      </c>
      <c r="B29" s="9">
        <v>1</v>
      </c>
      <c r="C29" s="9">
        <v>2</v>
      </c>
      <c r="D29" s="18">
        <f t="shared" si="6"/>
        <v>2</v>
      </c>
      <c r="E29" s="9">
        <v>55</v>
      </c>
      <c r="F29" s="18">
        <f t="shared" si="7"/>
        <v>110</v>
      </c>
      <c r="G29" s="18">
        <f t="shared" si="8"/>
        <v>5.5</v>
      </c>
      <c r="H29" s="18">
        <f t="shared" si="9"/>
        <v>11</v>
      </c>
      <c r="I29" s="11">
        <f t="shared" si="10"/>
        <v>13291.355</v>
      </c>
    </row>
    <row r="30" spans="1:12" x14ac:dyDescent="0.25">
      <c r="A30" s="13" t="s">
        <v>20</v>
      </c>
      <c r="B30" s="9">
        <v>1</v>
      </c>
      <c r="C30" s="9">
        <v>6</v>
      </c>
      <c r="D30" s="18">
        <f t="shared" si="6"/>
        <v>6</v>
      </c>
      <c r="E30" s="9">
        <v>55</v>
      </c>
      <c r="F30" s="18">
        <f t="shared" si="7"/>
        <v>330</v>
      </c>
      <c r="G30" s="18">
        <f t="shared" si="8"/>
        <v>16.5</v>
      </c>
      <c r="H30" s="18">
        <f t="shared" si="9"/>
        <v>33</v>
      </c>
      <c r="I30" s="11">
        <f t="shared" si="10"/>
        <v>39874.065000000002</v>
      </c>
    </row>
    <row r="31" spans="1:12" x14ac:dyDescent="0.25">
      <c r="A31" s="8" t="s">
        <v>21</v>
      </c>
      <c r="B31" s="9">
        <v>4</v>
      </c>
      <c r="C31" s="9">
        <v>1</v>
      </c>
      <c r="D31" s="18">
        <f t="shared" si="6"/>
        <v>4</v>
      </c>
      <c r="E31" s="9">
        <v>55</v>
      </c>
      <c r="F31" s="18">
        <f>+D31*E31</f>
        <v>220</v>
      </c>
      <c r="G31" s="18">
        <f>+F31*0.05</f>
        <v>11</v>
      </c>
      <c r="H31" s="18">
        <f t="shared" si="9"/>
        <v>22</v>
      </c>
      <c r="I31" s="27">
        <f t="shared" si="10"/>
        <v>26582.71</v>
      </c>
    </row>
    <row r="32" spans="1:12" x14ac:dyDescent="0.25">
      <c r="A32" s="8" t="s">
        <v>40</v>
      </c>
      <c r="B32" s="9" t="s">
        <v>2</v>
      </c>
      <c r="C32" s="9"/>
      <c r="D32" s="9"/>
      <c r="E32" s="9"/>
      <c r="F32" s="9"/>
      <c r="G32" s="9"/>
      <c r="H32" s="9"/>
      <c r="I32" s="9"/>
    </row>
    <row r="33" spans="1:10" ht="41.25" x14ac:dyDescent="0.25">
      <c r="A33" s="24" t="s">
        <v>62</v>
      </c>
      <c r="B33" s="18" t="s">
        <v>2</v>
      </c>
      <c r="C33" s="18"/>
      <c r="D33" s="18"/>
      <c r="E33" s="18"/>
      <c r="F33" s="18"/>
      <c r="G33" s="18"/>
      <c r="H33" s="18"/>
      <c r="I33" s="10"/>
    </row>
    <row r="34" spans="1:10" x14ac:dyDescent="0.25">
      <c r="A34" s="35" t="s">
        <v>22</v>
      </c>
      <c r="B34" s="35"/>
      <c r="C34" s="35"/>
      <c r="D34" s="35"/>
      <c r="E34" s="35"/>
      <c r="F34" s="31">
        <f>SUM(F21:H31)</f>
        <v>1943.5</v>
      </c>
      <c r="G34" s="32"/>
      <c r="H34" s="33"/>
      <c r="I34" s="16">
        <f>SUM(I21:I31)</f>
        <v>204203.54499999998</v>
      </c>
    </row>
    <row r="35" spans="1:10" x14ac:dyDescent="0.25">
      <c r="A35" s="37" t="s">
        <v>63</v>
      </c>
      <c r="B35" s="37"/>
      <c r="C35" s="37"/>
      <c r="D35" s="37"/>
      <c r="E35" s="37"/>
      <c r="F35" s="31">
        <f>ROUND((F18+F34),-1)</f>
        <v>2910</v>
      </c>
      <c r="G35" s="32"/>
      <c r="H35" s="33"/>
      <c r="I35" s="20">
        <f>ROUND(SUM(I18,I34),-3)</f>
        <v>306000</v>
      </c>
      <c r="J35" s="22"/>
    </row>
    <row r="36" spans="1:10" x14ac:dyDescent="0.25">
      <c r="A36" s="34" t="s">
        <v>64</v>
      </c>
      <c r="B36" s="34"/>
      <c r="C36" s="34"/>
      <c r="D36" s="34"/>
      <c r="E36" s="34"/>
      <c r="F36" s="14"/>
      <c r="G36" s="15"/>
      <c r="H36" s="14"/>
      <c r="I36" s="20">
        <v>0</v>
      </c>
    </row>
    <row r="37" spans="1:10" ht="15.75" customHeight="1" x14ac:dyDescent="0.25">
      <c r="A37" s="34" t="s">
        <v>65</v>
      </c>
      <c r="B37" s="34"/>
      <c r="C37" s="34"/>
      <c r="D37" s="34"/>
      <c r="E37" s="34"/>
      <c r="F37" s="14"/>
      <c r="G37" s="15"/>
      <c r="H37" s="14"/>
      <c r="I37" s="20">
        <f>ROUND(SUM(I35:I36),-3)</f>
        <v>306000</v>
      </c>
    </row>
    <row r="38" spans="1:10" ht="15.75" x14ac:dyDescent="0.25">
      <c r="A38" s="2"/>
      <c r="B38"/>
      <c r="C38"/>
      <c r="D38"/>
      <c r="E38"/>
      <c r="F38"/>
      <c r="G38"/>
      <c r="H38"/>
      <c r="I38"/>
    </row>
    <row r="39" spans="1:10" x14ac:dyDescent="0.25">
      <c r="A39" s="3" t="s">
        <v>23</v>
      </c>
      <c r="B39"/>
      <c r="C39"/>
      <c r="D39"/>
      <c r="E39"/>
      <c r="F39"/>
      <c r="G39"/>
      <c r="H39"/>
      <c r="I39"/>
    </row>
    <row r="40" spans="1:10" ht="28.5" customHeight="1" x14ac:dyDescent="0.25">
      <c r="A40" s="39" t="s">
        <v>77</v>
      </c>
      <c r="B40" s="40"/>
      <c r="C40" s="40"/>
      <c r="D40" s="40"/>
      <c r="E40" s="40"/>
      <c r="F40" s="40"/>
      <c r="G40" s="40"/>
      <c r="H40" s="40"/>
      <c r="I40" s="40"/>
    </row>
    <row r="41" spans="1:10" ht="48.75" customHeight="1" x14ac:dyDescent="0.25">
      <c r="A41" s="38" t="s">
        <v>53</v>
      </c>
      <c r="B41" s="41"/>
      <c r="C41" s="41"/>
      <c r="D41" s="41"/>
      <c r="E41" s="41"/>
      <c r="F41" s="41"/>
      <c r="G41" s="41"/>
      <c r="H41" s="41"/>
      <c r="I41" s="41"/>
    </row>
    <row r="42" spans="1:10" ht="16.5" customHeight="1" x14ac:dyDescent="0.25">
      <c r="A42" s="38" t="s">
        <v>55</v>
      </c>
      <c r="B42" s="38"/>
      <c r="C42" s="38"/>
      <c r="D42" s="38"/>
      <c r="E42" s="38"/>
      <c r="F42" s="38"/>
      <c r="G42" s="38"/>
      <c r="H42" s="38"/>
      <c r="I42" s="38"/>
    </row>
    <row r="43" spans="1:10" ht="16.5" customHeight="1" x14ac:dyDescent="0.25">
      <c r="A43" s="38" t="s">
        <v>66</v>
      </c>
      <c r="B43" s="38"/>
      <c r="C43" s="38"/>
      <c r="D43" s="38"/>
      <c r="E43" s="38"/>
      <c r="F43" s="38"/>
      <c r="G43" s="38"/>
      <c r="H43" s="38"/>
      <c r="I43" s="38"/>
    </row>
    <row r="44" spans="1:10" ht="27" customHeight="1" x14ac:dyDescent="0.25">
      <c r="A44" s="38" t="s">
        <v>67</v>
      </c>
      <c r="B44" s="38"/>
      <c r="C44" s="38"/>
      <c r="D44" s="38"/>
      <c r="E44" s="38"/>
      <c r="F44" s="38"/>
      <c r="G44" s="38"/>
      <c r="H44" s="38"/>
      <c r="I44" s="38"/>
    </row>
    <row r="45" spans="1:10" ht="15.75" x14ac:dyDescent="0.25">
      <c r="A45" s="23" t="s">
        <v>68</v>
      </c>
      <c r="B45"/>
      <c r="C45"/>
      <c r="D45"/>
      <c r="E45"/>
      <c r="F45"/>
      <c r="G45"/>
      <c r="H45"/>
      <c r="I45"/>
    </row>
  </sheetData>
  <mergeCells count="14">
    <mergeCell ref="A42:I42"/>
    <mergeCell ref="A44:I44"/>
    <mergeCell ref="A43:I43"/>
    <mergeCell ref="A40:I40"/>
    <mergeCell ref="A41:I41"/>
    <mergeCell ref="F18:H18"/>
    <mergeCell ref="F34:H34"/>
    <mergeCell ref="F35:H35"/>
    <mergeCell ref="A37:E37"/>
    <mergeCell ref="A18:E18"/>
    <mergeCell ref="B20:C20"/>
    <mergeCell ref="A34:E34"/>
    <mergeCell ref="A35:E35"/>
    <mergeCell ref="A36:E3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E9" sqref="E9:I9"/>
    </sheetView>
  </sheetViews>
  <sheetFormatPr defaultRowHeight="15" x14ac:dyDescent="0.25"/>
  <cols>
    <col min="1" max="1" width="18.85546875" customWidth="1"/>
    <col min="2" max="2" width="13.140625" customWidth="1"/>
    <col min="3" max="3" width="14.42578125" customWidth="1"/>
    <col min="4" max="4" width="14.85546875" customWidth="1"/>
    <col min="5" max="5" width="16.140625" customWidth="1"/>
    <col min="6" max="6" width="15.140625" customWidth="1"/>
    <col min="7" max="7" width="12.7109375" customWidth="1"/>
    <col min="8" max="8" width="13.5703125" customWidth="1"/>
    <col min="9" max="9" width="13.42578125" customWidth="1"/>
  </cols>
  <sheetData>
    <row r="1" spans="1:9" ht="15.75" x14ac:dyDescent="0.25">
      <c r="A1" s="5" t="s">
        <v>25</v>
      </c>
    </row>
    <row r="2" spans="1:9" ht="15.75" x14ac:dyDescent="0.25">
      <c r="A2" s="2"/>
      <c r="F2" s="19">
        <v>48.08</v>
      </c>
      <c r="G2" s="19">
        <v>64.8</v>
      </c>
      <c r="H2" s="19">
        <v>26.02</v>
      </c>
    </row>
    <row r="3" spans="1:9" ht="63.75" x14ac:dyDescent="0.25">
      <c r="A3" s="6" t="s">
        <v>26</v>
      </c>
      <c r="B3" s="7" t="s">
        <v>41</v>
      </c>
      <c r="C3" s="7" t="s">
        <v>42</v>
      </c>
      <c r="D3" s="7" t="s">
        <v>45</v>
      </c>
      <c r="E3" s="7" t="s">
        <v>43</v>
      </c>
      <c r="F3" s="7" t="s">
        <v>46</v>
      </c>
      <c r="G3" s="7" t="s">
        <v>47</v>
      </c>
      <c r="H3" s="7" t="s">
        <v>48</v>
      </c>
      <c r="I3" s="7" t="s">
        <v>44</v>
      </c>
    </row>
    <row r="4" spans="1:9" x14ac:dyDescent="0.25">
      <c r="A4" s="8" t="s">
        <v>27</v>
      </c>
      <c r="B4" s="18"/>
      <c r="C4" s="18"/>
      <c r="D4" s="18"/>
      <c r="E4" s="18"/>
      <c r="F4" s="18"/>
      <c r="G4" s="18"/>
      <c r="H4" s="18"/>
      <c r="I4" s="10"/>
    </row>
    <row r="5" spans="1:9" x14ac:dyDescent="0.25">
      <c r="A5" s="12" t="s">
        <v>28</v>
      </c>
      <c r="B5" s="18">
        <v>2</v>
      </c>
      <c r="C5" s="18">
        <v>1</v>
      </c>
      <c r="D5" s="18">
        <f>+B5*C5</f>
        <v>2</v>
      </c>
      <c r="E5" s="18">
        <v>6</v>
      </c>
      <c r="F5" s="18">
        <f>+D5*E5</f>
        <v>12</v>
      </c>
      <c r="G5" s="18">
        <f>+F5*0.05</f>
        <v>0.60000000000000009</v>
      </c>
      <c r="H5" s="18">
        <f>+F5*0.1</f>
        <v>1.2000000000000002</v>
      </c>
      <c r="I5" s="11">
        <f>+F5*$F$2+G5*$G$2+H5*$H$2</f>
        <v>647.06400000000008</v>
      </c>
    </row>
    <row r="6" spans="1:9" ht="25.5" x14ac:dyDescent="0.25">
      <c r="A6" s="12" t="s">
        <v>29</v>
      </c>
      <c r="B6" s="18">
        <v>4</v>
      </c>
      <c r="C6" s="18">
        <v>1</v>
      </c>
      <c r="D6" s="18">
        <f t="shared" ref="D6:D9" si="0">+B6*C6</f>
        <v>4</v>
      </c>
      <c r="E6" s="18">
        <v>6</v>
      </c>
      <c r="F6" s="18">
        <f t="shared" ref="F6:F9" si="1">+D6*E6</f>
        <v>24</v>
      </c>
      <c r="G6" s="18">
        <f t="shared" ref="G6:G9" si="2">+F6*0.05</f>
        <v>1.2000000000000002</v>
      </c>
      <c r="H6" s="18">
        <f t="shared" ref="H6:H9" si="3">+F6*0.1</f>
        <v>2.4000000000000004</v>
      </c>
      <c r="I6" s="11">
        <f t="shared" ref="I6:I8" si="4">+F6*$F$2+G6*$G$2+H6*$H$2</f>
        <v>1294.1280000000002</v>
      </c>
    </row>
    <row r="7" spans="1:9" ht="25.5" x14ac:dyDescent="0.25">
      <c r="A7" s="12" t="s">
        <v>30</v>
      </c>
      <c r="B7" s="18">
        <v>2</v>
      </c>
      <c r="C7" s="18">
        <v>1</v>
      </c>
      <c r="D7" s="18">
        <f t="shared" si="0"/>
        <v>2</v>
      </c>
      <c r="E7" s="18">
        <v>6</v>
      </c>
      <c r="F7" s="18">
        <f t="shared" si="1"/>
        <v>12</v>
      </c>
      <c r="G7" s="18">
        <f t="shared" si="2"/>
        <v>0.60000000000000009</v>
      </c>
      <c r="H7" s="18">
        <f t="shared" si="3"/>
        <v>1.2000000000000002</v>
      </c>
      <c r="I7" s="11">
        <f t="shared" si="4"/>
        <v>647.06400000000008</v>
      </c>
    </row>
    <row r="8" spans="1:9" ht="25.5" x14ac:dyDescent="0.25">
      <c r="A8" s="12" t="s">
        <v>31</v>
      </c>
      <c r="B8" s="18">
        <v>4</v>
      </c>
      <c r="C8" s="18">
        <v>1</v>
      </c>
      <c r="D8" s="18">
        <f t="shared" si="0"/>
        <v>4</v>
      </c>
      <c r="E8" s="18">
        <v>6</v>
      </c>
      <c r="F8" s="18">
        <f t="shared" si="1"/>
        <v>24</v>
      </c>
      <c r="G8" s="18">
        <f t="shared" si="2"/>
        <v>1.2000000000000002</v>
      </c>
      <c r="H8" s="18">
        <f t="shared" si="3"/>
        <v>2.4000000000000004</v>
      </c>
      <c r="I8" s="11">
        <f t="shared" si="4"/>
        <v>1294.1280000000002</v>
      </c>
    </row>
    <row r="9" spans="1:9" ht="25.5" x14ac:dyDescent="0.25">
      <c r="A9" s="12" t="s">
        <v>32</v>
      </c>
      <c r="B9" s="18">
        <v>2</v>
      </c>
      <c r="C9" s="18">
        <v>2</v>
      </c>
      <c r="D9" s="18">
        <f t="shared" si="0"/>
        <v>4</v>
      </c>
      <c r="E9" s="18">
        <v>55</v>
      </c>
      <c r="F9" s="18">
        <f t="shared" si="1"/>
        <v>220</v>
      </c>
      <c r="G9" s="18">
        <f t="shared" si="2"/>
        <v>11</v>
      </c>
      <c r="H9" s="18">
        <f t="shared" si="3"/>
        <v>22</v>
      </c>
      <c r="I9" s="11">
        <f>+F9*$F$2+G9*$G$2+H9*$H$2</f>
        <v>11862.84</v>
      </c>
    </row>
    <row r="10" spans="1:9" ht="15.75" customHeight="1" x14ac:dyDescent="0.25">
      <c r="A10" s="37" t="s">
        <v>50</v>
      </c>
      <c r="B10" s="37"/>
      <c r="C10" s="37"/>
      <c r="D10" s="37"/>
      <c r="E10" s="37"/>
      <c r="F10" s="42">
        <f>SUM(F5:H9)</f>
        <v>335.8</v>
      </c>
      <c r="G10" s="42"/>
      <c r="H10" s="42"/>
      <c r="I10" s="20">
        <f>ROUND(SUM(I5:I9),-2)</f>
        <v>15700</v>
      </c>
    </row>
    <row r="11" spans="1:9" ht="15.75" x14ac:dyDescent="0.25">
      <c r="A11" s="4"/>
    </row>
    <row r="12" spans="1:9" x14ac:dyDescent="0.25">
      <c r="A12" s="3" t="s">
        <v>23</v>
      </c>
    </row>
    <row r="13" spans="1:9" ht="35.25" customHeight="1" x14ac:dyDescent="0.25">
      <c r="A13" s="43" t="s">
        <v>76</v>
      </c>
      <c r="B13" s="44"/>
      <c r="C13" s="44"/>
      <c r="D13" s="44"/>
      <c r="E13" s="44"/>
      <c r="F13" s="44"/>
      <c r="G13" s="44"/>
      <c r="H13" s="44"/>
      <c r="I13" s="44"/>
    </row>
    <row r="14" spans="1:9" ht="39" customHeight="1" x14ac:dyDescent="0.25">
      <c r="A14" s="39" t="s">
        <v>49</v>
      </c>
      <c r="B14" s="39"/>
      <c r="C14" s="39"/>
      <c r="D14" s="39"/>
      <c r="E14" s="39"/>
      <c r="F14" s="39"/>
      <c r="G14" s="39"/>
      <c r="H14" s="39"/>
      <c r="I14" s="39"/>
    </row>
    <row r="15" spans="1:9" ht="18.75" customHeight="1" x14ac:dyDescent="0.25">
      <c r="A15" s="39" t="s">
        <v>51</v>
      </c>
      <c r="B15" s="39"/>
      <c r="C15" s="39"/>
      <c r="D15" s="39"/>
      <c r="E15" s="39"/>
      <c r="F15" s="39"/>
      <c r="G15" s="39"/>
      <c r="H15" s="39"/>
      <c r="I15" s="39"/>
    </row>
  </sheetData>
  <mergeCells count="5">
    <mergeCell ref="A15:I15"/>
    <mergeCell ref="A10:E10"/>
    <mergeCell ref="F10:H10"/>
    <mergeCell ref="A13:I13"/>
    <mergeCell ref="A14:I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Industry</vt:lpstr>
      <vt:lpstr>Agency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ONeil</dc:creator>
  <cp:lastModifiedBy>wwrigley</cp:lastModifiedBy>
  <dcterms:created xsi:type="dcterms:W3CDTF">2017-09-07T16:35:28Z</dcterms:created>
  <dcterms:modified xsi:type="dcterms:W3CDTF">2018-08-09T15:07:03Z</dcterms:modified>
</cp:coreProperties>
</file>