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0" yWindow="0" windowWidth="23025" windowHeight="9630"/>
  </bookViews>
  <sheets>
    <sheet name="Table 1" sheetId="1" r:id="rId1"/>
    <sheet name="Table 2" sheetId="2" r:id="rId2"/>
  </sheets>
  <calcPr calcId="171027"/>
  <fileRecoveryPr autoRecover="0"/>
</workbook>
</file>

<file path=xl/calcChain.xml><?xml version="1.0" encoding="utf-8"?>
<calcChain xmlns="http://schemas.openxmlformats.org/spreadsheetml/2006/main">
  <c r="F34" i="1" l="1"/>
  <c r="I35" i="1" l="1"/>
  <c r="I34" i="1" l="1"/>
  <c r="J34" i="1" l="1"/>
  <c r="D16" i="2" l="1"/>
  <c r="D30" i="1" l="1"/>
  <c r="F30" i="1" s="1"/>
  <c r="G30" i="1" s="1"/>
  <c r="F16" i="2"/>
  <c r="D15" i="2"/>
  <c r="F15" i="2" s="1"/>
  <c r="G15" i="2" s="1"/>
  <c r="D14" i="2"/>
  <c r="F14" i="2" s="1"/>
  <c r="G14" i="2" s="1"/>
  <c r="D13" i="2"/>
  <c r="F13" i="2" s="1"/>
  <c r="G13" i="2" s="1"/>
  <c r="D12" i="2"/>
  <c r="F12" i="2" s="1"/>
  <c r="G12" i="2" s="1"/>
  <c r="D11" i="2"/>
  <c r="F11" i="2" s="1"/>
  <c r="G11" i="2" s="1"/>
  <c r="D10" i="2"/>
  <c r="F10" i="2" s="1"/>
  <c r="G10" i="2" s="1"/>
  <c r="D8" i="2"/>
  <c r="F8" i="2" s="1"/>
  <c r="D7" i="2"/>
  <c r="F7" i="2" s="1"/>
  <c r="D29" i="1"/>
  <c r="F29" i="1" s="1"/>
  <c r="D21" i="1"/>
  <c r="F21" i="1" s="1"/>
  <c r="G21" i="1" s="1"/>
  <c r="D20" i="1"/>
  <c r="F20" i="1" s="1"/>
  <c r="G20" i="1" s="1"/>
  <c r="D19" i="1"/>
  <c r="F19" i="1" s="1"/>
  <c r="G19" i="1" s="1"/>
  <c r="D18" i="1"/>
  <c r="F18" i="1" s="1"/>
  <c r="G18" i="1" s="1"/>
  <c r="D17" i="1"/>
  <c r="F17" i="1" s="1"/>
  <c r="G17" i="1" s="1"/>
  <c r="D16" i="1"/>
  <c r="F16" i="1" s="1"/>
  <c r="G16" i="1" s="1"/>
  <c r="D12" i="1"/>
  <c r="F12" i="1" s="1"/>
  <c r="G12" i="1" s="1"/>
  <c r="D11" i="1"/>
  <c r="F11" i="1" s="1"/>
  <c r="D10" i="1"/>
  <c r="F10" i="1" s="1"/>
  <c r="G10" i="1" s="1"/>
  <c r="D8" i="1"/>
  <c r="F8" i="1" s="1"/>
  <c r="G8" i="1" s="1"/>
  <c r="F17" i="2" l="1"/>
  <c r="G8" i="2"/>
  <c r="H8" i="2"/>
  <c r="G7" i="2"/>
  <c r="H7" i="2"/>
  <c r="G16" i="2"/>
  <c r="H10" i="2"/>
  <c r="I10" i="2" s="1"/>
  <c r="H11" i="2"/>
  <c r="I11" i="2" s="1"/>
  <c r="H12" i="2"/>
  <c r="I12" i="2" s="1"/>
  <c r="H13" i="2"/>
  <c r="I13" i="2" s="1"/>
  <c r="H14" i="2"/>
  <c r="I14" i="2" s="1"/>
  <c r="H15" i="2"/>
  <c r="I15" i="2" s="1"/>
  <c r="H16" i="2"/>
  <c r="I16" i="2" s="1"/>
  <c r="G29" i="1"/>
  <c r="H11" i="1"/>
  <c r="G11" i="1"/>
  <c r="H30" i="1"/>
  <c r="I30" i="1" s="1"/>
  <c r="H29" i="1"/>
  <c r="H16" i="1"/>
  <c r="I16" i="1" s="1"/>
  <c r="H17" i="1"/>
  <c r="I17" i="1" s="1"/>
  <c r="H18" i="1"/>
  <c r="I18" i="1" s="1"/>
  <c r="H19" i="1"/>
  <c r="I19" i="1" s="1"/>
  <c r="H20" i="1"/>
  <c r="I20" i="1" s="1"/>
  <c r="H21" i="1"/>
  <c r="I21" i="1" s="1"/>
  <c r="H12" i="1"/>
  <c r="I12" i="1" s="1"/>
  <c r="H10" i="1"/>
  <c r="I10" i="1" s="1"/>
  <c r="H8" i="1"/>
  <c r="I11" i="1" l="1"/>
  <c r="I8" i="2"/>
  <c r="I7" i="2"/>
  <c r="F22" i="1"/>
  <c r="F33" i="1"/>
  <c r="I29" i="1"/>
  <c r="I33" i="1" s="1"/>
  <c r="I8" i="1"/>
  <c r="I36" i="1" l="1"/>
  <c r="I17" i="2"/>
  <c r="F36" i="1"/>
  <c r="J37" i="1" s="1"/>
  <c r="I22" i="1"/>
</calcChain>
</file>

<file path=xl/sharedStrings.xml><?xml version="1.0" encoding="utf-8"?>
<sst xmlns="http://schemas.openxmlformats.org/spreadsheetml/2006/main" count="100" uniqueCount="91">
  <si>
    <t>Burden item</t>
  </si>
  <si>
    <t>(A)</t>
  </si>
  <si>
    <t>(B)</t>
  </si>
  <si>
    <t>(C)</t>
  </si>
  <si>
    <t>(D)</t>
  </si>
  <si>
    <t>(E)</t>
  </si>
  <si>
    <t>(F)</t>
  </si>
  <si>
    <t>(G)</t>
  </si>
  <si>
    <t>(H)</t>
  </si>
  <si>
    <t>1.  Applications</t>
  </si>
  <si>
    <t>N/A</t>
  </si>
  <si>
    <t>2.  Survey and Studies</t>
  </si>
  <si>
    <t>3.  Reporting requirements</t>
  </si>
  <si>
    <t xml:space="preserve">     B.  Required activities</t>
  </si>
  <si>
    <t xml:space="preserve">     C.  Create information</t>
  </si>
  <si>
    <t xml:space="preserve">See 3B </t>
  </si>
  <si>
    <t xml:space="preserve">     D.  Gather existing information</t>
  </si>
  <si>
    <t xml:space="preserve">     E.  Write Report</t>
  </si>
  <si>
    <t xml:space="preserve">        Application of construction or modification</t>
  </si>
  <si>
    <t xml:space="preserve">        Notification of actual startup</t>
  </si>
  <si>
    <t xml:space="preserve">        Notification of physical or operational change</t>
  </si>
  <si>
    <t xml:space="preserve">        Notification of demonstration of CMS</t>
  </si>
  <si>
    <t xml:space="preserve">        Notification of initial performance test</t>
  </si>
  <si>
    <t>Subtotal  for Reporting  Requirements</t>
  </si>
  <si>
    <t>4.  Recordkeeping requirements</t>
  </si>
  <si>
    <t>See 3A</t>
  </si>
  <si>
    <t xml:space="preserve">     B.  Plan activities</t>
  </si>
  <si>
    <t xml:space="preserve">     C.  Implement Activities </t>
  </si>
  <si>
    <t xml:space="preserve">     D.  Develop record system</t>
  </si>
  <si>
    <t xml:space="preserve">     E.  Time to enter information</t>
  </si>
  <si>
    <t xml:space="preserve">    F.  Time to train personnel </t>
  </si>
  <si>
    <t xml:space="preserve">    G.  Time for audits</t>
  </si>
  <si>
    <t xml:space="preserve">Subtotal  for Recordkeeping Requirements  </t>
  </si>
  <si>
    <t>Table 1:  Annual Respondent Burden and Cost – NSPS for Sulfuric Acid Plants (40 CFR Part 60, Subpart H) (Renewal)</t>
  </si>
  <si>
    <t>Technical person- hours per year (E=CxD)</t>
  </si>
  <si>
    <t>Assumptions:</t>
  </si>
  <si>
    <r>
      <t>c</t>
    </r>
    <r>
      <rPr>
        <sz val="10"/>
        <color theme="1"/>
        <rFont val="Times New Roman"/>
        <family val="1"/>
      </rPr>
      <t xml:space="preserve">  We have assumed that it will take one hour for each respondent to read instructions.</t>
    </r>
  </si>
  <si>
    <r>
      <t>d</t>
    </r>
    <r>
      <rPr>
        <sz val="10"/>
        <color theme="1"/>
        <rFont val="Times New Roman"/>
        <family val="1"/>
      </rPr>
      <t xml:space="preserve">  We have assumed that it will take 300 hours for each respondent to complete an initial performance test.</t>
    </r>
  </si>
  <si>
    <r>
      <t>e</t>
    </r>
    <r>
      <rPr>
        <sz val="10"/>
        <color theme="1"/>
        <rFont val="Times New Roman"/>
        <family val="1"/>
      </rPr>
      <t xml:space="preserve">  We have assumed that it will take four hours for each respondent to complete a reference Method 9 test.</t>
    </r>
  </si>
  <si>
    <r>
      <t>f</t>
    </r>
    <r>
      <rPr>
        <sz val="10"/>
        <color theme="1"/>
        <rFont val="Times New Roman"/>
        <family val="1"/>
      </rPr>
      <t xml:space="preserve">  We have assumed that it will take 300 hours to repeat performance test due to failures.</t>
    </r>
  </si>
  <si>
    <r>
      <t>g</t>
    </r>
    <r>
      <rPr>
        <sz val="10"/>
        <color theme="1"/>
        <rFont val="Times New Roman"/>
        <family val="1"/>
      </rPr>
      <t xml:space="preserve">  We have assumed that it will take 40 hours, twice a year, for each respondent to write an excess emission report.</t>
    </r>
  </si>
  <si>
    <r>
      <t xml:space="preserve">h  </t>
    </r>
    <r>
      <rPr>
        <sz val="10"/>
        <color theme="1"/>
        <rFont val="Times New Roman"/>
        <family val="1"/>
      </rPr>
      <t>We have assumed that each respondent will enter information on records of operating parameters 350 times per year.</t>
    </r>
  </si>
  <si>
    <r>
      <t xml:space="preserve">  a</t>
    </r>
    <r>
      <rPr>
        <sz val="10"/>
        <color theme="1"/>
        <rFont val="Times New Roman"/>
        <family val="1"/>
      </rPr>
      <t xml:space="preserve">  We have assumed that there are approximately 53 respondents, with no additional new or reconstructed sources becoming subject to the rule over the next three years.</t>
    </r>
  </si>
  <si>
    <t>Activity</t>
  </si>
  <si>
    <t>EPA person- hours per occurrence</t>
  </si>
  <si>
    <t>No. of occurrences per plant per year</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</si>
  <si>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</si>
  <si>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</si>
  <si>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t>New facility</t>
  </si>
  <si>
    <r>
      <t xml:space="preserve">    Initial performance test </t>
    </r>
    <r>
      <rPr>
        <vertAlign val="superscript"/>
        <sz val="10"/>
        <color theme="1"/>
        <rFont val="Times New Roman"/>
        <family val="1"/>
      </rPr>
      <t>c</t>
    </r>
  </si>
  <si>
    <r>
      <t xml:space="preserve">    Repeat performance test/observed </t>
    </r>
    <r>
      <rPr>
        <vertAlign val="superscript"/>
        <sz val="10"/>
        <color theme="1"/>
        <rFont val="Times New Roman"/>
        <family val="1"/>
      </rPr>
      <t>d</t>
    </r>
  </si>
  <si>
    <t>Review reports</t>
  </si>
  <si>
    <t xml:space="preserve">   Notification of construction</t>
  </si>
  <si>
    <t xml:space="preserve">   Notification of actual startup</t>
  </si>
  <si>
    <t xml:space="preserve">   Notification of initial test</t>
  </si>
  <si>
    <t xml:space="preserve">   Review test results</t>
  </si>
  <si>
    <t xml:space="preserve">   Notification of CMS demonstration</t>
  </si>
  <si>
    <t xml:space="preserve">   Existing facility</t>
  </si>
  <si>
    <t>Table 2:  Average Annual EPA Burden and Cost - NSPS for Sulfuric Acid Plants (40 CFR Part 60, Subpart H) (Renewal)</t>
  </si>
  <si>
    <t>EPA person- hours per plant per year (C=AxB)</t>
  </si>
  <si>
    <t>Management person-hours per year (Ex0.05)</t>
  </si>
  <si>
    <t>Clerical person-hours per year (Ex0.1)</t>
  </si>
  <si>
    <r>
      <t>c</t>
    </r>
    <r>
      <rPr>
        <sz val="10"/>
        <color theme="1"/>
        <rFont val="Times New Roman"/>
        <family val="1"/>
      </rPr>
      <t xml:space="preserve">  We have assumed that it will take fifty hours for each respondent to perform the initial performance test.</t>
    </r>
  </si>
  <si>
    <r>
      <t>d</t>
    </r>
    <r>
      <rPr>
        <sz val="10"/>
        <color theme="1"/>
        <rFont val="Times New Roman"/>
        <family val="1"/>
      </rPr>
      <t xml:space="preserve">  We have assumed that it will take twenty-four hours for each respondent to repeat the performance test due to failure.</t>
    </r>
  </si>
  <si>
    <r>
      <t>e</t>
    </r>
    <r>
      <rPr>
        <sz val="10"/>
        <color theme="1"/>
        <rFont val="Times New Roman"/>
        <family val="1"/>
      </rPr>
      <t xml:space="preserve">  We have assumed that it will take four hours, twice per year, for each respondent to review the excess emission reports.</t>
    </r>
  </si>
  <si>
    <r>
      <t>a</t>
    </r>
    <r>
      <rPr>
        <sz val="10"/>
        <color theme="1"/>
        <rFont val="Times New Roman"/>
        <family val="1"/>
      </rPr>
      <t xml:space="preserve">  We have assumed that there are approximately 53 respondents, with no additional new or reconstructed sources becoming subject to the rule over the next three years. </t>
    </r>
  </si>
  <si>
    <t xml:space="preserve">     A.  Familiarization with rule requirements</t>
  </si>
  <si>
    <t>(A)
Person hours per occurrence</t>
  </si>
  <si>
    <t>(B)
No. of occurrences per respondent per year</t>
  </si>
  <si>
    <t>(C)
Person hours per respondent per year
(C = A x B)</t>
  </si>
  <si>
    <r>
      <t>(D)
Respondents per year</t>
    </r>
    <r>
      <rPr>
        <b/>
        <vertAlign val="superscript"/>
        <sz val="12"/>
        <color theme="1"/>
        <rFont val="Times New Roman"/>
        <family val="1"/>
      </rPr>
      <t>a</t>
    </r>
  </si>
  <si>
    <t>(E)
Technical person- hours per year 
(E = C x D)</t>
  </si>
  <si>
    <t>(F)
Management person hours per year 
(E x 0.05)</t>
  </si>
  <si>
    <t>(G)
Clerical person hours per year 
(E x 0.1)</t>
  </si>
  <si>
    <r>
      <t>(H)
Total Cost Per year</t>
    </r>
    <r>
      <rPr>
        <b/>
        <vertAlign val="superscript"/>
        <sz val="10"/>
        <color theme="1"/>
        <rFont val="Times New Roman"/>
        <family val="1"/>
      </rPr>
      <t>b</t>
    </r>
  </si>
  <si>
    <r>
      <t xml:space="preserve">     A.  Familiarization with rule requirements</t>
    </r>
    <r>
      <rPr>
        <vertAlign val="superscript"/>
        <sz val="10"/>
        <color theme="1"/>
        <rFont val="Times New Roman"/>
        <family val="1"/>
      </rPr>
      <t>c</t>
    </r>
  </si>
  <si>
    <r>
      <t xml:space="preserve">        Initial performance tests</t>
    </r>
    <r>
      <rPr>
        <vertAlign val="superscript"/>
        <sz val="10"/>
        <color theme="1"/>
        <rFont val="Times New Roman"/>
        <family val="1"/>
      </rPr>
      <t>d</t>
    </r>
  </si>
  <si>
    <r>
      <t xml:space="preserve">        Reference Method 9 test</t>
    </r>
    <r>
      <rPr>
        <vertAlign val="superscript"/>
        <sz val="10"/>
        <color theme="1"/>
        <rFont val="Times New Roman"/>
        <family val="1"/>
      </rPr>
      <t>e</t>
    </r>
  </si>
  <si>
    <r>
      <t xml:space="preserve">        Repeat of performance tests</t>
    </r>
    <r>
      <rPr>
        <vertAlign val="superscript"/>
        <sz val="10"/>
        <color theme="1"/>
        <rFont val="Times New Roman"/>
        <family val="1"/>
      </rPr>
      <t>f</t>
    </r>
  </si>
  <si>
    <r>
      <t xml:space="preserve">        Semiannual report of excess emissions</t>
    </r>
    <r>
      <rPr>
        <vertAlign val="superscript"/>
        <sz val="10"/>
        <color theme="1"/>
        <rFont val="Times New Roman"/>
        <family val="1"/>
      </rPr>
      <t>g</t>
    </r>
  </si>
  <si>
    <r>
      <t xml:space="preserve">         Records of operating parameters</t>
    </r>
    <r>
      <rPr>
        <vertAlign val="superscript"/>
        <sz val="10"/>
        <color theme="1"/>
        <rFont val="Times New Roman"/>
        <family val="1"/>
      </rPr>
      <t>h</t>
    </r>
  </si>
  <si>
    <r>
      <t xml:space="preserve">  b</t>
    </r>
    <r>
      <rPr>
        <sz val="10"/>
        <color theme="1"/>
        <rFont val="Times New Roman"/>
        <family val="1"/>
      </rPr>
      <t xml:space="preserve">  This ICR uses the following labor rates:  $144.03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groups.  The rates are from column 1, Total Compensation.  The rates have been increased by 110 percent to account for the benefit packages available to those employed by private industry.</t>
    </r>
  </si>
  <si>
    <r>
      <t xml:space="preserve">   Excess emission reports</t>
    </r>
    <r>
      <rPr>
        <vertAlign val="superscript"/>
        <sz val="10"/>
        <color theme="1"/>
        <rFont val="Times New Roman"/>
        <family val="1"/>
      </rPr>
      <t>e</t>
    </r>
  </si>
  <si>
    <r>
      <t>b</t>
    </r>
    <r>
      <rPr>
        <sz val="10"/>
        <color theme="1"/>
        <rFont val="Times New Roman"/>
        <family val="1"/>
      </rPr>
      <t xml:space="preserve">  This cost is based on the following hourly labor rates times a 1.6 benefits multiplication factor to account for government overhead expenses: $64.80 for Managerial, $48.08 for Technical and $26.02 Clerical.  These rates are from the Office of Personnel Management (OPM) "2017 General Schedule" which excludes locality rates of pay.</t>
    </r>
  </si>
  <si>
    <r>
      <t xml:space="preserve">f    </t>
    </r>
    <r>
      <rPr>
        <sz val="10"/>
        <color theme="1"/>
        <rFont val="Times New Roman"/>
        <family val="1"/>
      </rPr>
      <t>Totals have been rounded to 3 significant figures. Figures may not add exactly due to rounding.</t>
    </r>
  </si>
  <si>
    <r>
      <t>TOTAL ANNUAL BURDEN AND COST (rounded)</t>
    </r>
    <r>
      <rPr>
        <b/>
        <vertAlign val="superscript"/>
        <sz val="10"/>
        <color theme="1"/>
        <rFont val="Times New Roman"/>
        <family val="1"/>
      </rPr>
      <t>f</t>
    </r>
  </si>
  <si>
    <r>
      <t xml:space="preserve">i </t>
    </r>
    <r>
      <rPr>
        <sz val="10"/>
        <color theme="1"/>
        <rFont val="Times New Roman"/>
        <family val="1"/>
      </rPr>
      <t xml:space="preserve">  We have assumed that records of conversion factors will be recorded three times daily, at 350 days per year, for a total of 3x350=1,050 times per year.</t>
    </r>
  </si>
  <si>
    <r>
      <t xml:space="preserve">j    </t>
    </r>
    <r>
      <rPr>
        <sz val="10"/>
        <color theme="1"/>
        <rFont val="Times New Roman"/>
        <family val="1"/>
      </rPr>
      <t>Totals have been rounded to 3 significant figures. Figures may not add exactly due to rounding.</t>
    </r>
  </si>
  <si>
    <r>
      <t xml:space="preserve">         Record of conversion factors/calculation</t>
    </r>
    <r>
      <rPr>
        <vertAlign val="superscript"/>
        <sz val="10"/>
        <color theme="1"/>
        <rFont val="Times New Roman"/>
        <family val="1"/>
      </rPr>
      <t>j,k</t>
    </r>
  </si>
  <si>
    <r>
      <t>TOTAL LABOR BURDEN AND COST (rounded)</t>
    </r>
    <r>
      <rPr>
        <b/>
        <vertAlign val="superscript"/>
        <sz val="10"/>
        <color theme="1"/>
        <rFont val="Times New Roman"/>
        <family val="1"/>
      </rPr>
      <t>j</t>
    </r>
  </si>
  <si>
    <r>
      <t>TOTAL CAPITAL AND O&amp;M COST (rounded)</t>
    </r>
    <r>
      <rPr>
        <b/>
        <vertAlign val="superscript"/>
        <sz val="10"/>
        <color rgb="FF000000"/>
        <rFont val="Times New Roman"/>
        <family val="1"/>
      </rPr>
      <t>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</si>
</sst>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0.0"/>
  </numFmts>
  <fonts count="14"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sz val="12"/>
      <color theme="1"/>
      <name val="Times New Roman"/>
      <family val="1"/>
    </font>
    <font>
      <vertAlign val="superscript"/>
      <sz val="12"/>
      <color theme="1"/>
      <name val="Times New Roman"/>
      <family val="1"/>
    </font>
    <font>
      <b/>
      <i/>
      <sz val="10"/>
      <color theme="1"/>
      <name val="Times New Roman"/>
      <family val="1"/>
    </font>
    <font>
      <i/>
      <sz val="11"/>
      <color theme="1"/>
      <name val="Calibri"/>
      <family val="2"/>
      <scheme val="minor"/>
    </font>
    <font>
      <b/>
      <sz val="10"/>
      <color rgb="FF000000"/>
      <name val="Times New Roman"/>
      <family val="1"/>
    </font>
    <font>
      <b/>
      <vertAlign val="superscript"/>
      <sz val="10"/>
      <color rgb="FF000000"/>
      <name val="Times New Roman"/>
      <family val="1"/>
    </font>
    <font>
      <sz val="10"/>
      <name val="Times New Roman"/>
      <family val="1"/>
    </font>
    <font>
      <i/>
      <sz val="10"/>
      <color theme="1"/>
      <name val="Times New Roman"/>
      <family val="1"/>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4" fillId="0" borderId="1" xfId="0" applyFont="1" applyBorder="1" applyAlignment="1">
      <alignment horizontal="left" vertical="top" wrapText="1" indent="1"/>
    </xf>
    <xf numFmtId="0" fontId="4" fillId="0" borderId="1" xfId="0" applyFont="1" applyBorder="1" applyAlignment="1">
      <alignment horizontal="center" vertical="top" wrapText="1"/>
    </xf>
    <xf numFmtId="0" fontId="4" fillId="0" borderId="1" xfId="0" applyFont="1" applyBorder="1" applyAlignment="1">
      <alignment horizontal="right" vertical="top" wrapText="1" indent="1"/>
    </xf>
    <xf numFmtId="6" fontId="4" fillId="0" borderId="1" xfId="0" applyNumberFormat="1" applyFont="1" applyBorder="1" applyAlignment="1">
      <alignment horizontal="right" vertical="top" wrapText="1" indent="1"/>
    </xf>
    <xf numFmtId="3" fontId="4" fillId="0" borderId="1" xfId="0" applyNumberFormat="1" applyFont="1" applyBorder="1" applyAlignment="1">
      <alignment horizontal="center" vertical="top" wrapText="1"/>
    </xf>
    <xf numFmtId="0" fontId="1" fillId="2" borderId="1" xfId="0" applyFont="1" applyFill="1" applyBorder="1" applyAlignment="1">
      <alignment horizontal="center" vertical="top" wrapText="1"/>
    </xf>
    <xf numFmtId="0" fontId="1" fillId="0" borderId="0" xfId="0" applyFont="1"/>
    <xf numFmtId="0" fontId="7" fillId="0" borderId="0" xfId="0" applyFont="1"/>
    <xf numFmtId="0" fontId="4" fillId="0" borderId="0" xfId="0" applyFont="1"/>
    <xf numFmtId="164" fontId="4"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6" fontId="1" fillId="0" borderId="1" xfId="0" applyNumberFormat="1" applyFont="1" applyBorder="1" applyAlignment="1">
      <alignment horizontal="right" vertical="top" wrapText="1" indent="1"/>
    </xf>
    <xf numFmtId="0" fontId="6" fillId="0" borderId="0" xfId="0" applyFont="1"/>
    <xf numFmtId="0" fontId="5" fillId="0" borderId="0" xfId="0" applyFont="1"/>
    <xf numFmtId="6" fontId="8" fillId="0" borderId="1" xfId="0" applyNumberFormat="1" applyFont="1" applyBorder="1" applyAlignment="1">
      <alignment horizontal="right" vertical="top" wrapText="1" inden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 fillId="2" borderId="5" xfId="0" applyFont="1" applyFill="1" applyBorder="1" applyAlignment="1">
      <alignment horizontal="center" wrapText="1"/>
    </xf>
    <xf numFmtId="0" fontId="1" fillId="0" borderId="1" xfId="0" applyFont="1" applyBorder="1" applyAlignment="1">
      <alignment vertical="top"/>
    </xf>
    <xf numFmtId="0" fontId="10" fillId="0" borderId="1" xfId="0" applyFont="1" applyFill="1" applyBorder="1" applyAlignment="1">
      <alignment horizontal="left"/>
    </xf>
    <xf numFmtId="0" fontId="12" fillId="0" borderId="1" xfId="0" applyFont="1" applyBorder="1" applyAlignment="1">
      <alignment horizontal="center" vertical="top" wrapText="1"/>
    </xf>
    <xf numFmtId="6" fontId="13" fillId="0" borderId="1" xfId="0" applyNumberFormat="1" applyFont="1" applyBorder="1" applyAlignment="1">
      <alignment horizontal="right" vertical="top" wrapText="1" indent="1"/>
    </xf>
    <xf numFmtId="8" fontId="4" fillId="0" borderId="1" xfId="0" applyNumberFormat="1" applyFont="1" applyBorder="1" applyAlignment="1">
      <alignment horizontal="right" vertical="top" wrapText="1" indent="1"/>
    </xf>
    <xf numFmtId="6" fontId="0" fillId="0" borderId="0" xfId="0" applyNumberFormat="1"/>
    <xf numFmtId="6" fontId="8" fillId="0" borderId="1" xfId="0" applyNumberFormat="1" applyFont="1" applyFill="1" applyBorder="1" applyAlignment="1">
      <alignment horizontal="right" vertical="top" wrapText="1" indent="1"/>
    </xf>
    <xf numFmtId="0" fontId="7" fillId="0" borderId="0" xfId="0" applyFont="1" applyAlignment="1">
      <alignment horizontal="left" wrapText="1"/>
    </xf>
    <xf numFmtId="3" fontId="8" fillId="0" borderId="2" xfId="0" applyNumberFormat="1" applyFont="1" applyBorder="1" applyAlignment="1">
      <alignment horizontal="center" vertical="top" wrapText="1"/>
    </xf>
    <xf numFmtId="3" fontId="8" fillId="0" borderId="3" xfId="0" applyNumberFormat="1" applyFont="1" applyBorder="1" applyAlignment="1">
      <alignment horizontal="center" vertical="top" wrapText="1"/>
    </xf>
    <xf numFmtId="3" fontId="8" fillId="0" borderId="4" xfId="0" applyNumberFormat="1" applyFont="1" applyBorder="1" applyAlignment="1">
      <alignment horizontal="center"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3" fontId="13" fillId="0" borderId="2" xfId="0" applyNumberFormat="1" applyFont="1" applyBorder="1" applyAlignment="1">
      <alignment horizontal="center" vertical="top" wrapText="1"/>
    </xf>
    <xf numFmtId="3" fontId="13" fillId="0" borderId="3" xfId="0" applyNumberFormat="1" applyFont="1" applyBorder="1" applyAlignment="1">
      <alignment horizontal="center" vertical="top" wrapText="1"/>
    </xf>
    <xf numFmtId="3" fontId="13" fillId="0" borderId="4" xfId="0" applyNumberFormat="1"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3" fontId="1" fillId="0" borderId="2"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0" fontId="1" fillId="2" borderId="1" xfId="0" applyFont="1" applyFill="1" applyBorder="1" applyAlignment="1">
      <alignment horizontal="center"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zoomScale="110" zoomScaleNormal="110" workbookViewId="0"/>
  </sheetViews>
  <sheetFormatPr defaultRowHeight="15" x14ac:dyDescent="0.25"/>
  <cols>
    <col min="1" max="1" width="44.85546875" customWidth="1"/>
    <col min="2" max="8" width="11.28515625" customWidth="1"/>
    <col min="9" max="9" width="12.85546875" customWidth="1"/>
    <col min="10" max="10" width="11.7109375" bestFit="1" customWidth="1"/>
  </cols>
  <sheetData>
    <row r="1" spans="1:9" ht="15.75" x14ac:dyDescent="0.25">
      <c r="A1" s="13" t="s">
        <v>33</v>
      </c>
    </row>
    <row r="3" spans="1:9" x14ac:dyDescent="0.25">
      <c r="F3">
        <v>108.28</v>
      </c>
      <c r="G3">
        <v>144.03</v>
      </c>
      <c r="H3">
        <v>53.34</v>
      </c>
    </row>
    <row r="4" spans="1:9" ht="83.25" customHeight="1" x14ac:dyDescent="0.25">
      <c r="A4" s="18" t="s">
        <v>0</v>
      </c>
      <c r="B4" s="6" t="s">
        <v>67</v>
      </c>
      <c r="C4" s="6" t="s">
        <v>68</v>
      </c>
      <c r="D4" s="6" t="s">
        <v>69</v>
      </c>
      <c r="E4" s="6" t="s">
        <v>70</v>
      </c>
      <c r="F4" s="6" t="s">
        <v>71</v>
      </c>
      <c r="G4" s="6" t="s">
        <v>72</v>
      </c>
      <c r="H4" s="6" t="s">
        <v>73</v>
      </c>
      <c r="I4" s="6" t="s">
        <v>74</v>
      </c>
    </row>
    <row r="5" spans="1:9" x14ac:dyDescent="0.25">
      <c r="A5" s="1" t="s">
        <v>9</v>
      </c>
      <c r="B5" s="2" t="s">
        <v>10</v>
      </c>
      <c r="C5" s="1"/>
      <c r="D5" s="2"/>
      <c r="E5" s="2"/>
      <c r="F5" s="2"/>
      <c r="G5" s="2"/>
      <c r="H5" s="2"/>
      <c r="I5" s="3"/>
    </row>
    <row r="6" spans="1:9" x14ac:dyDescent="0.25">
      <c r="A6" s="1" t="s">
        <v>11</v>
      </c>
      <c r="B6" s="2" t="s">
        <v>10</v>
      </c>
      <c r="C6" s="1"/>
      <c r="D6" s="2"/>
      <c r="E6" s="2"/>
      <c r="F6" s="2"/>
      <c r="G6" s="2"/>
      <c r="H6" s="2"/>
      <c r="I6" s="3"/>
    </row>
    <row r="7" spans="1:9" x14ac:dyDescent="0.25">
      <c r="A7" s="1" t="s">
        <v>12</v>
      </c>
      <c r="B7" s="2"/>
      <c r="C7" s="2"/>
      <c r="D7" s="2"/>
      <c r="E7" s="2"/>
      <c r="F7" s="2"/>
      <c r="G7" s="2"/>
      <c r="H7" s="2"/>
      <c r="I7" s="3"/>
    </row>
    <row r="8" spans="1:9" ht="15.75" x14ac:dyDescent="0.25">
      <c r="A8" s="1" t="s">
        <v>75</v>
      </c>
      <c r="B8" s="2">
        <v>1</v>
      </c>
      <c r="C8" s="2">
        <v>1</v>
      </c>
      <c r="D8" s="2">
        <f>B8*C8</f>
        <v>1</v>
      </c>
      <c r="E8" s="2">
        <v>53</v>
      </c>
      <c r="F8" s="2">
        <f>D8*E8</f>
        <v>53</v>
      </c>
      <c r="G8" s="2">
        <f>F8*0.05</f>
        <v>2.6500000000000004</v>
      </c>
      <c r="H8" s="2">
        <f>F8*0.1</f>
        <v>5.3000000000000007</v>
      </c>
      <c r="I8" s="23">
        <f>F8*$F$3+G8*$G$3+H8*$H$3</f>
        <v>6403.2215000000006</v>
      </c>
    </row>
    <row r="9" spans="1:9" x14ac:dyDescent="0.25">
      <c r="A9" s="1" t="s">
        <v>13</v>
      </c>
      <c r="B9" s="2"/>
      <c r="C9" s="2"/>
      <c r="D9" s="2"/>
      <c r="E9" s="2"/>
      <c r="F9" s="2"/>
      <c r="G9" s="2"/>
      <c r="H9" s="2"/>
      <c r="I9" s="3"/>
    </row>
    <row r="10" spans="1:9" ht="15.75" x14ac:dyDescent="0.25">
      <c r="A10" s="1" t="s">
        <v>76</v>
      </c>
      <c r="B10" s="2">
        <v>300</v>
      </c>
      <c r="C10" s="2">
        <v>1</v>
      </c>
      <c r="D10" s="2">
        <f t="shared" ref="D10:D12" si="0">B10*C10</f>
        <v>300</v>
      </c>
      <c r="E10" s="2">
        <v>0</v>
      </c>
      <c r="F10" s="2">
        <f>D10*E10</f>
        <v>0</v>
      </c>
      <c r="G10" s="2">
        <f>F10*0.05</f>
        <v>0</v>
      </c>
      <c r="H10" s="2">
        <f>F10*0.1</f>
        <v>0</v>
      </c>
      <c r="I10" s="4">
        <f>F10*$F$3+G10*$G$3+H10*$H$3</f>
        <v>0</v>
      </c>
    </row>
    <row r="11" spans="1:9" ht="15.75" x14ac:dyDescent="0.25">
      <c r="A11" s="1" t="s">
        <v>77</v>
      </c>
      <c r="B11" s="2">
        <v>4</v>
      </c>
      <c r="C11" s="2">
        <v>1</v>
      </c>
      <c r="D11" s="2">
        <f t="shared" si="0"/>
        <v>4</v>
      </c>
      <c r="E11" s="2">
        <v>0</v>
      </c>
      <c r="F11" s="2">
        <f>D11*E11</f>
        <v>0</v>
      </c>
      <c r="G11" s="2">
        <f>F11*0.05</f>
        <v>0</v>
      </c>
      <c r="H11" s="2">
        <f>F11*0.1</f>
        <v>0</v>
      </c>
      <c r="I11" s="4">
        <f>F11*$F$3+G11*$G$3+H11*$H$3</f>
        <v>0</v>
      </c>
    </row>
    <row r="12" spans="1:9" ht="15.75" x14ac:dyDescent="0.25">
      <c r="A12" s="1" t="s">
        <v>78</v>
      </c>
      <c r="B12" s="2">
        <v>300</v>
      </c>
      <c r="C12" s="2">
        <v>1</v>
      </c>
      <c r="D12" s="2">
        <f t="shared" si="0"/>
        <v>300</v>
      </c>
      <c r="E12" s="2">
        <v>0</v>
      </c>
      <c r="F12" s="2">
        <f>D12*E12</f>
        <v>0</v>
      </c>
      <c r="G12" s="2">
        <f>F12*0.05</f>
        <v>0</v>
      </c>
      <c r="H12" s="2">
        <f>F12*0.1</f>
        <v>0</v>
      </c>
      <c r="I12" s="4">
        <f>F12*$F$3+G12*$G$3+H12*$H$3</f>
        <v>0</v>
      </c>
    </row>
    <row r="13" spans="1:9" x14ac:dyDescent="0.25">
      <c r="A13" s="1" t="s">
        <v>14</v>
      </c>
      <c r="B13" s="2" t="s">
        <v>15</v>
      </c>
      <c r="C13" s="2"/>
      <c r="D13" s="2"/>
      <c r="E13" s="2"/>
      <c r="F13" s="2"/>
      <c r="G13" s="2"/>
      <c r="H13" s="2"/>
      <c r="I13" s="3"/>
    </row>
    <row r="14" spans="1:9" x14ac:dyDescent="0.25">
      <c r="A14" s="1" t="s">
        <v>16</v>
      </c>
      <c r="B14" s="2" t="s">
        <v>15</v>
      </c>
      <c r="C14" s="2"/>
      <c r="D14" s="2"/>
      <c r="E14" s="2"/>
      <c r="F14" s="2"/>
      <c r="G14" s="2"/>
      <c r="H14" s="2"/>
      <c r="I14" s="3"/>
    </row>
    <row r="15" spans="1:9" x14ac:dyDescent="0.25">
      <c r="A15" s="1" t="s">
        <v>17</v>
      </c>
      <c r="B15" s="2"/>
      <c r="C15" s="2"/>
      <c r="D15" s="2"/>
      <c r="E15" s="2"/>
      <c r="F15" s="2"/>
      <c r="G15" s="2"/>
      <c r="H15" s="2"/>
      <c r="I15" s="3"/>
    </row>
    <row r="16" spans="1:9" x14ac:dyDescent="0.25">
      <c r="A16" s="1" t="s">
        <v>18</v>
      </c>
      <c r="B16" s="2">
        <v>2</v>
      </c>
      <c r="C16" s="2">
        <v>1</v>
      </c>
      <c r="D16" s="2">
        <f t="shared" ref="D16:D21" si="1">B16*C16</f>
        <v>2</v>
      </c>
      <c r="E16" s="2">
        <v>0</v>
      </c>
      <c r="F16" s="2">
        <f t="shared" ref="F16:F21" si="2">D16*E16</f>
        <v>0</v>
      </c>
      <c r="G16" s="2">
        <f t="shared" ref="G16:G21" si="3">F16*0.05</f>
        <v>0</v>
      </c>
      <c r="H16" s="2">
        <f t="shared" ref="H16:H21" si="4">F16*0.1</f>
        <v>0</v>
      </c>
      <c r="I16" s="4">
        <f t="shared" ref="I16:I21" si="5">F16*$F$3+G16*$G$3+H16*$H$3</f>
        <v>0</v>
      </c>
    </row>
    <row r="17" spans="1:9" x14ac:dyDescent="0.25">
      <c r="A17" s="1" t="s">
        <v>19</v>
      </c>
      <c r="B17" s="2">
        <v>2</v>
      </c>
      <c r="C17" s="2">
        <v>1</v>
      </c>
      <c r="D17" s="2">
        <f t="shared" si="1"/>
        <v>2</v>
      </c>
      <c r="E17" s="2">
        <v>0</v>
      </c>
      <c r="F17" s="2">
        <f t="shared" si="2"/>
        <v>0</v>
      </c>
      <c r="G17" s="2">
        <f t="shared" si="3"/>
        <v>0</v>
      </c>
      <c r="H17" s="2">
        <f t="shared" si="4"/>
        <v>0</v>
      </c>
      <c r="I17" s="4">
        <f t="shared" si="5"/>
        <v>0</v>
      </c>
    </row>
    <row r="18" spans="1:9" x14ac:dyDescent="0.25">
      <c r="A18" s="1" t="s">
        <v>20</v>
      </c>
      <c r="B18" s="2">
        <v>2</v>
      </c>
      <c r="C18" s="2">
        <v>1</v>
      </c>
      <c r="D18" s="2">
        <f t="shared" si="1"/>
        <v>2</v>
      </c>
      <c r="E18" s="2">
        <v>0</v>
      </c>
      <c r="F18" s="2">
        <f t="shared" si="2"/>
        <v>0</v>
      </c>
      <c r="G18" s="2">
        <f t="shared" si="3"/>
        <v>0</v>
      </c>
      <c r="H18" s="2">
        <f t="shared" si="4"/>
        <v>0</v>
      </c>
      <c r="I18" s="4">
        <f t="shared" si="5"/>
        <v>0</v>
      </c>
    </row>
    <row r="19" spans="1:9" x14ac:dyDescent="0.25">
      <c r="A19" s="1" t="s">
        <v>21</v>
      </c>
      <c r="B19" s="2">
        <v>2</v>
      </c>
      <c r="C19" s="2">
        <v>1</v>
      </c>
      <c r="D19" s="2">
        <f t="shared" si="1"/>
        <v>2</v>
      </c>
      <c r="E19" s="2">
        <v>0</v>
      </c>
      <c r="F19" s="2">
        <f t="shared" si="2"/>
        <v>0</v>
      </c>
      <c r="G19" s="2">
        <f t="shared" si="3"/>
        <v>0</v>
      </c>
      <c r="H19" s="2">
        <f t="shared" si="4"/>
        <v>0</v>
      </c>
      <c r="I19" s="4">
        <f t="shared" si="5"/>
        <v>0</v>
      </c>
    </row>
    <row r="20" spans="1:9" x14ac:dyDescent="0.25">
      <c r="A20" s="1" t="s">
        <v>22</v>
      </c>
      <c r="B20" s="2">
        <v>2</v>
      </c>
      <c r="C20" s="2">
        <v>1</v>
      </c>
      <c r="D20" s="2">
        <f t="shared" si="1"/>
        <v>2</v>
      </c>
      <c r="E20" s="2">
        <v>0</v>
      </c>
      <c r="F20" s="2">
        <f t="shared" si="2"/>
        <v>0</v>
      </c>
      <c r="G20" s="2">
        <f t="shared" si="3"/>
        <v>0</v>
      </c>
      <c r="H20" s="2">
        <f t="shared" si="4"/>
        <v>0</v>
      </c>
      <c r="I20" s="4">
        <f t="shared" si="5"/>
        <v>0</v>
      </c>
    </row>
    <row r="21" spans="1:9" ht="15.75" x14ac:dyDescent="0.25">
      <c r="A21" s="1" t="s">
        <v>79</v>
      </c>
      <c r="B21" s="2">
        <v>40</v>
      </c>
      <c r="C21" s="2">
        <v>2</v>
      </c>
      <c r="D21" s="2">
        <f t="shared" si="1"/>
        <v>80</v>
      </c>
      <c r="E21" s="2">
        <v>53</v>
      </c>
      <c r="F21" s="5">
        <f t="shared" si="2"/>
        <v>4240</v>
      </c>
      <c r="G21" s="2">
        <f t="shared" si="3"/>
        <v>212</v>
      </c>
      <c r="H21" s="2">
        <f t="shared" si="4"/>
        <v>424</v>
      </c>
      <c r="I21" s="23">
        <f t="shared" si="5"/>
        <v>512257.72</v>
      </c>
    </row>
    <row r="22" spans="1:9" x14ac:dyDescent="0.25">
      <c r="A22" s="30" t="s">
        <v>23</v>
      </c>
      <c r="B22" s="31"/>
      <c r="C22" s="31"/>
      <c r="D22" s="31"/>
      <c r="E22" s="32"/>
      <c r="F22" s="27">
        <f>SUM(F8:H21)</f>
        <v>4936.95</v>
      </c>
      <c r="G22" s="28"/>
      <c r="H22" s="29"/>
      <c r="I22" s="15">
        <f>SUM(I8:I21)</f>
        <v>518660.94149999996</v>
      </c>
    </row>
    <row r="23" spans="1:9" x14ac:dyDescent="0.25">
      <c r="A23" s="1" t="s">
        <v>24</v>
      </c>
      <c r="B23" s="2"/>
      <c r="C23" s="2"/>
      <c r="D23" s="2"/>
      <c r="E23" s="2"/>
      <c r="F23" s="2"/>
      <c r="G23" s="2"/>
      <c r="H23" s="2"/>
      <c r="I23" s="3"/>
    </row>
    <row r="24" spans="1:9" x14ac:dyDescent="0.25">
      <c r="A24" s="1" t="s">
        <v>66</v>
      </c>
      <c r="B24" s="2" t="s">
        <v>25</v>
      </c>
      <c r="C24" s="2"/>
      <c r="D24" s="2"/>
      <c r="E24" s="2"/>
      <c r="F24" s="2"/>
      <c r="G24" s="2"/>
      <c r="H24" s="2"/>
      <c r="I24" s="3"/>
    </row>
    <row r="25" spans="1:9" x14ac:dyDescent="0.25">
      <c r="A25" s="1" t="s">
        <v>26</v>
      </c>
      <c r="B25" s="2" t="s">
        <v>25</v>
      </c>
      <c r="C25" s="2"/>
      <c r="D25" s="2"/>
      <c r="E25" s="2"/>
      <c r="F25" s="2"/>
      <c r="G25" s="2"/>
      <c r="H25" s="2"/>
      <c r="I25" s="3"/>
    </row>
    <row r="26" spans="1:9" x14ac:dyDescent="0.25">
      <c r="A26" s="1" t="s">
        <v>27</v>
      </c>
      <c r="B26" s="2" t="s">
        <v>25</v>
      </c>
      <c r="C26" s="2"/>
      <c r="D26" s="2"/>
      <c r="E26" s="2"/>
      <c r="F26" s="2"/>
      <c r="G26" s="2"/>
      <c r="H26" s="2"/>
      <c r="I26" s="3"/>
    </row>
    <row r="27" spans="1:9" x14ac:dyDescent="0.25">
      <c r="A27" s="1" t="s">
        <v>28</v>
      </c>
      <c r="B27" s="2" t="s">
        <v>10</v>
      </c>
      <c r="C27" s="2"/>
      <c r="D27" s="2"/>
      <c r="E27" s="2"/>
      <c r="F27" s="2"/>
      <c r="G27" s="2"/>
      <c r="H27" s="2"/>
      <c r="I27" s="3"/>
    </row>
    <row r="28" spans="1:9" x14ac:dyDescent="0.25">
      <c r="A28" s="1" t="s">
        <v>29</v>
      </c>
      <c r="B28" s="2"/>
      <c r="C28" s="2"/>
      <c r="D28" s="2"/>
      <c r="E28" s="2"/>
      <c r="F28" s="2"/>
      <c r="G28" s="10"/>
      <c r="H28" s="2"/>
      <c r="I28" s="3"/>
    </row>
    <row r="29" spans="1:9" ht="15.75" x14ac:dyDescent="0.25">
      <c r="A29" s="1" t="s">
        <v>80</v>
      </c>
      <c r="B29" s="2">
        <v>0.25</v>
      </c>
      <c r="C29" s="2">
        <v>350</v>
      </c>
      <c r="D29" s="21">
        <f t="shared" ref="D29" si="6">B29*C29</f>
        <v>87.5</v>
      </c>
      <c r="E29" s="2">
        <v>53</v>
      </c>
      <c r="F29" s="2">
        <f>D29*E29</f>
        <v>4637.5</v>
      </c>
      <c r="G29" s="11">
        <f t="shared" ref="G29:G30" si="7">F29*0.05</f>
        <v>231.875</v>
      </c>
      <c r="H29" s="11">
        <f t="shared" ref="H29:H30" si="8">F29*0.1</f>
        <v>463.75</v>
      </c>
      <c r="I29" s="23">
        <f t="shared" ref="I29:I30" si="9">F29*$F$3+G29*$G$3+H29*$H$3</f>
        <v>560281.88125000009</v>
      </c>
    </row>
    <row r="30" spans="1:9" ht="15.75" x14ac:dyDescent="0.25">
      <c r="A30" s="1" t="s">
        <v>88</v>
      </c>
      <c r="B30" s="2">
        <v>0.05</v>
      </c>
      <c r="C30" s="5">
        <v>1050</v>
      </c>
      <c r="D30" s="2">
        <f>B30*C30</f>
        <v>52.5</v>
      </c>
      <c r="E30" s="2">
        <v>53</v>
      </c>
      <c r="F30" s="2">
        <f t="shared" ref="F30" si="10">D30*E30</f>
        <v>2782.5</v>
      </c>
      <c r="G30" s="11">
        <f t="shared" si="7"/>
        <v>139.125</v>
      </c>
      <c r="H30" s="11">
        <f t="shared" si="8"/>
        <v>278.25</v>
      </c>
      <c r="I30" s="23">
        <f t="shared" si="9"/>
        <v>336169.12874999997</v>
      </c>
    </row>
    <row r="31" spans="1:9" x14ac:dyDescent="0.25">
      <c r="A31" s="1" t="s">
        <v>30</v>
      </c>
      <c r="B31" s="2" t="s">
        <v>10</v>
      </c>
      <c r="C31" s="2"/>
      <c r="D31" s="2"/>
      <c r="E31" s="2"/>
      <c r="F31" s="2"/>
      <c r="G31" s="11"/>
      <c r="H31" s="2"/>
      <c r="I31" s="3"/>
    </row>
    <row r="32" spans="1:9" x14ac:dyDescent="0.25">
      <c r="A32" s="1" t="s">
        <v>31</v>
      </c>
      <c r="B32" s="2" t="s">
        <v>10</v>
      </c>
      <c r="C32" s="2"/>
      <c r="D32" s="2"/>
      <c r="E32" s="2"/>
      <c r="F32" s="2"/>
      <c r="H32" s="2"/>
      <c r="I32" s="3"/>
    </row>
    <row r="33" spans="1:10" x14ac:dyDescent="0.25">
      <c r="A33" s="30" t="s">
        <v>32</v>
      </c>
      <c r="B33" s="33"/>
      <c r="C33" s="33"/>
      <c r="D33" s="33"/>
      <c r="E33" s="34"/>
      <c r="F33" s="35">
        <f>SUM(F29:H30)</f>
        <v>8533</v>
      </c>
      <c r="G33" s="36"/>
      <c r="H33" s="37"/>
      <c r="I33" s="22">
        <f>SUM(I29:I30)</f>
        <v>896451.01</v>
      </c>
    </row>
    <row r="34" spans="1:10" ht="15.75" x14ac:dyDescent="0.25">
      <c r="A34" s="19" t="s">
        <v>89</v>
      </c>
      <c r="B34" s="16"/>
      <c r="C34" s="16"/>
      <c r="D34" s="16"/>
      <c r="E34" s="17"/>
      <c r="F34" s="27">
        <f>ROUND(SUM(F22,F33),-2)</f>
        <v>13500</v>
      </c>
      <c r="G34" s="28"/>
      <c r="H34" s="29"/>
      <c r="I34" s="25">
        <f>ROUND(I33+I22,-4)</f>
        <v>1420000</v>
      </c>
      <c r="J34" s="24">
        <f>+I33+I22</f>
        <v>1415111.9515</v>
      </c>
    </row>
    <row r="35" spans="1:10" ht="16.5" x14ac:dyDescent="0.25">
      <c r="A35" s="20" t="s">
        <v>90</v>
      </c>
      <c r="B35" s="16"/>
      <c r="C35" s="16"/>
      <c r="D35" s="16"/>
      <c r="E35" s="17"/>
      <c r="F35" s="2"/>
      <c r="H35" s="2"/>
      <c r="I35" s="15">
        <f>ROUND(238500,-3)</f>
        <v>239000</v>
      </c>
    </row>
    <row r="36" spans="1:10" x14ac:dyDescent="0.25">
      <c r="A36" s="38" t="s">
        <v>89</v>
      </c>
      <c r="B36" s="39"/>
      <c r="C36" s="39"/>
      <c r="D36" s="39"/>
      <c r="E36" s="40"/>
      <c r="F36" s="41">
        <f>ROUND(SUM(F22,F33),-2)</f>
        <v>13500</v>
      </c>
      <c r="G36" s="42"/>
      <c r="H36" s="43"/>
      <c r="I36" s="12">
        <f>ROUND(SUM(I33,I22,I35),-4)</f>
        <v>1650000</v>
      </c>
    </row>
    <row r="37" spans="1:10" x14ac:dyDescent="0.25">
      <c r="J37">
        <f>F36/106</f>
        <v>127.35849056603773</v>
      </c>
    </row>
    <row r="38" spans="1:10" x14ac:dyDescent="0.25">
      <c r="A38" s="7" t="s">
        <v>35</v>
      </c>
    </row>
    <row r="39" spans="1:10" ht="18.75" x14ac:dyDescent="0.25">
      <c r="A39" s="8" t="s">
        <v>42</v>
      </c>
      <c r="B39" s="9"/>
    </row>
    <row r="40" spans="1:10" ht="43.5" customHeight="1" x14ac:dyDescent="0.25">
      <c r="A40" s="26" t="s">
        <v>81</v>
      </c>
      <c r="B40" s="26"/>
      <c r="C40" s="26"/>
      <c r="D40" s="26"/>
      <c r="E40" s="26"/>
      <c r="F40" s="26"/>
      <c r="G40" s="26"/>
      <c r="H40" s="26"/>
      <c r="I40" s="26"/>
    </row>
    <row r="41" spans="1:10" ht="18.75" x14ac:dyDescent="0.25">
      <c r="A41" s="8" t="s">
        <v>36</v>
      </c>
    </row>
    <row r="42" spans="1:10" ht="18.75" x14ac:dyDescent="0.25">
      <c r="A42" s="8" t="s">
        <v>37</v>
      </c>
    </row>
    <row r="43" spans="1:10" ht="18.75" x14ac:dyDescent="0.25">
      <c r="A43" s="8" t="s">
        <v>38</v>
      </c>
    </row>
    <row r="44" spans="1:10" ht="18.75" x14ac:dyDescent="0.25">
      <c r="A44" s="8" t="s">
        <v>39</v>
      </c>
    </row>
    <row r="45" spans="1:10" ht="18.75" x14ac:dyDescent="0.25">
      <c r="A45" s="8" t="s">
        <v>40</v>
      </c>
    </row>
    <row r="46" spans="1:10" ht="18.75" x14ac:dyDescent="0.25">
      <c r="A46" s="8" t="s">
        <v>41</v>
      </c>
    </row>
    <row r="47" spans="1:10" ht="18.75" x14ac:dyDescent="0.25">
      <c r="A47" s="8" t="s">
        <v>86</v>
      </c>
    </row>
    <row r="48" spans="1:10" ht="18.75" x14ac:dyDescent="0.25">
      <c r="A48" s="8" t="s">
        <v>87</v>
      </c>
    </row>
  </sheetData>
  <mergeCells count="8">
    <mergeCell ref="A40:I40"/>
    <mergeCell ref="F22:H22"/>
    <mergeCell ref="A22:E22"/>
    <mergeCell ref="A33:E33"/>
    <mergeCell ref="F33:H33"/>
    <mergeCell ref="A36:E36"/>
    <mergeCell ref="F36:H36"/>
    <mergeCell ref="F34:H34"/>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115" zoomScaleNormal="115" workbookViewId="0">
      <selection activeCell="I16" sqref="I16"/>
    </sheetView>
  </sheetViews>
  <sheetFormatPr defaultRowHeight="15" x14ac:dyDescent="0.25"/>
  <cols>
    <col min="1" max="1" width="42.85546875" customWidth="1"/>
    <col min="2" max="9" width="12.140625" customWidth="1"/>
  </cols>
  <sheetData>
    <row r="1" spans="1:9" ht="15.75" x14ac:dyDescent="0.25">
      <c r="A1" s="13" t="s">
        <v>58</v>
      </c>
    </row>
    <row r="3" spans="1:9" x14ac:dyDescent="0.25">
      <c r="F3">
        <v>48.08</v>
      </c>
      <c r="G3">
        <v>64.8</v>
      </c>
      <c r="H3">
        <v>26.02</v>
      </c>
    </row>
    <row r="4" spans="1:9" x14ac:dyDescent="0.25">
      <c r="A4" s="44" t="s">
        <v>43</v>
      </c>
      <c r="B4" s="6" t="s">
        <v>1</v>
      </c>
      <c r="C4" s="6" t="s">
        <v>2</v>
      </c>
      <c r="D4" s="6" t="s">
        <v>3</v>
      </c>
      <c r="E4" s="6" t="s">
        <v>4</v>
      </c>
      <c r="F4" s="6" t="s">
        <v>5</v>
      </c>
      <c r="G4" s="6" t="s">
        <v>6</v>
      </c>
      <c r="H4" s="6" t="s">
        <v>7</v>
      </c>
      <c r="I4" s="6" t="s">
        <v>8</v>
      </c>
    </row>
    <row r="5" spans="1:9" ht="51" x14ac:dyDescent="0.25">
      <c r="A5" s="44"/>
      <c r="B5" s="6" t="s">
        <v>44</v>
      </c>
      <c r="C5" s="6" t="s">
        <v>45</v>
      </c>
      <c r="D5" s="6" t="s">
        <v>59</v>
      </c>
      <c r="E5" s="6" t="s">
        <v>46</v>
      </c>
      <c r="F5" s="6" t="s">
        <v>34</v>
      </c>
      <c r="G5" s="6" t="s">
        <v>60</v>
      </c>
      <c r="H5" s="6" t="s">
        <v>61</v>
      </c>
      <c r="I5" s="6" t="s">
        <v>47</v>
      </c>
    </row>
    <row r="6" spans="1:9" x14ac:dyDescent="0.25">
      <c r="A6" s="1" t="s">
        <v>48</v>
      </c>
      <c r="B6" s="2"/>
      <c r="C6" s="2"/>
      <c r="D6" s="2"/>
      <c r="E6" s="2"/>
      <c r="F6" s="2"/>
      <c r="G6" s="2"/>
      <c r="H6" s="2"/>
      <c r="I6" s="3"/>
    </row>
    <row r="7" spans="1:9" ht="15.75" x14ac:dyDescent="0.25">
      <c r="A7" s="1" t="s">
        <v>49</v>
      </c>
      <c r="B7" s="2">
        <v>50</v>
      </c>
      <c r="C7" s="2">
        <v>1</v>
      </c>
      <c r="D7" s="2">
        <f>B7*C7</f>
        <v>50</v>
      </c>
      <c r="E7" s="2">
        <v>0</v>
      </c>
      <c r="F7" s="2">
        <f>D7*E7</f>
        <v>0</v>
      </c>
      <c r="G7" s="2">
        <f>F7*0.05</f>
        <v>0</v>
      </c>
      <c r="H7" s="2">
        <f>F7*0.1</f>
        <v>0</v>
      </c>
      <c r="I7" s="4">
        <f>F7*$F$3+G7*$G$3+H7*$H$3</f>
        <v>0</v>
      </c>
    </row>
    <row r="8" spans="1:9" ht="15.75" x14ac:dyDescent="0.25">
      <c r="A8" s="1" t="s">
        <v>50</v>
      </c>
      <c r="B8" s="2">
        <v>24</v>
      </c>
      <c r="C8" s="2">
        <v>1</v>
      </c>
      <c r="D8" s="2">
        <f>B8*C8</f>
        <v>24</v>
      </c>
      <c r="E8" s="2">
        <v>0</v>
      </c>
      <c r="F8" s="2">
        <f>D8*E8</f>
        <v>0</v>
      </c>
      <c r="G8" s="2">
        <f>F8*0.05</f>
        <v>0</v>
      </c>
      <c r="H8" s="2">
        <f>F8*0.1</f>
        <v>0</v>
      </c>
      <c r="I8" s="4">
        <f>F8*$F$3+G8*$G$3+H8*$H$3</f>
        <v>0</v>
      </c>
    </row>
    <row r="9" spans="1:9" x14ac:dyDescent="0.25">
      <c r="A9" s="1" t="s">
        <v>51</v>
      </c>
      <c r="B9" s="2"/>
      <c r="C9" s="2"/>
      <c r="D9" s="2"/>
      <c r="E9" s="2"/>
      <c r="F9" s="2"/>
      <c r="G9" s="2"/>
      <c r="H9" s="2"/>
      <c r="I9" s="3"/>
    </row>
    <row r="10" spans="1:9" x14ac:dyDescent="0.25">
      <c r="A10" s="1" t="s">
        <v>52</v>
      </c>
      <c r="B10" s="2">
        <v>2</v>
      </c>
      <c r="C10" s="2">
        <v>1</v>
      </c>
      <c r="D10" s="2">
        <f t="shared" ref="D10:D15" si="0">B10*C10</f>
        <v>2</v>
      </c>
      <c r="E10" s="2">
        <v>0</v>
      </c>
      <c r="F10" s="2">
        <f t="shared" ref="F10:F16" si="1">D10*E10</f>
        <v>0</v>
      </c>
      <c r="G10" s="2">
        <f t="shared" ref="G10:G16" si="2">F10*0.05</f>
        <v>0</v>
      </c>
      <c r="H10" s="2">
        <f t="shared" ref="H10:H16" si="3">F10*0.1</f>
        <v>0</v>
      </c>
      <c r="I10" s="4">
        <f t="shared" ref="I10:I15" si="4">F10*$F$3+G10*$G$3+H10*$H$3</f>
        <v>0</v>
      </c>
    </row>
    <row r="11" spans="1:9" x14ac:dyDescent="0.25">
      <c r="A11" s="1" t="s">
        <v>53</v>
      </c>
      <c r="B11" s="2">
        <v>0.5</v>
      </c>
      <c r="C11" s="2">
        <v>1</v>
      </c>
      <c r="D11" s="2">
        <f t="shared" si="0"/>
        <v>0.5</v>
      </c>
      <c r="E11" s="2">
        <v>0</v>
      </c>
      <c r="F11" s="2">
        <f t="shared" si="1"/>
        <v>0</v>
      </c>
      <c r="G11" s="2">
        <f t="shared" si="2"/>
        <v>0</v>
      </c>
      <c r="H11" s="2">
        <f t="shared" si="3"/>
        <v>0</v>
      </c>
      <c r="I11" s="4">
        <f t="shared" si="4"/>
        <v>0</v>
      </c>
    </row>
    <row r="12" spans="1:9" x14ac:dyDescent="0.25">
      <c r="A12" s="1" t="s">
        <v>54</v>
      </c>
      <c r="B12" s="2">
        <v>0.5</v>
      </c>
      <c r="C12" s="2">
        <v>1.2</v>
      </c>
      <c r="D12" s="2">
        <f t="shared" si="0"/>
        <v>0.6</v>
      </c>
      <c r="E12" s="2">
        <v>0</v>
      </c>
      <c r="F12" s="2">
        <f t="shared" si="1"/>
        <v>0</v>
      </c>
      <c r="G12" s="2">
        <f t="shared" si="2"/>
        <v>0</v>
      </c>
      <c r="H12" s="2">
        <f t="shared" si="3"/>
        <v>0</v>
      </c>
      <c r="I12" s="4">
        <f t="shared" si="4"/>
        <v>0</v>
      </c>
    </row>
    <row r="13" spans="1:9" x14ac:dyDescent="0.25">
      <c r="A13" s="1" t="s">
        <v>55</v>
      </c>
      <c r="B13" s="2">
        <v>8</v>
      </c>
      <c r="C13" s="2">
        <v>1.2</v>
      </c>
      <c r="D13" s="2">
        <f t="shared" si="0"/>
        <v>9.6</v>
      </c>
      <c r="E13" s="2">
        <v>0</v>
      </c>
      <c r="F13" s="2">
        <f t="shared" si="1"/>
        <v>0</v>
      </c>
      <c r="G13" s="2">
        <f t="shared" si="2"/>
        <v>0</v>
      </c>
      <c r="H13" s="2">
        <f t="shared" si="3"/>
        <v>0</v>
      </c>
      <c r="I13" s="4">
        <f t="shared" si="4"/>
        <v>0</v>
      </c>
    </row>
    <row r="14" spans="1:9" x14ac:dyDescent="0.25">
      <c r="A14" s="1" t="s">
        <v>56</v>
      </c>
      <c r="B14" s="2">
        <v>0.5</v>
      </c>
      <c r="C14" s="2">
        <v>1</v>
      </c>
      <c r="D14" s="2">
        <f t="shared" si="0"/>
        <v>0.5</v>
      </c>
      <c r="E14" s="2">
        <v>0</v>
      </c>
      <c r="F14" s="2">
        <f t="shared" si="1"/>
        <v>0</v>
      </c>
      <c r="G14" s="2">
        <f t="shared" si="2"/>
        <v>0</v>
      </c>
      <c r="H14" s="2">
        <f t="shared" si="3"/>
        <v>0</v>
      </c>
      <c r="I14" s="4">
        <f t="shared" si="4"/>
        <v>0</v>
      </c>
    </row>
    <row r="15" spans="1:9" x14ac:dyDescent="0.25">
      <c r="A15" s="1" t="s">
        <v>57</v>
      </c>
      <c r="B15" s="2">
        <v>0.5</v>
      </c>
      <c r="C15" s="2">
        <v>1</v>
      </c>
      <c r="D15" s="2">
        <f t="shared" si="0"/>
        <v>0.5</v>
      </c>
      <c r="E15" s="2">
        <v>0</v>
      </c>
      <c r="F15" s="2">
        <f t="shared" si="1"/>
        <v>0</v>
      </c>
      <c r="G15" s="2">
        <f t="shared" si="2"/>
        <v>0</v>
      </c>
      <c r="H15" s="2">
        <f t="shared" si="3"/>
        <v>0</v>
      </c>
      <c r="I15" s="4">
        <f t="shared" si="4"/>
        <v>0</v>
      </c>
    </row>
    <row r="16" spans="1:9" ht="15.75" x14ac:dyDescent="0.25">
      <c r="A16" s="1" t="s">
        <v>82</v>
      </c>
      <c r="B16" s="2">
        <v>4</v>
      </c>
      <c r="C16" s="2">
        <v>2</v>
      </c>
      <c r="D16" s="2">
        <f>B16*C16</f>
        <v>8</v>
      </c>
      <c r="E16" s="2">
        <v>53</v>
      </c>
      <c r="F16" s="2">
        <f t="shared" si="1"/>
        <v>424</v>
      </c>
      <c r="G16" s="10">
        <f t="shared" si="2"/>
        <v>21.200000000000003</v>
      </c>
      <c r="H16" s="2">
        <f t="shared" si="3"/>
        <v>42.400000000000006</v>
      </c>
      <c r="I16" s="23">
        <f>F16*$F$3+G16*$G$3+H16*$H$3</f>
        <v>22862.928</v>
      </c>
    </row>
    <row r="17" spans="1:9" ht="16.5" customHeight="1" x14ac:dyDescent="0.25">
      <c r="A17" s="45" t="s">
        <v>85</v>
      </c>
      <c r="B17" s="45"/>
      <c r="C17" s="45"/>
      <c r="D17" s="45"/>
      <c r="E17" s="45"/>
      <c r="F17" s="46">
        <f>ROUND(SUM(F16:H16),3)</f>
        <v>487.6</v>
      </c>
      <c r="G17" s="46"/>
      <c r="H17" s="46"/>
      <c r="I17" s="4">
        <f>ROUND(SUM(I7:I16),-2)</f>
        <v>22900</v>
      </c>
    </row>
    <row r="19" spans="1:9" x14ac:dyDescent="0.25">
      <c r="A19" s="7" t="s">
        <v>35</v>
      </c>
    </row>
    <row r="20" spans="1:9" ht="18.75" x14ac:dyDescent="0.25">
      <c r="A20" s="8" t="s">
        <v>65</v>
      </c>
    </row>
    <row r="21" spans="1:9" ht="31.5" customHeight="1" x14ac:dyDescent="0.25">
      <c r="A21" s="26" t="s">
        <v>83</v>
      </c>
      <c r="B21" s="26"/>
      <c r="C21" s="26"/>
      <c r="D21" s="26"/>
      <c r="E21" s="26"/>
      <c r="F21" s="26"/>
      <c r="G21" s="26"/>
      <c r="H21" s="26"/>
      <c r="I21" s="26"/>
    </row>
    <row r="22" spans="1:9" ht="16.5" x14ac:dyDescent="0.25">
      <c r="A22" s="14" t="s">
        <v>62</v>
      </c>
    </row>
    <row r="23" spans="1:9" ht="16.5" x14ac:dyDescent="0.25">
      <c r="A23" s="14" t="s">
        <v>63</v>
      </c>
    </row>
    <row r="24" spans="1:9" ht="16.5" x14ac:dyDescent="0.25">
      <c r="A24" s="14" t="s">
        <v>64</v>
      </c>
    </row>
    <row r="25" spans="1:9" ht="18.75" x14ac:dyDescent="0.25">
      <c r="A25" s="8" t="s">
        <v>84</v>
      </c>
    </row>
  </sheetData>
  <mergeCells count="4">
    <mergeCell ref="A4:A5"/>
    <mergeCell ref="A21:I21"/>
    <mergeCell ref="A17:E17"/>
    <mergeCell ref="F17:H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2014-09-23T20:17:06Z</dcterms:created>
  <dcterms:modified xsi:type="dcterms:W3CDTF">2018-08-14T16:59:45Z</dcterms:modified>
</cp:coreProperties>
</file>