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defaultThemeVersion="166925"/>
  <mc:AlternateContent xmlns:mc="http://schemas.openxmlformats.org/markup-compatibility/2006">
    <mc:Choice Requires="x15">
      <x15ac:absPath xmlns:x15ac="http://schemas.microsoft.com/office/spreadsheetml/2010/11/ac" url="G:\USER\SHARE\_Minerals and Manufacturing Group\Coatings RTR\Ctgs Pkg 1\Docket\LA Docket 0670\LA ICR\"/>
    </mc:Choice>
  </mc:AlternateContent>
  <bookViews>
    <workbookView xWindow="0" yWindow="0" windowWidth="19200" windowHeight="11370" tabRatio="743"/>
  </bookViews>
  <sheets>
    <sheet name="Cover" sheetId="3" r:id="rId1"/>
    <sheet name="Inputs" sheetId="4" r:id="rId2"/>
    <sheet name="Current ICR" sheetId="5" r:id="rId3"/>
    <sheet name="TBL1-YR1" sheetId="1" r:id="rId4"/>
    <sheet name="TBL2-YR2" sheetId="6" r:id="rId5"/>
    <sheet name="TBL3-YR3" sheetId="7" r:id="rId6"/>
    <sheet name="TBL4-SUMMARY" sheetId="8" r:id="rId7"/>
    <sheet name="TBL5-EPA-YR1" sheetId="2" r:id="rId8"/>
    <sheet name="TBL6-EPA-YR2" sheetId="9" r:id="rId9"/>
    <sheet name="TBL7-EPA-YR3" sheetId="10" r:id="rId10"/>
    <sheet name="TBL8-EPA SUMMARY" sheetId="11" r:id="rId1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1" l="1"/>
  <c r="H11" i="1" s="1"/>
  <c r="G11" i="1"/>
  <c r="I11" i="1" l="1"/>
  <c r="J11" i="1"/>
  <c r="K11" i="1" l="1"/>
  <c r="G19" i="1" l="1"/>
  <c r="G18" i="1"/>
  <c r="G17" i="1"/>
  <c r="C10" i="8" l="1"/>
  <c r="C11" i="8" s="1"/>
  <c r="C12" i="8" s="1"/>
  <c r="C13" i="8" s="1"/>
  <c r="C14" i="11" l="1"/>
  <c r="C13" i="11"/>
  <c r="C12" i="11"/>
  <c r="D11" i="11"/>
  <c r="H9" i="11"/>
  <c r="H8" i="11"/>
  <c r="E14" i="10"/>
  <c r="G14" i="10" s="1"/>
  <c r="G13" i="10"/>
  <c r="I13" i="10" s="1"/>
  <c r="G12" i="10"/>
  <c r="I12" i="10" s="1"/>
  <c r="E11" i="10"/>
  <c r="G11" i="10" s="1"/>
  <c r="E10" i="10"/>
  <c r="G10" i="10" s="1"/>
  <c r="E8" i="10"/>
  <c r="G8" i="10" s="1"/>
  <c r="E7" i="10"/>
  <c r="G7" i="10" s="1"/>
  <c r="E14" i="9"/>
  <c r="G14" i="9" s="1"/>
  <c r="G13" i="9"/>
  <c r="G12" i="9"/>
  <c r="E11" i="9"/>
  <c r="G11" i="9" s="1"/>
  <c r="E10" i="9"/>
  <c r="G10" i="9" s="1"/>
  <c r="E8" i="9"/>
  <c r="G8" i="9" s="1"/>
  <c r="E7" i="9"/>
  <c r="G7" i="9" s="1"/>
  <c r="C6" i="11" l="1"/>
  <c r="D6" i="11" s="1"/>
  <c r="I8" i="10"/>
  <c r="C7" i="11"/>
  <c r="E7" i="11" s="1"/>
  <c r="H8" i="10"/>
  <c r="C15" i="11"/>
  <c r="C16" i="11"/>
  <c r="H14" i="10"/>
  <c r="I14" i="10"/>
  <c r="I11" i="10"/>
  <c r="H11" i="10"/>
  <c r="H7" i="10"/>
  <c r="I7" i="10"/>
  <c r="H10" i="10"/>
  <c r="I10" i="10"/>
  <c r="H12" i="10"/>
  <c r="H13" i="10"/>
  <c r="I10" i="9"/>
  <c r="H10" i="9"/>
  <c r="I14" i="9"/>
  <c r="H14" i="9"/>
  <c r="I7" i="9"/>
  <c r="H7" i="9"/>
  <c r="H8" i="9"/>
  <c r="I8" i="9"/>
  <c r="H11" i="9"/>
  <c r="H12" i="9"/>
  <c r="H13" i="9"/>
  <c r="I11" i="9"/>
  <c r="I12" i="9"/>
  <c r="I13" i="9"/>
  <c r="D7" i="11" l="1"/>
  <c r="E6" i="11"/>
  <c r="F6" i="11" s="1"/>
  <c r="D13" i="11" s="1"/>
  <c r="G15" i="10"/>
  <c r="F7" i="11"/>
  <c r="D14" i="11" s="1"/>
  <c r="G15" i="9"/>
  <c r="C14" i="8" l="1"/>
  <c r="H5" i="8"/>
  <c r="H4" i="8"/>
  <c r="H3" i="8"/>
  <c r="G19" i="7"/>
  <c r="E19" i="7"/>
  <c r="H19" i="7" s="1"/>
  <c r="H18" i="7"/>
  <c r="J18" i="7" s="1"/>
  <c r="G18" i="7"/>
  <c r="E17" i="7"/>
  <c r="H17" i="7" s="1"/>
  <c r="H16" i="7"/>
  <c r="J16" i="7" s="1"/>
  <c r="G16" i="7"/>
  <c r="G14" i="7"/>
  <c r="E14" i="7"/>
  <c r="H14" i="7" s="1"/>
  <c r="G13" i="7"/>
  <c r="E13" i="7"/>
  <c r="H13" i="7" s="1"/>
  <c r="G12" i="7"/>
  <c r="E12" i="7"/>
  <c r="H12" i="7" s="1"/>
  <c r="J12" i="7" s="1"/>
  <c r="G11" i="7"/>
  <c r="E11" i="7"/>
  <c r="H11" i="7" s="1"/>
  <c r="G10" i="7"/>
  <c r="E10" i="7"/>
  <c r="H10" i="7" s="1"/>
  <c r="H9" i="7"/>
  <c r="J9" i="7" s="1"/>
  <c r="G9" i="7"/>
  <c r="G8" i="7"/>
  <c r="E8" i="7"/>
  <c r="H8" i="7" s="1"/>
  <c r="G7" i="7"/>
  <c r="E7" i="7"/>
  <c r="H7" i="7" s="1"/>
  <c r="G19" i="6"/>
  <c r="E19" i="6"/>
  <c r="H19" i="6" s="1"/>
  <c r="H18" i="6"/>
  <c r="G18" i="6"/>
  <c r="E17" i="6"/>
  <c r="H17" i="6" s="1"/>
  <c r="H16" i="6"/>
  <c r="I16" i="6" s="1"/>
  <c r="G16" i="6"/>
  <c r="G14" i="6"/>
  <c r="E14" i="6"/>
  <c r="H14" i="6" s="1"/>
  <c r="G13" i="6"/>
  <c r="E13" i="6"/>
  <c r="H13" i="6" s="1"/>
  <c r="G12" i="6"/>
  <c r="E12" i="6"/>
  <c r="H12" i="6" s="1"/>
  <c r="G11" i="6"/>
  <c r="E11" i="6"/>
  <c r="H11" i="6" s="1"/>
  <c r="G10" i="6"/>
  <c r="E10" i="6"/>
  <c r="H10" i="6" s="1"/>
  <c r="H9" i="6"/>
  <c r="J9" i="6" s="1"/>
  <c r="G9" i="6"/>
  <c r="G8" i="6"/>
  <c r="E8" i="6"/>
  <c r="H8" i="6" s="1"/>
  <c r="G7" i="6"/>
  <c r="E7" i="6"/>
  <c r="H7" i="6" s="1"/>
  <c r="C4" i="8" l="1"/>
  <c r="D4" i="8" s="1"/>
  <c r="D12" i="8"/>
  <c r="D11" i="8"/>
  <c r="C5" i="8"/>
  <c r="E5" i="8" s="1"/>
  <c r="I18" i="6"/>
  <c r="I16" i="7"/>
  <c r="K16" i="7" s="1"/>
  <c r="G23" i="6"/>
  <c r="I9" i="6"/>
  <c r="K9" i="6" s="1"/>
  <c r="J18" i="6"/>
  <c r="I18" i="7"/>
  <c r="K18" i="7" s="1"/>
  <c r="H7" i="8"/>
  <c r="H6" i="8"/>
  <c r="G23" i="7"/>
  <c r="I14" i="7"/>
  <c r="J14" i="7"/>
  <c r="J17" i="7"/>
  <c r="I17" i="7"/>
  <c r="I10" i="7"/>
  <c r="J10" i="7"/>
  <c r="J8" i="7"/>
  <c r="I8" i="7"/>
  <c r="I19" i="7"/>
  <c r="J19" i="7"/>
  <c r="I11" i="7"/>
  <c r="J11" i="7"/>
  <c r="I7" i="7"/>
  <c r="I13" i="7"/>
  <c r="J7" i="7"/>
  <c r="I9" i="7"/>
  <c r="K9" i="7" s="1"/>
  <c r="I12" i="7"/>
  <c r="K12" i="7" s="1"/>
  <c r="J13" i="7"/>
  <c r="I10" i="6"/>
  <c r="J10" i="6"/>
  <c r="I14" i="6"/>
  <c r="J14" i="6"/>
  <c r="I8" i="6"/>
  <c r="J8" i="6"/>
  <c r="I11" i="6"/>
  <c r="J11" i="6"/>
  <c r="J17" i="6"/>
  <c r="I17" i="6"/>
  <c r="I19" i="6"/>
  <c r="J19" i="6"/>
  <c r="J12" i="6"/>
  <c r="I12" i="6"/>
  <c r="I7" i="6"/>
  <c r="I13" i="6"/>
  <c r="J16" i="6"/>
  <c r="K16" i="6" s="1"/>
  <c r="J7" i="6"/>
  <c r="J13" i="6"/>
  <c r="E4" i="8" l="1"/>
  <c r="K8" i="7"/>
  <c r="K19" i="7"/>
  <c r="K19" i="6"/>
  <c r="K11" i="6"/>
  <c r="K11" i="7"/>
  <c r="D5" i="8"/>
  <c r="F5" i="8" s="1"/>
  <c r="K14" i="7"/>
  <c r="F4" i="8"/>
  <c r="K10" i="6"/>
  <c r="K13" i="7"/>
  <c r="H20" i="7"/>
  <c r="F12" i="8" s="1"/>
  <c r="K14" i="6"/>
  <c r="K17" i="6"/>
  <c r="K18" i="6"/>
  <c r="K13" i="6"/>
  <c r="K12" i="6"/>
  <c r="K10" i="7"/>
  <c r="K17" i="7"/>
  <c r="H15" i="7"/>
  <c r="E12" i="8" s="1"/>
  <c r="K7" i="7"/>
  <c r="H15" i="6"/>
  <c r="E11" i="8" s="1"/>
  <c r="K7" i="6"/>
  <c r="K8" i="6"/>
  <c r="H20" i="6"/>
  <c r="F11" i="8" s="1"/>
  <c r="G11" i="8" l="1"/>
  <c r="H11" i="8" s="1"/>
  <c r="G12" i="8"/>
  <c r="H12" i="8" s="1"/>
  <c r="E5" i="5"/>
  <c r="G5" i="5" s="1"/>
  <c r="E6" i="5"/>
  <c r="G6" i="5" s="1"/>
  <c r="I6" i="5" s="1"/>
  <c r="E7" i="5"/>
  <c r="G7" i="5" s="1"/>
  <c r="H7" i="5" s="1"/>
  <c r="E8" i="5"/>
  <c r="E9" i="5"/>
  <c r="G9" i="5" s="1"/>
  <c r="E10" i="5"/>
  <c r="G10" i="5" s="1"/>
  <c r="H10" i="5" s="1"/>
  <c r="E11" i="5"/>
  <c r="G11" i="5" s="1"/>
  <c r="E13" i="5"/>
  <c r="G13" i="5"/>
  <c r="H13" i="5" s="1"/>
  <c r="E14" i="5"/>
  <c r="G14" i="5" s="1"/>
  <c r="E15" i="5"/>
  <c r="J18" i="5"/>
  <c r="E38" i="5"/>
  <c r="H38" i="5"/>
  <c r="I38" i="5"/>
  <c r="E39" i="5"/>
  <c r="H39" i="5"/>
  <c r="I39" i="5"/>
  <c r="E41" i="5"/>
  <c r="H41" i="5"/>
  <c r="I41" i="5"/>
  <c r="E42" i="5"/>
  <c r="H42" i="5"/>
  <c r="I42" i="5"/>
  <c r="E43" i="5"/>
  <c r="H43" i="5"/>
  <c r="I43" i="5"/>
  <c r="E44" i="5"/>
  <c r="H44" i="5"/>
  <c r="I44" i="5"/>
  <c r="D4" i="4"/>
  <c r="D5" i="4"/>
  <c r="D6" i="4"/>
  <c r="D16" i="4"/>
  <c r="D17" i="4"/>
  <c r="D18" i="4"/>
  <c r="L11" i="1" l="1"/>
  <c r="J43" i="5"/>
  <c r="J38" i="5"/>
  <c r="L9" i="6"/>
  <c r="L11" i="7"/>
  <c r="L16" i="7"/>
  <c r="L19" i="6"/>
  <c r="L18" i="7"/>
  <c r="L14" i="6"/>
  <c r="L11" i="6"/>
  <c r="L12" i="6"/>
  <c r="L8" i="7"/>
  <c r="L18" i="6"/>
  <c r="L16" i="6"/>
  <c r="L19" i="7"/>
  <c r="L10" i="7"/>
  <c r="L12" i="7"/>
  <c r="L10" i="6"/>
  <c r="L14" i="7"/>
  <c r="L9" i="7"/>
  <c r="L13" i="6"/>
  <c r="L17" i="7"/>
  <c r="L7" i="7"/>
  <c r="L13" i="7"/>
  <c r="L8" i="6"/>
  <c r="L7" i="6"/>
  <c r="L17" i="6"/>
  <c r="J41" i="5"/>
  <c r="J8" i="10"/>
  <c r="J10" i="9"/>
  <c r="J11" i="10"/>
  <c r="J13" i="9"/>
  <c r="J13" i="10"/>
  <c r="J7" i="9"/>
  <c r="J12" i="9"/>
  <c r="J14" i="10"/>
  <c r="J11" i="9"/>
  <c r="J8" i="9"/>
  <c r="J14" i="9"/>
  <c r="J12" i="10"/>
  <c r="J10" i="10"/>
  <c r="J7" i="10"/>
  <c r="J8" i="5"/>
  <c r="I9" i="5"/>
  <c r="H9" i="5"/>
  <c r="I5" i="5"/>
  <c r="H5" i="5"/>
  <c r="J44" i="5"/>
  <c r="J39" i="5"/>
  <c r="H6" i="5"/>
  <c r="J6" i="5" s="1"/>
  <c r="J42" i="5"/>
  <c r="H14" i="5"/>
  <c r="I14" i="5"/>
  <c r="H11" i="5"/>
  <c r="I11" i="5"/>
  <c r="G45" i="5"/>
  <c r="I13" i="5"/>
  <c r="J13" i="5" s="1"/>
  <c r="I10" i="5"/>
  <c r="J10" i="5" s="1"/>
  <c r="I7" i="5"/>
  <c r="J11" i="5" l="1"/>
  <c r="J5" i="5"/>
  <c r="J15" i="10"/>
  <c r="G7" i="11" s="1"/>
  <c r="I7" i="11" s="1"/>
  <c r="J15" i="9"/>
  <c r="G6" i="11" s="1"/>
  <c r="I6" i="11" s="1"/>
  <c r="L20" i="6"/>
  <c r="L21" i="6" s="1"/>
  <c r="J45" i="5"/>
  <c r="J9" i="5"/>
  <c r="L15" i="7"/>
  <c r="J14" i="5"/>
  <c r="L15" i="6"/>
  <c r="L20" i="7"/>
  <c r="J16" i="5"/>
  <c r="G12" i="5"/>
  <c r="J7" i="5"/>
  <c r="J12" i="5" s="1"/>
  <c r="J17" i="5" s="1"/>
  <c r="J19" i="5" s="1"/>
  <c r="L21" i="7" l="1"/>
  <c r="L23" i="7" s="1"/>
  <c r="L23" i="6"/>
  <c r="G4" i="8"/>
  <c r="I4" i="8" s="1"/>
  <c r="E14" i="2"/>
  <c r="G14" i="2" s="1"/>
  <c r="G13" i="2"/>
  <c r="H13" i="2" s="1"/>
  <c r="G12" i="2"/>
  <c r="E11" i="2"/>
  <c r="G11" i="2" s="1"/>
  <c r="E10" i="2"/>
  <c r="G10" i="2" s="1"/>
  <c r="E8" i="2"/>
  <c r="G8" i="2" s="1"/>
  <c r="I8" i="2" s="1"/>
  <c r="E7" i="2"/>
  <c r="G7" i="2" s="1"/>
  <c r="G5" i="8" l="1"/>
  <c r="I5" i="8" s="1"/>
  <c r="C5" i="11"/>
  <c r="H8" i="2"/>
  <c r="J8" i="2" s="1"/>
  <c r="H12" i="2"/>
  <c r="I12" i="2"/>
  <c r="I11" i="2"/>
  <c r="H11" i="2"/>
  <c r="J11" i="2" s="1"/>
  <c r="I7" i="2"/>
  <c r="H7" i="2"/>
  <c r="H10" i="2"/>
  <c r="I13" i="2"/>
  <c r="J13" i="2" s="1"/>
  <c r="H14" i="2"/>
  <c r="I10" i="2"/>
  <c r="I14" i="2"/>
  <c r="J7" i="2" l="1"/>
  <c r="G15" i="2"/>
  <c r="J10" i="2"/>
  <c r="E5" i="11"/>
  <c r="D5" i="11"/>
  <c r="C8" i="11"/>
  <c r="C9" i="11"/>
  <c r="J12" i="2"/>
  <c r="J14" i="2"/>
  <c r="J15" i="2" l="1"/>
  <c r="G5" i="11" s="1"/>
  <c r="G9" i="11" s="1"/>
  <c r="F5" i="11"/>
  <c r="D8" i="11"/>
  <c r="D9" i="11"/>
  <c r="D12" i="11"/>
  <c r="B18" i="11" s="1"/>
  <c r="F8" i="11"/>
  <c r="F9" i="11"/>
  <c r="E9" i="11"/>
  <c r="E8" i="11"/>
  <c r="E19" i="1"/>
  <c r="H19" i="1" s="1"/>
  <c r="H18" i="1"/>
  <c r="E17" i="1"/>
  <c r="H17" i="1" s="1"/>
  <c r="G16" i="1"/>
  <c r="H16" i="1"/>
  <c r="G14" i="1"/>
  <c r="E14" i="1"/>
  <c r="H14" i="1" s="1"/>
  <c r="G13" i="1"/>
  <c r="E13" i="1"/>
  <c r="H13" i="1" s="1"/>
  <c r="G12" i="1"/>
  <c r="E12" i="1"/>
  <c r="H12" i="1" s="1"/>
  <c r="G10" i="1"/>
  <c r="E10" i="1"/>
  <c r="H10" i="1" s="1"/>
  <c r="G9" i="1"/>
  <c r="H9" i="1"/>
  <c r="G8" i="1"/>
  <c r="E8" i="1"/>
  <c r="H8" i="1" s="1"/>
  <c r="G7" i="1"/>
  <c r="E7" i="1"/>
  <c r="H7" i="1" s="1"/>
  <c r="I5" i="11" l="1"/>
  <c r="I9" i="11" s="1"/>
  <c r="G8" i="11"/>
  <c r="D10" i="8"/>
  <c r="I8" i="11"/>
  <c r="D16" i="11"/>
  <c r="D15" i="11"/>
  <c r="C3" i="8"/>
  <c r="G23" i="1"/>
  <c r="J14" i="1"/>
  <c r="J7" i="1"/>
  <c r="J18" i="1"/>
  <c r="I18" i="1"/>
  <c r="I19" i="1"/>
  <c r="J19" i="1"/>
  <c r="I16" i="1"/>
  <c r="J16" i="1"/>
  <c r="J12" i="1"/>
  <c r="I12" i="1"/>
  <c r="J9" i="1"/>
  <c r="I9" i="1"/>
  <c r="I13" i="1"/>
  <c r="J13" i="1"/>
  <c r="I8" i="1"/>
  <c r="I10" i="1"/>
  <c r="I7" i="1"/>
  <c r="J8" i="1"/>
  <c r="J10" i="1"/>
  <c r="I14" i="1"/>
  <c r="J17" i="1"/>
  <c r="I17" i="1"/>
  <c r="L9" i="1" l="1"/>
  <c r="L7" i="1"/>
  <c r="L13" i="1"/>
  <c r="L19" i="1"/>
  <c r="L14" i="1"/>
  <c r="L10" i="1"/>
  <c r="D13" i="8"/>
  <c r="D14" i="8"/>
  <c r="L17" i="1"/>
  <c r="L8" i="1"/>
  <c r="L12" i="1"/>
  <c r="K18" i="1"/>
  <c r="H20" i="1"/>
  <c r="F10" i="8" s="1"/>
  <c r="L18" i="1"/>
  <c r="L16" i="1"/>
  <c r="H15" i="1"/>
  <c r="E10" i="8" s="1"/>
  <c r="E3" i="8"/>
  <c r="C7" i="8"/>
  <c r="C6" i="8"/>
  <c r="D3" i="8"/>
  <c r="K17" i="1"/>
  <c r="K7" i="1"/>
  <c r="K16" i="1"/>
  <c r="K10" i="1"/>
  <c r="K19" i="1"/>
  <c r="K12" i="1"/>
  <c r="K9" i="1"/>
  <c r="K14" i="1"/>
  <c r="K13" i="1"/>
  <c r="K8" i="1"/>
  <c r="L20" i="1" l="1"/>
  <c r="L15" i="1"/>
  <c r="F14" i="8"/>
  <c r="F13" i="8"/>
  <c r="D6" i="8"/>
  <c r="D7" i="8"/>
  <c r="G10" i="8"/>
  <c r="E13" i="8"/>
  <c r="E14" i="8"/>
  <c r="E7" i="8"/>
  <c r="E6" i="8"/>
  <c r="F3" i="8"/>
  <c r="L21" i="1" l="1"/>
  <c r="I10" i="8"/>
  <c r="H10" i="8"/>
  <c r="H14" i="8" s="1"/>
  <c r="G13" i="8"/>
  <c r="G14" i="8"/>
  <c r="F7" i="8"/>
  <c r="F6" i="8"/>
  <c r="L23" i="1"/>
  <c r="G3" i="8"/>
  <c r="I13" i="8" l="1"/>
  <c r="I14" i="8"/>
  <c r="H13" i="8"/>
  <c r="I3" i="8"/>
  <c r="G6" i="8"/>
  <c r="G7" i="8"/>
  <c r="I6" i="8" l="1"/>
  <c r="I7" i="8"/>
  <c r="B15" i="8" s="1"/>
</calcChain>
</file>

<file path=xl/sharedStrings.xml><?xml version="1.0" encoding="utf-8"?>
<sst xmlns="http://schemas.openxmlformats.org/spreadsheetml/2006/main" count="427" uniqueCount="184">
  <si>
    <t>Burden item</t>
  </si>
  <si>
    <t>(A)</t>
  </si>
  <si>
    <t>(B)</t>
  </si>
  <si>
    <t>(C)</t>
  </si>
  <si>
    <t>(D)</t>
  </si>
  <si>
    <t>(E)</t>
  </si>
  <si>
    <t>(F)</t>
  </si>
  <si>
    <t>(G)</t>
  </si>
  <si>
    <t>(H)</t>
  </si>
  <si>
    <t>(I)</t>
  </si>
  <si>
    <t>(J)</t>
  </si>
  <si>
    <t>Person hours per occurrence</t>
  </si>
  <si>
    <t>No. of occurrences per respondent per year</t>
  </si>
  <si>
    <t>Person hours per respondent per year (C=AxB)</t>
  </si>
  <si>
    <r>
      <t xml:space="preserve">Respondents per year  </t>
    </r>
    <r>
      <rPr>
        <b/>
        <vertAlign val="superscript"/>
        <sz val="8"/>
        <color theme="1"/>
        <rFont val="Arial"/>
        <family val="2"/>
      </rPr>
      <t>a</t>
    </r>
  </si>
  <si>
    <t>Technical person- hours per year 
(F=CxD)</t>
  </si>
  <si>
    <t>Management person hours per year (G=Fx0.05)</t>
  </si>
  <si>
    <t>Clerical person hours per year (H=Fx0.1)</t>
  </si>
  <si>
    <t>Total Hours per Year
(I=F+G+H)</t>
  </si>
  <si>
    <r>
      <t xml:space="preserve">Total Cost Per year </t>
    </r>
    <r>
      <rPr>
        <b/>
        <vertAlign val="superscript"/>
        <sz val="8"/>
        <color theme="1"/>
        <rFont val="Arial"/>
        <family val="2"/>
      </rPr>
      <t>b</t>
    </r>
    <r>
      <rPr>
        <b/>
        <sz val="8"/>
        <color theme="1"/>
        <rFont val="Arial"/>
        <family val="2"/>
      </rPr>
      <t xml:space="preserve"> </t>
    </r>
  </si>
  <si>
    <r>
      <t xml:space="preserve">1   Familiarization with rule requirements </t>
    </r>
    <r>
      <rPr>
        <vertAlign val="superscript"/>
        <sz val="9"/>
        <color theme="1"/>
        <rFont val="Arial"/>
        <family val="2"/>
      </rPr>
      <t>c</t>
    </r>
  </si>
  <si>
    <t>2   Plan activities</t>
  </si>
  <si>
    <t>Subtotal for Reporting Requirements</t>
  </si>
  <si>
    <t>Subtotal for Recordkeeping Requirements</t>
  </si>
  <si>
    <t>TOTAL LABOR BURDEN AND COST (rounded)</t>
  </si>
  <si>
    <t>TOTAL COST</t>
  </si>
  <si>
    <t>Assumptions:</t>
  </si>
  <si>
    <t>Total Number of Responses per Year
(E=BXD)</t>
  </si>
  <si>
    <r>
      <t xml:space="preserve">3   Training </t>
    </r>
    <r>
      <rPr>
        <vertAlign val="superscript"/>
        <sz val="9"/>
        <color theme="1"/>
        <rFont val="Arial"/>
        <family val="2"/>
      </rPr>
      <t>d</t>
    </r>
  </si>
  <si>
    <r>
      <t>c</t>
    </r>
    <r>
      <rPr>
        <sz val="9"/>
        <color theme="1"/>
        <rFont val="Arial"/>
        <family val="2"/>
      </rPr>
      <t xml:space="preserve">  It is assumed that each respondent will take 4 hours to read the rule and instructions.</t>
    </r>
  </si>
  <si>
    <t>10  Reporting and recordkeeping</t>
  </si>
  <si>
    <t>Activity</t>
  </si>
  <si>
    <t>EPA person- hours per occurrence</t>
  </si>
  <si>
    <t>No. of occurrences per plant per year</t>
  </si>
  <si>
    <t>EPA person- hours per plant per year (C=AxB)</t>
  </si>
  <si>
    <r>
      <t xml:space="preserve">Plants per year  </t>
    </r>
    <r>
      <rPr>
        <b/>
        <vertAlign val="superscript"/>
        <sz val="8"/>
        <color theme="1"/>
        <rFont val="Arial"/>
        <family val="2"/>
      </rPr>
      <t>a</t>
    </r>
  </si>
  <si>
    <t>Technical person- hours per year (E=CxD)</t>
  </si>
  <si>
    <t>Management person-hours per year (F=Ex0.05)</t>
  </si>
  <si>
    <t>Clerical person-hours per year (G=Ex0.1)</t>
  </si>
  <si>
    <r>
      <t xml:space="preserve">Cost, $ </t>
    </r>
    <r>
      <rPr>
        <b/>
        <vertAlign val="superscript"/>
        <sz val="8"/>
        <color theme="1"/>
        <rFont val="Arial"/>
        <family val="2"/>
      </rPr>
      <t>b</t>
    </r>
  </si>
  <si>
    <t xml:space="preserve">3   Report review </t>
  </si>
  <si>
    <t>TOTAL ANNUAL BURDEN AND COST (rounded)</t>
  </si>
  <si>
    <r>
      <t>b</t>
    </r>
    <r>
      <rPr>
        <sz val="9"/>
        <color theme="1"/>
        <rFont val="Arial"/>
        <family val="2"/>
      </rPr>
      <t xml:space="preserve"> This cost is based on the following labor rates: Managerial rate of $64.80 (GS-13, Step 5, $40.50 + 60%), Technical rate of $48.08 (GS-12, Step 1, $30.05 + 60%), and Clerical rate of $26.02 (GS-6, Step3, $16.26 + 60%).  These rates are from the Office of Personnel Management (OPM), 2017 General Schedule, which excludes locality rates of pay.  The rates have been increased by 60 percent to account for the benefit packages available to government employees.</t>
    </r>
  </si>
  <si>
    <r>
      <t xml:space="preserve">  b) Performance test report </t>
    </r>
    <r>
      <rPr>
        <vertAlign val="superscript"/>
        <sz val="9"/>
        <color theme="1"/>
        <rFont val="Arial"/>
        <family val="2"/>
      </rPr>
      <t>f</t>
    </r>
  </si>
  <si>
    <r>
      <t xml:space="preserve">  a) Initial notification </t>
    </r>
    <r>
      <rPr>
        <vertAlign val="superscript"/>
        <sz val="9"/>
        <color theme="1"/>
        <rFont val="Arial"/>
        <family val="2"/>
      </rPr>
      <t>e</t>
    </r>
  </si>
  <si>
    <r>
      <t>e</t>
    </r>
    <r>
      <rPr>
        <sz val="9"/>
        <color theme="1"/>
        <rFont val="Arial"/>
        <family val="2"/>
      </rPr>
      <t xml:space="preserve">  It is assumed that it will take four hours to review the notification of the test and the test plan for each respondent.</t>
    </r>
  </si>
  <si>
    <r>
      <t>f</t>
    </r>
    <r>
      <rPr>
        <sz val="9"/>
        <color theme="1"/>
        <rFont val="Arial"/>
        <family val="2"/>
      </rPr>
      <t xml:space="preserve">  It is assumed that it will take eight hours to review the test report for each respondent.</t>
    </r>
  </si>
  <si>
    <r>
      <t xml:space="preserve">  c) Notification of compliance status </t>
    </r>
    <r>
      <rPr>
        <vertAlign val="superscript"/>
        <sz val="9"/>
        <color theme="1"/>
        <rFont val="Arial"/>
        <family val="2"/>
      </rPr>
      <t>g</t>
    </r>
  </si>
  <si>
    <r>
      <t xml:space="preserve">  d) Semiannual reports </t>
    </r>
    <r>
      <rPr>
        <vertAlign val="superscript"/>
        <sz val="9"/>
        <color theme="1"/>
        <rFont val="Arial"/>
        <family val="2"/>
      </rPr>
      <t>h</t>
    </r>
  </si>
  <si>
    <r>
      <t>Due To Proposed Revisions</t>
    </r>
    <r>
      <rPr>
        <vertAlign val="superscript"/>
        <sz val="9"/>
        <color theme="1"/>
        <rFont val="Arial"/>
        <family val="2"/>
      </rPr>
      <t xml:space="preserve"> i</t>
    </r>
  </si>
  <si>
    <r>
      <rPr>
        <vertAlign val="superscript"/>
        <sz val="9"/>
        <color theme="1"/>
        <rFont val="Arial"/>
        <family val="2"/>
      </rPr>
      <t xml:space="preserve">i </t>
    </r>
    <r>
      <rPr>
        <sz val="9"/>
        <color theme="1"/>
        <rFont val="Arial"/>
        <family val="2"/>
      </rPr>
      <t xml:space="preserve"> EPA is proposing the elimination of the startup, shutdown, and malfunction (SSM) exemption in this rule. Costs associated with elimination of the SSM exemption include time for evaluating new SSM record systems in year one. </t>
    </r>
  </si>
  <si>
    <r>
      <t>d</t>
    </r>
    <r>
      <rPr>
        <sz val="9"/>
        <color theme="1"/>
        <rFont val="Arial"/>
        <family val="2"/>
      </rPr>
      <t xml:space="preserve">  The proposed RTR amendments do not impact this item. The current ICR assumes each respondent will take eight hours, once per year to plan activities and train staff. </t>
    </r>
  </si>
  <si>
    <r>
      <t xml:space="preserve">2   Repeat performance test </t>
    </r>
    <r>
      <rPr>
        <vertAlign val="superscript"/>
        <sz val="9"/>
        <color theme="1"/>
        <rFont val="Arial"/>
        <family val="2"/>
      </rPr>
      <t>d</t>
    </r>
  </si>
  <si>
    <r>
      <t>g</t>
    </r>
    <r>
      <rPr>
        <sz val="9"/>
        <color theme="1"/>
        <rFont val="Arial"/>
        <family val="2"/>
      </rPr>
      <t xml:space="preserve">  The proposed RTR amendments do not impact this item. The current ICR assumes that it will take eight hours, once a year to review the complaince stats for each respondent.</t>
    </r>
  </si>
  <si>
    <r>
      <t>h</t>
    </r>
    <r>
      <rPr>
        <sz val="9"/>
        <color theme="1"/>
        <rFont val="Arial"/>
        <family val="2"/>
      </rPr>
      <t xml:space="preserve">  The proposed RTR amendments do not impact this item. The current ICR assumes that it will take twelve hours to review the test reports, twice a year for each respondent. </t>
    </r>
  </si>
  <si>
    <r>
      <t>c</t>
    </r>
    <r>
      <rPr>
        <sz val="9"/>
        <color theme="1"/>
        <rFont val="Arial"/>
        <family val="2"/>
      </rPr>
      <t xml:space="preserve">  The proposed RTR amendments do not impact this item. The current ICR assumes it will take 24 hours to complete the task for each respondent. </t>
    </r>
  </si>
  <si>
    <r>
      <t xml:space="preserve">Summary of Annual Agency Burden and Cost of Recordkeeping and Reporting Requirements </t>
    </r>
    <r>
      <rPr>
        <sz val="12"/>
        <color theme="1"/>
        <rFont val="Times New Roman"/>
        <family val="1"/>
      </rPr>
      <t>for the Surface Coating of Large Appliances NESHAP (Amendments)</t>
    </r>
  </si>
  <si>
    <r>
      <t xml:space="preserve">Annual Agency Burden and Cost of Recordkeeping and Reporting Requirements </t>
    </r>
    <r>
      <rPr>
        <sz val="12"/>
        <color theme="1"/>
        <rFont val="Times New Roman"/>
        <family val="1"/>
      </rPr>
      <t xml:space="preserve">for the Surface Coating of Large Appliances NESHAP </t>
    </r>
    <r>
      <rPr>
        <sz val="12"/>
        <color rgb="FF000000"/>
        <rFont val="Times New Roman"/>
        <family val="1"/>
      </rPr>
      <t xml:space="preserve">- Year 1-3 </t>
    </r>
    <r>
      <rPr>
        <sz val="12"/>
        <color theme="1"/>
        <rFont val="Times New Roman"/>
        <family val="1"/>
      </rPr>
      <t>(Amendments)</t>
    </r>
  </si>
  <si>
    <t>TABLES 5, 6, 7, and 8</t>
  </si>
  <si>
    <t>ATTACHMENT 2</t>
  </si>
  <si>
    <t>Summary of Annual Respondent Burden and Cost of Recordkeeping and Reporting Requirements for the Surface Coating of Large Appliances NESHAP (Amendments)</t>
  </si>
  <si>
    <t>Annual Respondent Burden and Cost of Recordkeeping and Reporting Requirements for the Surface Coating of Large Appliances NESHAP – Years 1-3 (Amendments)</t>
  </si>
  <si>
    <t>TABLES 1, 2, 3, and 4</t>
  </si>
  <si>
    <t>ATTACHMENT 1</t>
  </si>
  <si>
    <t>National Emission Standards for Hazardous Air Pollutants for Surface Coating of Large Appliances (40 CFR Part 63, Subpart NNNN) (Amendments)</t>
  </si>
  <si>
    <t>ENVIRONMENTAL PROTECTION AGENCY</t>
  </si>
  <si>
    <t>SUPPORTING STATEMENT</t>
  </si>
  <si>
    <t xml:space="preserve">(2) Wage with fringe and overhead is the hourly mean wage increased by 60 percent to account for the benefit packages available to government employees.  </t>
  </si>
  <si>
    <t>https://www.opm.gov/policy-data-oversight/pay-leave/salaries-wages/salary-tables/17Tables/html/GS_h.aspx</t>
  </si>
  <si>
    <t>(1) The hourly wage for each category is found here:</t>
  </si>
  <si>
    <t>Footnotes:</t>
  </si>
  <si>
    <t>(GS-6, step 3) - Clerical</t>
  </si>
  <si>
    <t>(GS- 12, step 1) - Technical</t>
  </si>
  <si>
    <t>(GS- 13, step 5) - Managerial</t>
  </si>
  <si>
    <t>Wage With  Fringe &amp; Overhead (2)</t>
  </si>
  <si>
    <t>Hourly Wage</t>
  </si>
  <si>
    <t>Category (1)</t>
  </si>
  <si>
    <t>EPA Wages ($2017)</t>
  </si>
  <si>
    <t xml:space="preserve">(3) Loaded Wage is the 2016 Wage increased by 110 percent to account for the benefit packages available to those employed by private industry. </t>
  </si>
  <si>
    <t xml:space="preserve">(2) Selected "mean hourly wage" in the table referenced in footnote 1.  </t>
  </si>
  <si>
    <t>https://www.bls.gov/oes/current/naics4_335200.htm</t>
  </si>
  <si>
    <t xml:space="preserve">(1) The Wage categories "Technical," "Clerical," and "Managerial" refer to the labor category codes 11-3051, 43-6010, and 11-1021, respectively, in the United States Department of Labor, Bureau of Labor Statistics table titled "May 2016 National Industry-Specific Occupational Employment and Wage Estimates 335200 - Household Appliance Manufacturing," found here: </t>
  </si>
  <si>
    <t>Clerical</t>
  </si>
  <si>
    <t>Technical</t>
  </si>
  <si>
    <t>Managerial</t>
  </si>
  <si>
    <t>Loaded Wage (3)</t>
  </si>
  <si>
    <t>Hourly Wage (2)</t>
  </si>
  <si>
    <t>Respondent Wages ($2016)</t>
  </si>
  <si>
    <r>
      <t xml:space="preserve">f  </t>
    </r>
    <r>
      <rPr>
        <sz val="9"/>
        <color theme="1"/>
        <rFont val="Arial"/>
        <family val="2"/>
      </rPr>
      <t>We have assumed that it will take 12 hours to complete the task for each respondent.</t>
    </r>
  </si>
  <si>
    <r>
      <t xml:space="preserve">e  </t>
    </r>
    <r>
      <rPr>
        <sz val="9"/>
        <color theme="1"/>
        <rFont val="Arial"/>
        <family val="2"/>
      </rPr>
      <t xml:space="preserve">We have assumed that it will take 8 hours to complete the task for each respondent. </t>
    </r>
  </si>
  <si>
    <r>
      <t xml:space="preserve">d  </t>
    </r>
    <r>
      <rPr>
        <sz val="9"/>
        <color theme="1"/>
        <rFont val="Arial"/>
        <family val="2"/>
      </rPr>
      <t xml:space="preserve">We have assumed that tests will fail 20% of the time and that it will take 24 hours to complete the task.  </t>
    </r>
  </si>
  <si>
    <r>
      <t>c</t>
    </r>
    <r>
      <rPr>
        <sz val="9"/>
        <color theme="1"/>
        <rFont val="Arial"/>
        <family val="2"/>
      </rPr>
      <t xml:space="preserve">  We have assumed that it will take 24 hours to complete the task for each respondent. </t>
    </r>
  </si>
  <si>
    <r>
      <t>a</t>
    </r>
    <r>
      <rPr>
        <sz val="9"/>
        <color theme="1"/>
        <rFont val="Arial"/>
        <family val="2"/>
      </rPr>
      <t xml:space="preserve">  We have assumed that the average number of respondents that will be subject to the rule will be 114. There will be four additional sources that will become subject to the rule over the three-year period of this ICR.</t>
    </r>
  </si>
  <si>
    <r>
      <t xml:space="preserve">  d) Semiannual reports </t>
    </r>
    <r>
      <rPr>
        <vertAlign val="superscript"/>
        <sz val="9"/>
        <color theme="1"/>
        <rFont val="Arial"/>
        <family val="2"/>
      </rPr>
      <t>f</t>
    </r>
  </si>
  <si>
    <r>
      <t xml:space="preserve">  c) Notification of compliance status </t>
    </r>
    <r>
      <rPr>
        <vertAlign val="superscript"/>
        <sz val="9"/>
        <color theme="1"/>
        <rFont val="Arial"/>
        <family val="2"/>
      </rPr>
      <t>e</t>
    </r>
  </si>
  <si>
    <r>
      <t xml:space="preserve">  b) Notification of performance test </t>
    </r>
    <r>
      <rPr>
        <vertAlign val="superscript"/>
        <sz val="9"/>
        <color theme="1"/>
        <rFont val="Arial"/>
        <family val="2"/>
      </rPr>
      <t>e</t>
    </r>
  </si>
  <si>
    <r>
      <t xml:space="preserve">1   Initial performance test </t>
    </r>
    <r>
      <rPr>
        <vertAlign val="superscript"/>
        <sz val="9"/>
        <color theme="1"/>
        <rFont val="Arial"/>
        <family val="2"/>
      </rPr>
      <t>c</t>
    </r>
  </si>
  <si>
    <t>(G=Ex0.1)</t>
  </si>
  <si>
    <t>(F=Ex0.05)</t>
  </si>
  <si>
    <t>(E=CxD)</t>
  </si>
  <si>
    <t>(C=AxB)</t>
  </si>
  <si>
    <r>
      <t xml:space="preserve">Cost, $ </t>
    </r>
    <r>
      <rPr>
        <b/>
        <vertAlign val="superscript"/>
        <sz val="9"/>
        <color theme="1"/>
        <rFont val="Arial"/>
        <family val="2"/>
      </rPr>
      <t>b</t>
    </r>
  </si>
  <si>
    <t>Clerical person-hours per year</t>
  </si>
  <si>
    <t>Management person-hours per year</t>
  </si>
  <si>
    <t>Technical person- hours per year</t>
  </si>
  <si>
    <r>
      <t xml:space="preserve">Respondents per year  </t>
    </r>
    <r>
      <rPr>
        <b/>
        <vertAlign val="superscript"/>
        <sz val="9"/>
        <color theme="1"/>
        <rFont val="Arial"/>
        <family val="2"/>
      </rPr>
      <t>a</t>
    </r>
  </si>
  <si>
    <t>EPA person- hours per plant per year</t>
  </si>
  <si>
    <r>
      <t xml:space="preserve">Table 2: Average Annual EPA Burden and Cost – </t>
    </r>
    <r>
      <rPr>
        <b/>
        <sz val="12"/>
        <color theme="1"/>
        <rFont val="Arial"/>
        <family val="2"/>
      </rPr>
      <t>NESHAP for Surface Coating of Large Household and Commercial Appliances (40 CFR Part 63, Subpart NNNN)</t>
    </r>
  </si>
  <si>
    <t>i  We have assumed that four new respondents install a $16,000 CEM and annual O&amp;M costs are $5,400 for each respondent. For additional information see ICR Reference No. 201509-2060-013.</t>
  </si>
  <si>
    <r>
      <t>h</t>
    </r>
    <r>
      <rPr>
        <sz val="9"/>
        <color theme="1"/>
        <rFont val="Arial"/>
        <family val="2"/>
      </rPr>
      <t xml:space="preserve">  We have assumed that each respondent will take one hour two times per week to record and disclose information.</t>
    </r>
  </si>
  <si>
    <r>
      <t>g</t>
    </r>
    <r>
      <rPr>
        <sz val="9"/>
        <color theme="1"/>
        <rFont val="Arial"/>
        <family val="2"/>
      </rPr>
      <t xml:space="preserve">  We have assumed that each respondent will take eight hours twice per year to complete reports.</t>
    </r>
  </si>
  <si>
    <r>
      <t>f</t>
    </r>
    <r>
      <rPr>
        <sz val="9"/>
        <color theme="1"/>
        <rFont val="Arial"/>
        <family val="2"/>
      </rPr>
      <t xml:space="preserve">  We have assumed that each respondent will take eight hours twelve times per year to complete task.</t>
    </r>
  </si>
  <si>
    <r>
      <t>e</t>
    </r>
    <r>
      <rPr>
        <sz val="9"/>
        <color theme="1"/>
        <rFont val="Arial"/>
        <family val="2"/>
      </rPr>
      <t xml:space="preserve">  We have assumed that each respondent will take twelve hours, twelve times per year to complete task.</t>
    </r>
  </si>
  <si>
    <r>
      <t>d</t>
    </r>
    <r>
      <rPr>
        <sz val="9"/>
        <color theme="1"/>
        <rFont val="Arial"/>
        <family val="2"/>
      </rPr>
      <t xml:space="preserve">  We have assumed that it will take eight hours for each respondent to plan activities and eight hours for training.</t>
    </r>
  </si>
  <si>
    <r>
      <t>c</t>
    </r>
    <r>
      <rPr>
        <sz val="9"/>
        <color theme="1"/>
        <rFont val="Arial"/>
        <family val="2"/>
      </rPr>
      <t xml:space="preserve">  We have assumed that each respondent will take 4 hours to read the rule and instructions.</t>
    </r>
  </si>
  <si>
    <r>
      <t>a</t>
    </r>
    <r>
      <rPr>
        <sz val="9"/>
        <color theme="1"/>
        <rFont val="Arial"/>
        <family val="2"/>
      </rPr>
      <t xml:space="preserve">  We have assumed that the average number of respondents that will be subject to the rule will be 114. There will be four additional new sources that will become subject to the rule over the three-year period of this ICR. </t>
    </r>
  </si>
  <si>
    <r>
      <t xml:space="preserve">Capital and O&amp;M Cost </t>
    </r>
    <r>
      <rPr>
        <b/>
        <vertAlign val="superscript"/>
        <sz val="9"/>
        <color theme="1"/>
        <rFont val="Arial"/>
        <family val="2"/>
      </rPr>
      <t>i</t>
    </r>
  </si>
  <si>
    <t>10  LDAR reporting and recordkeeping</t>
  </si>
  <si>
    <t>9   Store/file</t>
  </si>
  <si>
    <r>
      <t xml:space="preserve">8   Record/disclose </t>
    </r>
    <r>
      <rPr>
        <vertAlign val="superscript"/>
        <sz val="9"/>
        <color theme="1"/>
        <rFont val="Arial"/>
        <family val="2"/>
      </rPr>
      <t>h</t>
    </r>
  </si>
  <si>
    <r>
      <t xml:space="preserve">7   Complete reports </t>
    </r>
    <r>
      <rPr>
        <vertAlign val="superscript"/>
        <sz val="9"/>
        <color theme="1"/>
        <rFont val="Arial"/>
        <family val="2"/>
      </rPr>
      <t>g</t>
    </r>
  </si>
  <si>
    <r>
      <t xml:space="preserve">6   Process/compile and review </t>
    </r>
    <r>
      <rPr>
        <vertAlign val="superscript"/>
        <sz val="9"/>
        <color theme="1"/>
        <rFont val="Arial"/>
        <family val="2"/>
      </rPr>
      <t>f</t>
    </r>
  </si>
  <si>
    <r>
      <t xml:space="preserve">5   Gather information, monitor, and inspect </t>
    </r>
    <r>
      <rPr>
        <vertAlign val="superscript"/>
        <sz val="9"/>
        <color theme="1"/>
        <rFont val="Arial"/>
        <family val="2"/>
      </rPr>
      <t>e</t>
    </r>
  </si>
  <si>
    <t>-</t>
  </si>
  <si>
    <t xml:space="preserve">4   Create, test, and research and development </t>
  </si>
  <si>
    <r>
      <t xml:space="preserve">2   Plan activities </t>
    </r>
    <r>
      <rPr>
        <vertAlign val="superscript"/>
        <sz val="9"/>
        <color theme="1"/>
        <rFont val="Arial"/>
        <family val="2"/>
      </rPr>
      <t>d</t>
    </r>
  </si>
  <si>
    <r>
      <t>Per year</t>
    </r>
    <r>
      <rPr>
        <b/>
        <vertAlign val="superscript"/>
        <sz val="9"/>
        <color theme="1"/>
        <rFont val="Arial"/>
        <family val="2"/>
      </rPr>
      <t xml:space="preserve"> b</t>
    </r>
  </si>
  <si>
    <t xml:space="preserve">Total Cost </t>
  </si>
  <si>
    <t>Clerical person hours per year</t>
  </si>
  <si>
    <t>Management person hours per year</t>
  </si>
  <si>
    <t>Person hours per respondent per year</t>
  </si>
  <si>
    <r>
      <t>b</t>
    </r>
    <r>
      <rPr>
        <sz val="9"/>
        <color theme="1"/>
        <rFont val="Arial"/>
        <family val="2"/>
      </rPr>
      <t xml:space="preserve"> This ICR uses the following labor rates: $149.62 per hour for Executive, Administrative, and Managerial labor; $101.03 per hour for Technical labor, and $46.37 per hour for Clerical labor. These rates are from the United States Department of Labor, Bureau of Labor Statistics,  "May 2016 National Industry-Specific Occupational Employment and Wage Estimates 335200 - Household Appliance Manufacturing."  The rates are from column 1, “Total Compensation.”  The rates have been increased by 110% to account for the benefit packages available to those employed by private industry.</t>
    </r>
  </si>
  <si>
    <r>
      <t xml:space="preserve">  b</t>
    </r>
    <r>
      <rPr>
        <sz val="9"/>
        <color theme="1"/>
        <rFont val="Arial"/>
        <family val="2"/>
      </rPr>
      <t xml:space="preserve"> This ICR uses the following labor rates: $149.62 per hour for Executive, Administrative, and Managerial labor; $101.03 per hour for Technical labor, and $46.37 per hour for Clerical labor. These rates are from the United States Department of Labor, Bureau of Labor Statistics,  "May 2016 National Industry-Specific Occupational Employment and Wage Estimates 335200 - Household Appliance Manufacturing."  The rates are from column 1, “Total Compensation.”  The rates have been increased by 110% to account for the benefit packages available to those employed by private industry.</t>
    </r>
  </si>
  <si>
    <r>
      <t xml:space="preserve">Table 1: Annual Respondent Burden and Cost – </t>
    </r>
    <r>
      <rPr>
        <b/>
        <sz val="12"/>
        <color theme="1"/>
        <rFont val="Arial"/>
        <family val="2"/>
      </rPr>
      <t>NESHAP for Surface Coating of Large Appliances
(40 CFR Part 63, Subpart NNNN) (Renewal)</t>
    </r>
  </si>
  <si>
    <t>Table 1 - Annual Respondent Burden and Cost of Recordkeeping and Reporting Requirements for the Surface Coating of Large Appliances NESHAP
Year 1 (Amendments)</t>
  </si>
  <si>
    <t>Table 2 - Annual Respondent Burden and Cost of Recordkeeping and Reporting Requirements for the Surface Coating of Large Appliances NESHAP
Year 2 (Amendments)</t>
  </si>
  <si>
    <t>Year</t>
  </si>
  <si>
    <t>Technical Hours</t>
  </si>
  <si>
    <t>Clerical Hours</t>
  </si>
  <si>
    <t>Management Hours</t>
  </si>
  <si>
    <t>Total Labor Hours</t>
  </si>
  <si>
    <t>Labor Costs</t>
  </si>
  <si>
    <t>Total Costs</t>
  </si>
  <si>
    <t>Total</t>
  </si>
  <si>
    <t>Average</t>
  </si>
  <si>
    <t>Number of Respondents</t>
  </si>
  <si>
    <t>Total Hours</t>
  </si>
  <si>
    <t>Hours Per Respondent</t>
  </si>
  <si>
    <t>Table 5 - Annual Agency Burden and Cost of Recordkeeping and Reporting Requirements for the Surface Coating of Large Appliances NESHAP - Year 1 (Amendments)</t>
  </si>
  <si>
    <t>Number of Responses</t>
  </si>
  <si>
    <t>Reporting Hours</t>
  </si>
  <si>
    <t>Recordkeeping Hours</t>
  </si>
  <si>
    <t>Hours per Response</t>
  </si>
  <si>
    <t>Table 6 - Annual Agency Burden and Cost of Recordkeeping and Reporting Requirements for the Surface Coating of Large Appliances NESHAP - Year 2 (Amendments)</t>
  </si>
  <si>
    <t>Table 7 - Annual Agency Burden and Cost of Recordkeeping and Reporting Requirements for the Surface Coating of Large Appliances NESHAP - Year 3 (Amendments)</t>
  </si>
  <si>
    <t>Non-Labor Costs</t>
  </si>
  <si>
    <t>(a)</t>
  </si>
  <si>
    <t>Table 8 - Summary of Annual Agency Burden and Cost of Recordkeeping and Reporting Requirements for the Surface Coating of Large Appliances NESHAP (Amendments)</t>
  </si>
  <si>
    <r>
      <t>a</t>
    </r>
    <r>
      <rPr>
        <sz val="9"/>
        <color theme="1"/>
        <rFont val="Arial"/>
        <family val="2"/>
      </rPr>
      <t xml:space="preserve">  It is assumed that there are ten sources that are subject to the standard, and no additional new sources will become subject to the rule over the next three years.</t>
    </r>
  </si>
  <si>
    <r>
      <t xml:space="preserve">1   Add-on control performance test </t>
    </r>
    <r>
      <rPr>
        <vertAlign val="superscript"/>
        <sz val="9"/>
        <color theme="1"/>
        <rFont val="Arial"/>
        <family val="2"/>
      </rPr>
      <t>a, c, d</t>
    </r>
  </si>
  <si>
    <t>Non-Labor (Capital/Startup and O&amp;M) Costs</t>
  </si>
  <si>
    <t>Table 4 - Summary of Annual Respondent Burden and Cost of Recordkeeping and Reporting Requirements for the Surface Coating of Large Appliances NESHAP (Amendments)</t>
  </si>
  <si>
    <r>
      <t xml:space="preserve">4   Add-on control performance test </t>
    </r>
    <r>
      <rPr>
        <vertAlign val="superscript"/>
        <sz val="9"/>
        <color theme="1"/>
        <rFont val="Arial"/>
        <family val="2"/>
      </rPr>
      <t>e</t>
    </r>
  </si>
  <si>
    <r>
      <t xml:space="preserve">5   Gather info, monitor, inspect, and determine complaince </t>
    </r>
    <r>
      <rPr>
        <vertAlign val="superscript"/>
        <sz val="9"/>
        <color theme="1"/>
        <rFont val="Arial"/>
        <family val="2"/>
      </rPr>
      <t>g</t>
    </r>
  </si>
  <si>
    <r>
      <t xml:space="preserve">6   Process/compile and review </t>
    </r>
    <r>
      <rPr>
        <vertAlign val="superscript"/>
        <sz val="9"/>
        <color theme="1"/>
        <rFont val="Arial"/>
        <family val="2"/>
      </rPr>
      <t>h</t>
    </r>
  </si>
  <si>
    <r>
      <t xml:space="preserve">7   Complete notifications and reports </t>
    </r>
    <r>
      <rPr>
        <vertAlign val="superscript"/>
        <sz val="9"/>
        <color theme="1"/>
        <rFont val="Arial"/>
        <family val="2"/>
      </rPr>
      <t>i</t>
    </r>
  </si>
  <si>
    <r>
      <t xml:space="preserve">8   Record/transmit/disclose </t>
    </r>
    <r>
      <rPr>
        <vertAlign val="superscript"/>
        <sz val="9"/>
        <color theme="1"/>
        <rFont val="Arial"/>
        <family val="2"/>
      </rPr>
      <t>j</t>
    </r>
  </si>
  <si>
    <r>
      <t xml:space="preserve">Due To Proposed Revisions </t>
    </r>
    <r>
      <rPr>
        <vertAlign val="superscript"/>
        <sz val="9"/>
        <color theme="1"/>
        <rFont val="Arial"/>
        <family val="2"/>
      </rPr>
      <t>k</t>
    </r>
  </si>
  <si>
    <r>
      <t xml:space="preserve">9   Store/file </t>
    </r>
    <r>
      <rPr>
        <vertAlign val="superscript"/>
        <sz val="9"/>
        <color theme="1"/>
        <rFont val="Arial"/>
        <family val="2"/>
      </rPr>
      <t>l</t>
    </r>
  </si>
  <si>
    <r>
      <t>g</t>
    </r>
    <r>
      <rPr>
        <sz val="9"/>
        <color theme="1"/>
        <rFont val="Arial"/>
        <family val="2"/>
      </rPr>
      <t xml:space="preserve">  The current ICR assumes each respondent will take twelve hours, twelve times per year to complete task. Labor totals include hours for the facility to coordinate with suppliers, and gather information on monitoring and emissions. The proposed RTR amendments do not impact this item.</t>
    </r>
  </si>
  <si>
    <r>
      <t>h</t>
    </r>
    <r>
      <rPr>
        <sz val="9"/>
        <color theme="1"/>
        <rFont val="Arial"/>
        <family val="2"/>
      </rPr>
      <t xml:space="preserve">  The proposed RTR amendments do not impact this item. The current ICR assumes each respondent will take eight hours twelve times per year to complete task. </t>
    </r>
  </si>
  <si>
    <r>
      <t>i</t>
    </r>
    <r>
      <rPr>
        <sz val="9"/>
        <color theme="1"/>
        <rFont val="Arial"/>
        <family val="2"/>
      </rPr>
      <t xml:space="preserve">  The proposed RTR amendments do not impact this item. The current ICR assumes that each respondent will take eight hours twice per year to complete reports. </t>
    </r>
  </si>
  <si>
    <r>
      <t>j</t>
    </r>
    <r>
      <rPr>
        <sz val="9"/>
        <color theme="1"/>
        <rFont val="Arial"/>
        <family val="2"/>
      </rPr>
      <t xml:space="preserve">  The current ICR assumes each respondent will take one hour two times per week to record and disclose information. EPA is proposing to require sources to electronically submit semiannual reports starting 2 years after the effective date of the final rule. It is assumed that this will not increase labor.</t>
    </r>
  </si>
  <si>
    <r>
      <t>k</t>
    </r>
    <r>
      <rPr>
        <sz val="9"/>
        <color theme="1"/>
        <rFont val="Arial"/>
        <family val="2"/>
      </rPr>
      <t xml:space="preserve">  We are proposing the elimination of the startup, shutdown, and malfunction (SSM) exemption in this rule. Costs associated with elimination of the SSM exemption include time for re-evaluating previously developed SSM record systems in year one. Costs are also associated with the use of electronic reporting and include time to become familiar with CEDRI and the semi-annual reporting form. Two responses with 8 hours per response.</t>
    </r>
  </si>
  <si>
    <r>
      <t>l</t>
    </r>
    <r>
      <rPr>
        <sz val="9"/>
        <color theme="1"/>
        <rFont val="Arial"/>
        <family val="2"/>
      </rPr>
      <t xml:space="preserve">  The proposed RTR amendments do not impact this item. The current ICR assumes that each respondent will take half an hour annually to store and file reports. </t>
    </r>
  </si>
  <si>
    <r>
      <t>c</t>
    </r>
    <r>
      <rPr>
        <sz val="9"/>
        <color theme="1"/>
        <rFont val="Arial"/>
        <family val="2"/>
      </rPr>
      <t xml:space="preserve">  It is assumed that each respondent will take 4 hours to read the rule and instructions. </t>
    </r>
  </si>
  <si>
    <r>
      <t xml:space="preserve">m </t>
    </r>
    <r>
      <rPr>
        <sz val="9"/>
        <color theme="1"/>
        <rFont val="Arial"/>
        <family val="2"/>
      </rPr>
      <t>EPA is proposing to require the use of high efficiency spray guns where the source is not using add-on controls. Because of the economic incentives to use high efficiency application methods for spray applied coatings, we do not expect any facilities will have to switch to high efficiency application methods.</t>
    </r>
  </si>
  <si>
    <r>
      <t>e</t>
    </r>
    <r>
      <rPr>
        <sz val="9"/>
        <color theme="1"/>
        <rFont val="Arial"/>
        <family val="2"/>
      </rPr>
      <t xml:space="preserve">  If a source owner or operator chooses to comply with the standards using add-on controls, the results of an initial performance test are used to determine compliance; however, the rule does not require on-going periodic performance testing for these emission capture systems and add-on controls. The EPA specifically is requesting comment on whether performance testing should be required anytime a source plans to undertake an operational change that may adversely affect compliance with an applicable standard, operating limit, or parametric monitoring value. </t>
    </r>
  </si>
  <si>
    <r>
      <t>f</t>
    </r>
    <r>
      <rPr>
        <sz val="9"/>
        <color theme="1"/>
        <rFont val="Arial"/>
        <family val="2"/>
      </rPr>
      <t xml:space="preserve">  Performance testing is not currently required after the initial performance test.</t>
    </r>
  </si>
  <si>
    <r>
      <t>d</t>
    </r>
    <r>
      <rPr>
        <sz val="9"/>
        <color theme="1"/>
        <rFont val="Arial"/>
        <family val="2"/>
      </rPr>
      <t xml:space="preserve">  If a source owner or operator chooses to comply with the standards using add-on controls, the results of an initial performance test are used to determine compliance; however, the rule does not require on-going periodic performance testing for these emission capture systems and add-on controls. The EPA specifically is requesting comment on whether performance testing should be required anytime a source plans to undertake an operational change that may adversely affect compliance with an applicable standard, operating limit, or parametric monitoring value. </t>
    </r>
  </si>
  <si>
    <r>
      <t xml:space="preserve">Capital and O&amp;M Cost (see Section 6(b)(iii)): </t>
    </r>
    <r>
      <rPr>
        <b/>
        <vertAlign val="superscript"/>
        <sz val="9"/>
        <color theme="1"/>
        <rFont val="Arial"/>
        <family val="2"/>
      </rPr>
      <t>m</t>
    </r>
  </si>
  <si>
    <r>
      <t>Capital and O&amp;M Cost (see Section 6(b)(iii)):</t>
    </r>
    <r>
      <rPr>
        <b/>
        <vertAlign val="superscript"/>
        <sz val="9"/>
        <color theme="1"/>
        <rFont val="Arial"/>
        <family val="2"/>
      </rPr>
      <t xml:space="preserve"> m</t>
    </r>
  </si>
  <si>
    <r>
      <t xml:space="preserve">Repeat failed performance test </t>
    </r>
    <r>
      <rPr>
        <vertAlign val="superscript"/>
        <sz val="9"/>
        <color theme="1"/>
        <rFont val="Arial"/>
        <family val="2"/>
      </rPr>
      <t>f</t>
    </r>
  </si>
  <si>
    <r>
      <t xml:space="preserve">2   Repeat failed performance test </t>
    </r>
    <r>
      <rPr>
        <vertAlign val="superscript"/>
        <sz val="9"/>
        <color theme="1"/>
        <rFont val="Arial"/>
        <family val="2"/>
      </rPr>
      <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</si>
</sst>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164" formatCode="General_)"/>
    <numFmt numFmtId="165" formatCode="&quot;$&quot;#,##0"/>
    <numFmt numFmtId="166" formatCode="&quot;$&quot;#,##0.00"/>
    <numFmt numFmtId="167" formatCode="#,##0.0"/>
  </numFmts>
  <fonts count="34" x14ac:knownFonts="1">
    <font>
      <sz val="11"/>
      <color theme="1"/>
      <name val="Calibri"/>
      <family val="2"/>
      <scheme val="minor"/>
    </font>
    <font>
      <b/>
      <sz val="12"/>
      <name val="Arial"/>
      <family val="2"/>
    </font>
    <font>
      <b/>
      <sz val="8"/>
      <color theme="1"/>
      <name val="Arial"/>
      <family val="2"/>
    </font>
    <font>
      <b/>
      <vertAlign val="superscript"/>
      <sz val="8"/>
      <color theme="1"/>
      <name val="Arial"/>
      <family val="2"/>
    </font>
    <font>
      <sz val="8"/>
      <color theme="1"/>
      <name val="Arial"/>
      <family val="2"/>
    </font>
    <font>
      <sz val="9"/>
      <color theme="1"/>
      <name val="Arial"/>
      <family val="2"/>
    </font>
    <font>
      <vertAlign val="superscript"/>
      <sz val="9"/>
      <color theme="1"/>
      <name val="Arial"/>
      <family val="2"/>
    </font>
    <font>
      <sz val="10"/>
      <color rgb="FF000000"/>
      <name val="Arial"/>
      <family val="2"/>
    </font>
    <font>
      <sz val="10"/>
      <color theme="1"/>
      <name val="Arial"/>
      <family val="2"/>
    </font>
    <font>
      <sz val="10"/>
      <name val="Arial"/>
      <family val="2"/>
    </font>
    <font>
      <b/>
      <i/>
      <sz val="9"/>
      <color theme="1"/>
      <name val="Arial"/>
      <family val="2"/>
    </font>
    <font>
      <b/>
      <i/>
      <sz val="10"/>
      <color theme="1"/>
      <name val="Arial"/>
      <family val="2"/>
    </font>
    <font>
      <b/>
      <sz val="10"/>
      <name val="Arial"/>
      <family val="2"/>
    </font>
    <font>
      <sz val="10"/>
      <color rgb="FF000000"/>
      <name val="Times New Roman"/>
      <family val="1"/>
    </font>
    <font>
      <sz val="8"/>
      <name val="Arial"/>
      <family val="2"/>
    </font>
    <font>
      <b/>
      <sz val="9"/>
      <color theme="1"/>
      <name val="Arial"/>
      <family val="2"/>
    </font>
    <font>
      <b/>
      <sz val="10"/>
      <color theme="1"/>
      <name val="Arial"/>
      <family val="2"/>
    </font>
    <font>
      <sz val="10"/>
      <name val="Times New Roman"/>
      <family val="1"/>
    </font>
    <font>
      <b/>
      <sz val="10"/>
      <color theme="1"/>
      <name val="Times New Roman"/>
      <family val="1"/>
    </font>
    <font>
      <sz val="12"/>
      <color theme="1"/>
      <name val="Times New Roman"/>
      <family val="1"/>
    </font>
    <font>
      <sz val="12"/>
      <color rgb="FF000000"/>
      <name val="Times New Roman"/>
      <family val="1"/>
    </font>
    <font>
      <b/>
      <sz val="12"/>
      <color rgb="FF000000"/>
      <name val="Times New Roman"/>
      <family val="1"/>
    </font>
    <font>
      <b/>
      <sz val="12"/>
      <color theme="1"/>
      <name val="Times New Roman"/>
      <family val="1"/>
    </font>
    <font>
      <u/>
      <sz val="11"/>
      <color theme="10"/>
      <name val="Calibri"/>
      <family val="2"/>
    </font>
    <font>
      <sz val="9"/>
      <name val="Arial"/>
      <family val="2"/>
    </font>
    <font>
      <sz val="8"/>
      <name val="Courier"/>
      <family val="3"/>
    </font>
    <font>
      <b/>
      <sz val="9"/>
      <name val="Arial"/>
      <family val="2"/>
    </font>
    <font>
      <sz val="9"/>
      <color rgb="FF000000"/>
      <name val="Arial"/>
      <family val="2"/>
    </font>
    <font>
      <b/>
      <vertAlign val="superscript"/>
      <sz val="9"/>
      <color theme="1"/>
      <name val="Arial"/>
      <family val="2"/>
    </font>
    <font>
      <b/>
      <sz val="9"/>
      <color rgb="FF000000"/>
      <name val="Arial"/>
      <family val="2"/>
    </font>
    <font>
      <sz val="12"/>
      <color theme="1"/>
      <name val="Arial"/>
      <family val="2"/>
    </font>
    <font>
      <b/>
      <sz val="12"/>
      <color rgb="FF000000"/>
      <name val="Arial"/>
      <family val="2"/>
    </font>
    <font>
      <b/>
      <sz val="12"/>
      <color theme="1"/>
      <name val="Arial"/>
      <family val="2"/>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s>
  <borders count="91">
    <border>
      <left/>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rgb="FF000000"/>
      </left>
      <right style="medium">
        <color rgb="FF000000"/>
      </right>
      <top style="thin">
        <color rgb="FF000000"/>
      </top>
      <bottom style="thin">
        <color rgb="FF000000"/>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rgb="FF000000"/>
      </top>
      <bottom/>
      <diagonal/>
    </border>
    <border>
      <left style="thin">
        <color indexed="64"/>
      </left>
      <right style="thin">
        <color indexed="64"/>
      </right>
      <top style="medium">
        <color rgb="FF000000"/>
      </top>
      <bottom/>
      <diagonal/>
    </border>
    <border>
      <left style="medium">
        <color indexed="64"/>
      </left>
      <right style="thin">
        <color indexed="64"/>
      </right>
      <top style="medium">
        <color rgb="FF000000"/>
      </top>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style="thin">
        <color indexed="64"/>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diagonal/>
    </border>
    <border>
      <left style="medium">
        <color rgb="FF000000"/>
      </left>
      <right style="thin">
        <color rgb="FF000000"/>
      </right>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style="medium">
        <color rgb="FF000000"/>
      </left>
      <right style="thin">
        <color rgb="FF000000"/>
      </right>
      <top style="medium">
        <color rgb="FF000000"/>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s>
  <cellStyleXfs count="5">
    <xf numFmtId="0" fontId="0" fillId="0" borderId="0"/>
    <xf numFmtId="0" fontId="23" fillId="0" borderId="0" applyNumberFormat="0" applyFill="0" applyBorder="0" applyAlignment="0" applyProtection="0">
      <alignment vertical="top"/>
      <protection locked="0"/>
    </xf>
    <xf numFmtId="0" fontId="25" fillId="0" borderId="0"/>
    <xf numFmtId="0" fontId="9" fillId="0" borderId="0"/>
    <xf numFmtId="0" fontId="9" fillId="0" borderId="0"/>
  </cellStyleXfs>
  <cellXfs count="268">
    <xf numFmtId="0" fontId="0" fillId="0" borderId="0" xfId="0"/>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0" borderId="11" xfId="0" applyFont="1" applyFill="1" applyBorder="1" applyAlignment="1">
      <alignment horizontal="left" vertical="center" wrapText="1" indent="1"/>
    </xf>
    <xf numFmtId="0" fontId="7" fillId="0" borderId="12" xfId="0" applyFont="1" applyFill="1" applyBorder="1" applyAlignment="1">
      <alignment horizontal="center" wrapText="1"/>
    </xf>
    <xf numFmtId="0" fontId="8"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3" xfId="0" applyFont="1" applyFill="1" applyBorder="1" applyAlignment="1">
      <alignment horizontal="center" vertical="center" wrapText="1"/>
    </xf>
    <xf numFmtId="6" fontId="8" fillId="0" borderId="8" xfId="0" applyNumberFormat="1" applyFont="1" applyFill="1" applyBorder="1" applyAlignment="1">
      <alignment horizontal="right" vertical="center" wrapText="1" indent="1"/>
    </xf>
    <xf numFmtId="0" fontId="5" fillId="0" borderId="5" xfId="0" applyFont="1" applyFill="1" applyBorder="1" applyAlignment="1">
      <alignment horizontal="left" vertical="center" wrapText="1" indent="1"/>
    </xf>
    <xf numFmtId="0" fontId="5" fillId="0" borderId="5" xfId="0" applyFont="1" applyFill="1" applyBorder="1" applyAlignment="1">
      <alignment horizontal="left" vertical="center" wrapText="1" indent="4"/>
    </xf>
    <xf numFmtId="165" fontId="12" fillId="0" borderId="8" xfId="0" applyNumberFormat="1" applyFont="1" applyFill="1" applyBorder="1" applyAlignment="1">
      <alignment horizontal="right" vertical="center" wrapText="1" indent="1"/>
    </xf>
    <xf numFmtId="0" fontId="13" fillId="0" borderId="12" xfId="0" applyFont="1" applyFill="1" applyBorder="1" applyAlignment="1">
      <alignment horizontal="center" wrapText="1"/>
    </xf>
    <xf numFmtId="0" fontId="5" fillId="0" borderId="5" xfId="0" applyFont="1" applyBorder="1" applyAlignment="1">
      <alignment horizontal="left" vertical="center" wrapText="1" indent="1"/>
    </xf>
    <xf numFmtId="0" fontId="13" fillId="0" borderId="12" xfId="0" applyFont="1" applyBorder="1" applyAlignment="1">
      <alignment horizontal="center" wrapText="1"/>
    </xf>
    <xf numFmtId="0" fontId="8" fillId="0" borderId="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3" xfId="0" applyFont="1" applyBorder="1" applyAlignment="1">
      <alignment horizontal="center" vertical="center" wrapText="1"/>
    </xf>
    <xf numFmtId="0" fontId="14" fillId="0" borderId="6" xfId="0" applyFont="1" applyFill="1" applyBorder="1" applyAlignment="1">
      <alignment horizontal="center" vertical="center" wrapText="1"/>
    </xf>
    <xf numFmtId="165" fontId="12" fillId="0" borderId="8" xfId="0" applyNumberFormat="1" applyFont="1" applyBorder="1" applyAlignment="1">
      <alignment horizontal="right" vertical="center" wrapText="1" indent="1"/>
    </xf>
    <xf numFmtId="0" fontId="14" fillId="0" borderId="6" xfId="0" applyFont="1" applyBorder="1" applyAlignment="1">
      <alignment horizontal="center" vertical="center" wrapText="1"/>
    </xf>
    <xf numFmtId="0" fontId="14" fillId="0" borderId="13" xfId="0" applyFont="1" applyBorder="1" applyAlignment="1">
      <alignment horizontal="center" vertical="center" wrapText="1"/>
    </xf>
    <xf numFmtId="6" fontId="15" fillId="0" borderId="21" xfId="0" applyNumberFormat="1" applyFont="1" applyBorder="1" applyAlignment="1">
      <alignment horizontal="right" vertical="center" wrapText="1" indent="1"/>
    </xf>
    <xf numFmtId="6" fontId="16" fillId="0" borderId="8" xfId="0" applyNumberFormat="1" applyFont="1" applyBorder="1" applyAlignment="1">
      <alignment horizontal="right" vertical="center" wrapText="1" indent="1"/>
    </xf>
    <xf numFmtId="0" fontId="9" fillId="0" borderId="23" xfId="0" applyFont="1" applyFill="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165" fontId="12" fillId="0" borderId="25" xfId="0" applyNumberFormat="1" applyFont="1" applyBorder="1" applyAlignment="1">
      <alignment horizontal="right" vertical="center" wrapText="1" indent="1"/>
    </xf>
    <xf numFmtId="38" fontId="0" fillId="0" borderId="0" xfId="0" applyNumberFormat="1"/>
    <xf numFmtId="0" fontId="16" fillId="0" borderId="0" xfId="0" applyFont="1" applyAlignment="1">
      <alignment vertical="center"/>
    </xf>
    <xf numFmtId="0" fontId="8" fillId="0" borderId="0" xfId="0" applyFont="1"/>
    <xf numFmtId="0" fontId="6" fillId="0" borderId="0" xfId="0" applyFont="1" applyAlignment="1">
      <alignment vertical="center"/>
    </xf>
    <xf numFmtId="0" fontId="5" fillId="0" borderId="0" xfId="0" applyFont="1"/>
    <xf numFmtId="0" fontId="9" fillId="0" borderId="0" xfId="0" applyFont="1" applyAlignment="1">
      <alignment wrapText="1"/>
    </xf>
    <xf numFmtId="0" fontId="0" fillId="0" borderId="0" xfId="0" applyAlignment="1">
      <alignment wrapText="1"/>
    </xf>
    <xf numFmtId="0" fontId="9" fillId="0" borderId="0" xfId="0" applyFont="1"/>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5" fillId="0" borderId="26" xfId="0" applyFont="1" applyBorder="1" applyAlignment="1">
      <alignment horizontal="left" vertical="center" wrapText="1" indent="1"/>
    </xf>
    <xf numFmtId="0" fontId="13" fillId="0" borderId="27" xfId="0" applyFont="1" applyFill="1" applyBorder="1" applyAlignment="1">
      <alignment horizontal="center" wrapText="1"/>
    </xf>
    <xf numFmtId="0" fontId="5" fillId="0" borderId="34" xfId="0" applyFont="1" applyBorder="1" applyAlignment="1">
      <alignment horizontal="center" vertical="center" wrapText="1"/>
    </xf>
    <xf numFmtId="0" fontId="5" fillId="0" borderId="2" xfId="0" applyFont="1" applyBorder="1" applyAlignment="1">
      <alignment horizontal="center" vertical="center" wrapText="1"/>
    </xf>
    <xf numFmtId="6" fontId="5" fillId="0" borderId="4" xfId="0" applyNumberFormat="1" applyFont="1" applyBorder="1" applyAlignment="1">
      <alignment horizontal="right" vertical="center" wrapText="1" indent="1"/>
    </xf>
    <xf numFmtId="0" fontId="5" fillId="0" borderId="29" xfId="0" applyFont="1" applyBorder="1" applyAlignment="1">
      <alignment horizontal="left" vertical="center" wrapText="1" indent="1"/>
    </xf>
    <xf numFmtId="0" fontId="17" fillId="0" borderId="12" xfId="0" applyFont="1" applyFill="1" applyBorder="1" applyAlignment="1">
      <alignment horizont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6" fontId="5" fillId="0" borderId="8" xfId="0" applyNumberFormat="1" applyFont="1" applyBorder="1" applyAlignment="1">
      <alignment horizontal="right" vertical="center" wrapText="1" indent="1"/>
    </xf>
    <xf numFmtId="0" fontId="5" fillId="0" borderId="5" xfId="0" applyFont="1" applyBorder="1" applyAlignment="1">
      <alignment horizontal="left" vertical="center" wrapText="1" indent="4"/>
    </xf>
    <xf numFmtId="6" fontId="5" fillId="0" borderId="30" xfId="0" applyNumberFormat="1" applyFont="1" applyBorder="1" applyAlignment="1">
      <alignment horizontal="right" vertical="center" wrapText="1" indent="1"/>
    </xf>
    <xf numFmtId="3" fontId="5" fillId="0" borderId="12" xfId="0" applyNumberFormat="1" applyFont="1" applyBorder="1" applyAlignment="1">
      <alignment horizontal="center" vertical="center" wrapText="1"/>
    </xf>
    <xf numFmtId="0" fontId="13" fillId="0" borderId="35" xfId="0" applyFont="1" applyFill="1" applyBorder="1" applyAlignment="1">
      <alignment horizontal="center" wrapText="1"/>
    </xf>
    <xf numFmtId="0" fontId="5" fillId="0" borderId="35" xfId="0" applyFont="1" applyBorder="1" applyAlignment="1">
      <alignment horizontal="center" vertical="center" wrapText="1"/>
    </xf>
    <xf numFmtId="6" fontId="15" fillId="0" borderId="25" xfId="0" applyNumberFormat="1" applyFont="1" applyBorder="1" applyAlignment="1">
      <alignment horizontal="right" vertical="center" wrapText="1" indent="1"/>
    </xf>
    <xf numFmtId="0" fontId="18" fillId="0" borderId="0" xfId="0" applyFont="1" applyAlignment="1">
      <alignment vertical="center"/>
    </xf>
    <xf numFmtId="0" fontId="19" fillId="0" borderId="0" xfId="0" applyFont="1" applyAlignment="1">
      <alignment horizontal="left" vertical="center" indent="10"/>
    </xf>
    <xf numFmtId="0" fontId="20" fillId="0" borderId="0" xfId="0" applyFont="1" applyAlignment="1">
      <alignment horizontal="left" vertical="center" indent="10"/>
    </xf>
    <xf numFmtId="0" fontId="20" fillId="0" borderId="0" xfId="0" applyFont="1" applyAlignment="1">
      <alignment vertical="center"/>
    </xf>
    <xf numFmtId="0" fontId="21" fillId="0" borderId="0" xfId="0" applyFont="1" applyAlignment="1">
      <alignment vertical="center"/>
    </xf>
    <xf numFmtId="0" fontId="19" fillId="0" borderId="0" xfId="0" applyFont="1" applyAlignment="1">
      <alignment vertical="center"/>
    </xf>
    <xf numFmtId="0" fontId="22" fillId="0" borderId="0" xfId="0" applyFont="1" applyAlignment="1">
      <alignment vertical="center"/>
    </xf>
    <xf numFmtId="0" fontId="22" fillId="0" borderId="0" xfId="0" applyFont="1" applyAlignment="1">
      <alignment horizontal="center" vertical="center" wrapText="1"/>
    </xf>
    <xf numFmtId="0" fontId="19" fillId="0" borderId="0" xfId="0" applyFont="1" applyAlignment="1">
      <alignment horizontal="center" vertical="center"/>
    </xf>
    <xf numFmtId="0" fontId="0" fillId="0" borderId="0" xfId="0" applyAlignment="1"/>
    <xf numFmtId="166" fontId="24" fillId="0" borderId="41" xfId="2" applyNumberFormat="1" applyFont="1" applyFill="1" applyBorder="1"/>
    <xf numFmtId="166" fontId="24" fillId="0" borderId="0" xfId="3" applyNumberFormat="1" applyFont="1" applyFill="1" applyBorder="1"/>
    <xf numFmtId="0" fontId="24" fillId="0" borderId="42" xfId="3" applyFont="1" applyFill="1" applyBorder="1"/>
    <xf numFmtId="166" fontId="24" fillId="0" borderId="43" xfId="2" applyNumberFormat="1" applyFont="1" applyFill="1" applyBorder="1"/>
    <xf numFmtId="166" fontId="24" fillId="0" borderId="44" xfId="3" applyNumberFormat="1" applyFont="1" applyFill="1" applyBorder="1"/>
    <xf numFmtId="0" fontId="24" fillId="0" borderId="45" xfId="1" applyFont="1" applyFill="1" applyBorder="1" applyAlignment="1" applyProtection="1"/>
    <xf numFmtId="166" fontId="24" fillId="0" borderId="33" xfId="2" applyNumberFormat="1" applyFont="1" applyFill="1" applyBorder="1"/>
    <xf numFmtId="166" fontId="24" fillId="0" borderId="32" xfId="3" applyNumberFormat="1" applyFont="1" applyFill="1" applyBorder="1"/>
    <xf numFmtId="0" fontId="24" fillId="0" borderId="31" xfId="3" applyFont="1" applyFill="1" applyBorder="1"/>
    <xf numFmtId="166" fontId="24" fillId="0" borderId="30" xfId="2" applyNumberFormat="1" applyFont="1" applyFill="1" applyBorder="1"/>
    <xf numFmtId="166" fontId="24" fillId="0" borderId="12" xfId="3" applyNumberFormat="1" applyFont="1" applyFill="1" applyBorder="1"/>
    <xf numFmtId="0" fontId="24" fillId="0" borderId="29" xfId="3" applyFont="1" applyFill="1" applyBorder="1"/>
    <xf numFmtId="166" fontId="24" fillId="0" borderId="12" xfId="2" applyNumberFormat="1" applyFont="1" applyFill="1" applyBorder="1"/>
    <xf numFmtId="0" fontId="24" fillId="0" borderId="29" xfId="2" applyFont="1" applyFill="1" applyBorder="1"/>
    <xf numFmtId="0" fontId="26" fillId="3" borderId="46" xfId="3" applyFont="1" applyFill="1" applyBorder="1" applyAlignment="1">
      <alignment wrapText="1"/>
    </xf>
    <xf numFmtId="0" fontId="26" fillId="4" borderId="47" xfId="3" applyFont="1" applyFill="1" applyBorder="1" applyAlignment="1">
      <alignment wrapText="1"/>
    </xf>
    <xf numFmtId="0" fontId="26" fillId="4" borderId="48" xfId="3" applyFont="1" applyFill="1" applyBorder="1" applyAlignment="1">
      <alignment wrapText="1"/>
    </xf>
    <xf numFmtId="0" fontId="23" fillId="0" borderId="0" xfId="1" applyAlignment="1" applyProtection="1"/>
    <xf numFmtId="2" fontId="24" fillId="0" borderId="41" xfId="0" applyNumberFormat="1" applyFont="1" applyFill="1" applyBorder="1"/>
    <xf numFmtId="0" fontId="24" fillId="0" borderId="0" xfId="0" applyFont="1" applyBorder="1"/>
    <xf numFmtId="0" fontId="24" fillId="0" borderId="42" xfId="1" applyFont="1" applyBorder="1" applyAlignment="1" applyProtection="1"/>
    <xf numFmtId="166" fontId="24" fillId="0" borderId="33" xfId="0" applyNumberFormat="1" applyFont="1" applyFill="1" applyBorder="1"/>
    <xf numFmtId="166" fontId="24" fillId="0" borderId="32" xfId="0" applyNumberFormat="1" applyFont="1" applyBorder="1"/>
    <xf numFmtId="0" fontId="5" fillId="0" borderId="31" xfId="0" applyFont="1" applyBorder="1"/>
    <xf numFmtId="166" fontId="24" fillId="0" borderId="30" xfId="0" applyNumberFormat="1" applyFont="1" applyFill="1" applyBorder="1"/>
    <xf numFmtId="166" fontId="24" fillId="0" borderId="12" xfId="0" applyNumberFormat="1" applyFont="1" applyBorder="1"/>
    <xf numFmtId="0" fontId="5" fillId="0" borderId="29" xfId="0" applyFont="1" applyBorder="1"/>
    <xf numFmtId="166" fontId="24" fillId="0" borderId="28" xfId="0" applyNumberFormat="1" applyFont="1" applyFill="1" applyBorder="1"/>
    <xf numFmtId="166" fontId="24" fillId="0" borderId="27" xfId="0" applyNumberFormat="1" applyFont="1" applyBorder="1"/>
    <xf numFmtId="0" fontId="5" fillId="0" borderId="26" xfId="0" applyFont="1" applyBorder="1"/>
    <xf numFmtId="0" fontId="26" fillId="3" borderId="52" xfId="4" applyFont="1" applyFill="1" applyBorder="1" applyAlignment="1">
      <alignment horizontal="center"/>
    </xf>
    <xf numFmtId="17" fontId="26" fillId="4" borderId="53" xfId="4" applyNumberFormat="1" applyFont="1" applyFill="1" applyBorder="1" applyAlignment="1">
      <alignment horizontal="center"/>
    </xf>
    <xf numFmtId="0" fontId="26" fillId="4" borderId="54" xfId="4" applyFont="1" applyFill="1" applyBorder="1" applyAlignment="1">
      <alignment horizontal="center"/>
    </xf>
    <xf numFmtId="0" fontId="15" fillId="0" borderId="0" xfId="0" applyFont="1" applyAlignment="1">
      <alignment vertical="center"/>
    </xf>
    <xf numFmtId="0" fontId="27" fillId="0" borderId="0" xfId="0" applyFont="1" applyAlignment="1">
      <alignment vertical="center"/>
    </xf>
    <xf numFmtId="6" fontId="5" fillId="0" borderId="33" xfId="0" applyNumberFormat="1" applyFont="1" applyBorder="1" applyAlignment="1">
      <alignment horizontal="right" vertical="center" wrapText="1" indent="1"/>
    </xf>
    <xf numFmtId="6" fontId="5" fillId="0" borderId="55" xfId="0" applyNumberFormat="1" applyFont="1" applyBorder="1" applyAlignment="1">
      <alignment horizontal="right" vertical="center" wrapText="1" indent="1"/>
    </xf>
    <xf numFmtId="0" fontId="5" fillId="0" borderId="27" xfId="0" applyFont="1" applyBorder="1" applyAlignment="1">
      <alignment horizontal="center" vertical="center" wrapText="1"/>
    </xf>
    <xf numFmtId="0" fontId="5" fillId="0" borderId="56" xfId="0" applyFont="1" applyBorder="1" applyAlignment="1">
      <alignment vertical="top" wrapText="1" indent="1"/>
    </xf>
    <xf numFmtId="0" fontId="15" fillId="0" borderId="57" xfId="0" applyFont="1" applyBorder="1" applyAlignment="1">
      <alignment horizontal="center" vertical="center" wrapText="1"/>
    </xf>
    <xf numFmtId="0" fontId="5" fillId="0" borderId="57" xfId="0" applyFont="1" applyBorder="1" applyAlignment="1">
      <alignment vertical="top" wrapText="1" indent="1"/>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60" xfId="0" applyFont="1" applyBorder="1" applyAlignment="1">
      <alignment horizontal="center" vertical="center" wrapText="1"/>
    </xf>
    <xf numFmtId="0" fontId="29" fillId="0" borderId="0" xfId="0" applyFont="1" applyAlignment="1">
      <alignment vertical="center"/>
    </xf>
    <xf numFmtId="0" fontId="5" fillId="0" borderId="0" xfId="0" applyFont="1" applyAlignment="1">
      <alignment vertical="center" wrapText="1"/>
    </xf>
    <xf numFmtId="6" fontId="15" fillId="0" borderId="62" xfId="0" applyNumberFormat="1" applyFont="1" applyBorder="1" applyAlignment="1">
      <alignment horizontal="right" vertical="center" wrapText="1" indent="1"/>
    </xf>
    <xf numFmtId="0" fontId="5" fillId="0" borderId="63" xfId="0" applyFont="1" applyBorder="1" applyAlignment="1">
      <alignment horizontal="center" vertical="center" wrapText="1"/>
    </xf>
    <xf numFmtId="0" fontId="10" fillId="0" borderId="63" xfId="0" applyFont="1" applyBorder="1" applyAlignment="1">
      <alignment horizontal="center" vertical="center" wrapText="1"/>
    </xf>
    <xf numFmtId="6" fontId="15" fillId="0" borderId="65" xfId="0" applyNumberFormat="1" applyFont="1" applyBorder="1" applyAlignment="1">
      <alignment horizontal="right" vertical="center" wrapText="1" inden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15" fillId="0" borderId="68" xfId="0" applyFont="1" applyBorder="1" applyAlignment="1">
      <alignment horizontal="center" vertical="center" wrapText="1"/>
    </xf>
    <xf numFmtId="6" fontId="15" fillId="0" borderId="70" xfId="0" applyNumberFormat="1" applyFont="1" applyBorder="1" applyAlignment="1">
      <alignment horizontal="right" vertical="center" wrapText="1" indent="1"/>
    </xf>
    <xf numFmtId="6" fontId="15" fillId="0" borderId="71" xfId="0" applyNumberFormat="1" applyFont="1" applyBorder="1" applyAlignment="1">
      <alignment horizontal="right" vertical="center" wrapText="1" indent="1"/>
    </xf>
    <xf numFmtId="0" fontId="5" fillId="0" borderId="72" xfId="0" applyFont="1" applyBorder="1" applyAlignment="1">
      <alignment horizontal="left" vertical="center" wrapText="1" indent="1"/>
    </xf>
    <xf numFmtId="6" fontId="10" fillId="0" borderId="55" xfId="0" applyNumberFormat="1" applyFont="1" applyBorder="1" applyAlignment="1">
      <alignment horizontal="right" vertical="center" wrapText="1" indent="1"/>
    </xf>
    <xf numFmtId="3" fontId="5" fillId="0" borderId="6" xfId="0" applyNumberFormat="1" applyFont="1" applyBorder="1" applyAlignment="1">
      <alignment horizontal="center" vertical="center" wrapText="1"/>
    </xf>
    <xf numFmtId="6" fontId="5" fillId="0" borderId="55" xfId="0" applyNumberFormat="1" applyFont="1" applyFill="1" applyBorder="1" applyAlignment="1">
      <alignment horizontal="right" vertical="center" wrapText="1" indent="1"/>
    </xf>
    <xf numFmtId="0" fontId="5" fillId="0" borderId="73" xfId="0" applyFont="1" applyBorder="1" applyAlignment="1">
      <alignment horizontal="left" vertical="center" wrapText="1" indent="1"/>
    </xf>
    <xf numFmtId="0" fontId="15" fillId="0" borderId="74" xfId="0" applyFont="1" applyBorder="1" applyAlignment="1">
      <alignment horizontal="center" vertical="center" wrapText="1"/>
    </xf>
    <xf numFmtId="0" fontId="15" fillId="0" borderId="10" xfId="0" applyFont="1" applyBorder="1" applyAlignment="1">
      <alignment horizontal="left" vertical="center" wrapText="1" indent="1"/>
    </xf>
    <xf numFmtId="0" fontId="15" fillId="0" borderId="10" xfId="0" applyFont="1" applyBorder="1" applyAlignment="1">
      <alignment horizontal="center" vertical="center" wrapText="1"/>
    </xf>
    <xf numFmtId="0" fontId="5" fillId="0" borderId="10" xfId="0" applyFont="1" applyBorder="1" applyAlignment="1">
      <alignment vertical="top" wrapText="1" indent="1"/>
    </xf>
    <xf numFmtId="0" fontId="5" fillId="0" borderId="16" xfId="0" applyFont="1" applyBorder="1" applyAlignment="1">
      <alignment vertical="top" wrapText="1" indent="1"/>
    </xf>
    <xf numFmtId="0" fontId="15" fillId="0" borderId="65"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75" xfId="0" applyFont="1" applyBorder="1" applyAlignment="1">
      <alignment horizontal="center" vertical="center" wrapText="1"/>
    </xf>
    <xf numFmtId="0" fontId="15" fillId="0" borderId="77" xfId="0" applyFont="1" applyBorder="1" applyAlignment="1">
      <alignment horizontal="center" vertical="center" wrapText="1"/>
    </xf>
    <xf numFmtId="0" fontId="15" fillId="0" borderId="78" xfId="0" applyFont="1" applyBorder="1" applyAlignment="1">
      <alignment horizontal="center" vertical="center" wrapText="1"/>
    </xf>
    <xf numFmtId="0" fontId="15" fillId="0" borderId="79" xfId="0" applyFont="1" applyBorder="1" applyAlignment="1">
      <alignment horizontal="center" vertical="center" wrapText="1"/>
    </xf>
    <xf numFmtId="0" fontId="6" fillId="0" borderId="0" xfId="0" applyFont="1" applyAlignment="1">
      <alignment vertical="center" wrapText="1"/>
    </xf>
    <xf numFmtId="164" fontId="9" fillId="2" borderId="81" xfId="0" applyNumberFormat="1" applyFont="1" applyFill="1" applyBorder="1" applyAlignment="1">
      <alignment horizontal="center" vertical="center"/>
    </xf>
    <xf numFmtId="164" fontId="9" fillId="2" borderId="82" xfId="0" applyNumberFormat="1" applyFont="1" applyFill="1" applyBorder="1" applyAlignment="1">
      <alignment horizontal="center" vertical="center" wrapText="1"/>
    </xf>
    <xf numFmtId="164" fontId="9" fillId="2" borderId="83" xfId="0" applyNumberFormat="1" applyFont="1" applyFill="1" applyBorder="1" applyAlignment="1">
      <alignment horizontal="center" vertical="center" wrapText="1"/>
    </xf>
    <xf numFmtId="164" fontId="9" fillId="2" borderId="48" xfId="0" applyNumberFormat="1" applyFont="1" applyFill="1" applyBorder="1" applyAlignment="1">
      <alignment horizontal="center"/>
    </xf>
    <xf numFmtId="3" fontId="9" fillId="2" borderId="47" xfId="0" applyNumberFormat="1" applyFont="1" applyFill="1" applyBorder="1" applyAlignment="1">
      <alignment horizontal="center"/>
    </xf>
    <xf numFmtId="3" fontId="9" fillId="2" borderId="12" xfId="0" applyNumberFormat="1" applyFont="1" applyFill="1" applyBorder="1" applyAlignment="1">
      <alignment horizontal="center"/>
    </xf>
    <xf numFmtId="165" fontId="9" fillId="2" borderId="47" xfId="0" applyNumberFormat="1" applyFont="1" applyFill="1" applyBorder="1" applyAlignment="1">
      <alignment horizontal="center"/>
    </xf>
    <xf numFmtId="165" fontId="9" fillId="2" borderId="12" xfId="0" applyNumberFormat="1" applyFont="1" applyFill="1" applyBorder="1" applyAlignment="1">
      <alignment horizontal="center"/>
    </xf>
    <xf numFmtId="165" fontId="9" fillId="2" borderId="46" xfId="0" applyNumberFormat="1" applyFont="1" applyFill="1" applyBorder="1" applyAlignment="1">
      <alignment horizontal="center"/>
    </xf>
    <xf numFmtId="164" fontId="9" fillId="2" borderId="29" xfId="0" applyNumberFormat="1" applyFont="1" applyFill="1" applyBorder="1" applyAlignment="1">
      <alignment horizontal="center"/>
    </xf>
    <xf numFmtId="165" fontId="9" fillId="2" borderId="30" xfId="0" applyNumberFormat="1" applyFont="1" applyFill="1" applyBorder="1" applyAlignment="1">
      <alignment horizontal="center"/>
    </xf>
    <xf numFmtId="164" fontId="9" fillId="2" borderId="84" xfId="0" applyNumberFormat="1" applyFont="1" applyFill="1" applyBorder="1" applyAlignment="1">
      <alignment horizontal="center"/>
    </xf>
    <xf numFmtId="3" fontId="9" fillId="2" borderId="85" xfId="0" applyNumberFormat="1" applyFont="1" applyFill="1" applyBorder="1" applyAlignment="1">
      <alignment horizontal="center"/>
    </xf>
    <xf numFmtId="165" fontId="9" fillId="2" borderId="85" xfId="0" applyNumberFormat="1" applyFont="1" applyFill="1" applyBorder="1" applyAlignment="1">
      <alignment horizontal="center"/>
    </xf>
    <xf numFmtId="165" fontId="9" fillId="2" borderId="86" xfId="0" applyNumberFormat="1" applyFont="1" applyFill="1" applyBorder="1" applyAlignment="1">
      <alignment horizontal="center"/>
    </xf>
    <xf numFmtId="164" fontId="9" fillId="2" borderId="31" xfId="0" applyNumberFormat="1" applyFont="1" applyFill="1" applyBorder="1" applyAlignment="1">
      <alignment horizontal="center"/>
    </xf>
    <xf numFmtId="3" fontId="9" fillId="2" borderId="32" xfId="0" applyNumberFormat="1" applyFont="1" applyFill="1" applyBorder="1" applyAlignment="1">
      <alignment horizontal="center"/>
    </xf>
    <xf numFmtId="165" fontId="9" fillId="0" borderId="32" xfId="0" applyNumberFormat="1" applyFont="1" applyFill="1" applyBorder="1" applyAlignment="1">
      <alignment horizontal="center"/>
    </xf>
    <xf numFmtId="165" fontId="9" fillId="2" borderId="32" xfId="0" applyNumberFormat="1" applyFont="1" applyFill="1" applyBorder="1" applyAlignment="1">
      <alignment horizontal="center"/>
    </xf>
    <xf numFmtId="165" fontId="9" fillId="2" borderId="33" xfId="0" applyNumberFormat="1" applyFont="1" applyFill="1" applyBorder="1" applyAlignment="1">
      <alignment horizontal="center"/>
    </xf>
    <xf numFmtId="0" fontId="33" fillId="5" borderId="42" xfId="0" applyFont="1" applyFill="1" applyBorder="1"/>
    <xf numFmtId="0" fontId="33" fillId="5" borderId="0" xfId="0" applyFont="1" applyFill="1" applyBorder="1"/>
    <xf numFmtId="0" fontId="33" fillId="5" borderId="41" xfId="0" applyFont="1" applyFill="1" applyBorder="1"/>
    <xf numFmtId="164" fontId="9" fillId="2" borderId="81" xfId="0" applyNumberFormat="1" applyFont="1" applyFill="1" applyBorder="1" applyAlignment="1">
      <alignment horizontal="center"/>
    </xf>
    <xf numFmtId="164" fontId="9" fillId="2" borderId="82" xfId="0" applyNumberFormat="1" applyFont="1" applyFill="1" applyBorder="1" applyAlignment="1">
      <alignment horizontal="center" wrapText="1"/>
    </xf>
    <xf numFmtId="164" fontId="9" fillId="0" borderId="87" xfId="0" applyNumberFormat="1" applyFont="1" applyFill="1" applyBorder="1" applyAlignment="1">
      <alignment horizontal="center" wrapText="1"/>
    </xf>
    <xf numFmtId="3" fontId="9" fillId="0" borderId="12" xfId="0" applyNumberFormat="1" applyFont="1" applyFill="1" applyBorder="1" applyAlignment="1">
      <alignment horizontal="center"/>
    </xf>
    <xf numFmtId="3" fontId="9" fillId="2" borderId="89" xfId="0" applyNumberFormat="1" applyFont="1" applyFill="1" applyBorder="1" applyAlignment="1">
      <alignment horizontal="center"/>
    </xf>
    <xf numFmtId="3" fontId="9" fillId="0" borderId="85" xfId="0" applyNumberFormat="1" applyFont="1" applyFill="1" applyBorder="1" applyAlignment="1">
      <alignment horizontal="center"/>
    </xf>
    <xf numFmtId="3" fontId="9" fillId="2" borderId="86" xfId="0" applyNumberFormat="1" applyFont="1" applyFill="1" applyBorder="1" applyAlignment="1">
      <alignment horizontal="center"/>
    </xf>
    <xf numFmtId="167" fontId="9" fillId="2" borderId="56" xfId="0" applyNumberFormat="1" applyFont="1" applyFill="1" applyBorder="1" applyAlignment="1">
      <alignment horizontal="center"/>
    </xf>
    <xf numFmtId="3" fontId="9" fillId="2" borderId="88" xfId="0" applyNumberFormat="1" applyFont="1" applyFill="1" applyBorder="1" applyAlignment="1">
      <alignment horizontal="center"/>
    </xf>
    <xf numFmtId="3" fontId="9" fillId="0" borderId="32" xfId="0" applyNumberFormat="1" applyFont="1" applyFill="1" applyBorder="1" applyAlignment="1">
      <alignment horizontal="center"/>
    </xf>
    <xf numFmtId="1" fontId="9" fillId="2" borderId="46" xfId="0" applyNumberFormat="1" applyFont="1" applyFill="1" applyBorder="1" applyAlignment="1">
      <alignment horizontal="center"/>
    </xf>
    <xf numFmtId="1" fontId="9" fillId="2" borderId="86" xfId="0" applyNumberFormat="1" applyFont="1" applyFill="1" applyBorder="1" applyAlignment="1">
      <alignment horizontal="center"/>
    </xf>
    <xf numFmtId="1" fontId="9" fillId="2" borderId="33" xfId="0" applyNumberFormat="1" applyFont="1" applyFill="1" applyBorder="1" applyAlignment="1">
      <alignment horizontal="center"/>
    </xf>
    <xf numFmtId="167" fontId="9" fillId="2" borderId="32" xfId="0" applyNumberFormat="1" applyFont="1" applyFill="1" applyBorder="1" applyAlignment="1">
      <alignment horizontal="center"/>
    </xf>
    <xf numFmtId="3" fontId="9" fillId="2" borderId="90" xfId="0" applyNumberFormat="1" applyFont="1" applyFill="1" applyBorder="1" applyAlignment="1">
      <alignment horizontal="center"/>
    </xf>
    <xf numFmtId="167" fontId="9" fillId="2" borderId="47" xfId="0" applyNumberFormat="1" applyFont="1" applyFill="1" applyBorder="1" applyAlignment="1">
      <alignment horizontal="center"/>
    </xf>
    <xf numFmtId="0" fontId="0" fillId="0" borderId="0" xfId="0" applyAlignment="1">
      <alignment wrapText="1"/>
    </xf>
    <xf numFmtId="0" fontId="22" fillId="0" borderId="0" xfId="0" applyFont="1" applyAlignment="1">
      <alignment horizontal="center" vertical="center" wrapText="1"/>
    </xf>
    <xf numFmtId="0" fontId="0" fillId="0" borderId="0" xfId="0" applyAlignment="1">
      <alignment wrapText="1"/>
    </xf>
    <xf numFmtId="0" fontId="22" fillId="0" borderId="0" xfId="0" applyFont="1" applyAlignment="1">
      <alignment horizontal="left" vertical="center" wrapText="1"/>
    </xf>
    <xf numFmtId="0" fontId="0" fillId="0" borderId="0" xfId="0" applyAlignment="1">
      <alignment horizontal="left" wrapText="1"/>
    </xf>
    <xf numFmtId="0" fontId="21" fillId="0" borderId="0" xfId="0" applyFont="1" applyAlignment="1">
      <alignment horizontal="left" vertical="center" wrapText="1"/>
    </xf>
    <xf numFmtId="0" fontId="24" fillId="0" borderId="40" xfId="1" applyFont="1" applyFill="1" applyBorder="1" applyAlignment="1" applyProtection="1">
      <alignment wrapText="1"/>
    </xf>
    <xf numFmtId="0" fontId="5" fillId="0" borderId="37" xfId="0" applyFont="1" applyFill="1" applyBorder="1" applyAlignment="1">
      <alignment wrapText="1"/>
    </xf>
    <xf numFmtId="0" fontId="5" fillId="0" borderId="39" xfId="0" applyFont="1" applyFill="1" applyBorder="1" applyAlignment="1">
      <alignment wrapText="1"/>
    </xf>
    <xf numFmtId="0" fontId="23" fillId="0" borderId="42" xfId="1" applyFill="1" applyBorder="1" applyAlignment="1" applyProtection="1">
      <alignment wrapText="1"/>
    </xf>
    <xf numFmtId="0" fontId="5" fillId="0" borderId="0" xfId="0" applyFont="1" applyFill="1" applyBorder="1" applyAlignment="1">
      <alignment wrapText="1"/>
    </xf>
    <xf numFmtId="0" fontId="5" fillId="0" borderId="41" xfId="0" applyFont="1" applyFill="1" applyBorder="1" applyAlignment="1">
      <alignment wrapText="1"/>
    </xf>
    <xf numFmtId="0" fontId="26" fillId="0" borderId="51" xfId="4" applyFont="1" applyFill="1" applyBorder="1" applyAlignment="1">
      <alignment horizontal="center"/>
    </xf>
    <xf numFmtId="0" fontId="5" fillId="0" borderId="50" xfId="0" applyFont="1" applyBorder="1" applyAlignment="1">
      <alignment horizontal="center"/>
    </xf>
    <xf numFmtId="0" fontId="5" fillId="0" borderId="49" xfId="0" applyFont="1" applyBorder="1" applyAlignment="1">
      <alignment horizontal="center"/>
    </xf>
    <xf numFmtId="0" fontId="26" fillId="0" borderId="51" xfId="3" applyFont="1" applyFill="1" applyBorder="1" applyAlignment="1">
      <alignment horizontal="center"/>
    </xf>
    <xf numFmtId="0" fontId="24" fillId="0" borderId="42" xfId="1" applyFont="1" applyFill="1" applyBorder="1" applyAlignment="1" applyProtection="1">
      <alignment wrapText="1"/>
    </xf>
    <xf numFmtId="0" fontId="5" fillId="0" borderId="40" xfId="0" applyFont="1" applyFill="1" applyBorder="1" applyAlignment="1">
      <alignment wrapText="1"/>
    </xf>
    <xf numFmtId="0" fontId="5" fillId="0" borderId="37" xfId="0" applyFont="1" applyBorder="1" applyAlignment="1">
      <alignment wrapText="1"/>
    </xf>
    <xf numFmtId="0" fontId="5" fillId="0" borderId="39" xfId="0" applyFont="1" applyBorder="1" applyAlignment="1">
      <alignment wrapText="1"/>
    </xf>
    <xf numFmtId="0" fontId="24" fillId="0" borderId="42" xfId="1" applyFont="1" applyBorder="1" applyAlignment="1" applyProtection="1">
      <alignment wrapText="1"/>
    </xf>
    <xf numFmtId="0" fontId="5" fillId="0" borderId="0" xfId="0" applyFont="1" applyBorder="1" applyAlignment="1">
      <alignment wrapText="1"/>
    </xf>
    <xf numFmtId="0" fontId="5" fillId="0" borderId="41" xfId="0" applyFont="1" applyBorder="1" applyAlignment="1">
      <alignment wrapText="1"/>
    </xf>
    <xf numFmtId="0" fontId="31" fillId="0" borderId="0" xfId="0" applyFont="1" applyAlignment="1">
      <alignment horizontal="center" vertical="center" wrapText="1"/>
    </xf>
    <xf numFmtId="0" fontId="30" fillId="0" borderId="0" xfId="0" applyFont="1" applyAlignment="1">
      <alignment horizontal="center" wrapText="1"/>
    </xf>
    <xf numFmtId="0" fontId="15" fillId="0" borderId="69" xfId="0" applyFont="1" applyBorder="1" applyAlignment="1">
      <alignment horizontal="left" vertical="center" wrapText="1" indent="1"/>
    </xf>
    <xf numFmtId="0" fontId="15" fillId="0" borderId="20" xfId="0" applyFont="1" applyBorder="1" applyAlignment="1">
      <alignment horizontal="left" vertical="center" wrapText="1" inden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Fill="1" applyAlignment="1">
      <alignment vertical="center" wrapText="1"/>
    </xf>
    <xf numFmtId="0" fontId="0" fillId="0" borderId="0" xfId="0" applyFill="1" applyAlignment="1">
      <alignment wrapText="1"/>
    </xf>
    <xf numFmtId="0" fontId="15" fillId="0" borderId="31" xfId="0" applyFont="1" applyBorder="1" applyAlignment="1">
      <alignment horizontal="left" vertical="center" wrapText="1" indent="1"/>
    </xf>
    <xf numFmtId="0" fontId="15" fillId="0" borderId="32" xfId="0" applyFont="1" applyBorder="1" applyAlignment="1">
      <alignment horizontal="left" vertical="center" wrapText="1" indent="1"/>
    </xf>
    <xf numFmtId="3" fontId="15" fillId="0" borderId="32" xfId="0" applyNumberFormat="1" applyFont="1" applyBorder="1" applyAlignment="1">
      <alignment horizontal="center" vertical="center" wrapText="1"/>
    </xf>
    <xf numFmtId="0" fontId="15" fillId="0" borderId="80" xfId="0" applyFont="1" applyBorder="1" applyAlignment="1">
      <alignment horizontal="center" vertical="center" wrapText="1"/>
    </xf>
    <xf numFmtId="0" fontId="15" fillId="0" borderId="76" xfId="0" applyFont="1" applyBorder="1" applyAlignment="1">
      <alignment horizontal="center" vertical="center" wrapText="1"/>
    </xf>
    <xf numFmtId="0" fontId="15" fillId="0" borderId="73" xfId="0" applyFont="1" applyBorder="1" applyAlignment="1">
      <alignment horizontal="center" vertical="center" wrapText="1"/>
    </xf>
    <xf numFmtId="0" fontId="10" fillId="0" borderId="72" xfId="0" applyFont="1" applyBorder="1" applyAlignment="1">
      <alignment horizontal="left" vertical="center" wrapText="1" indent="1"/>
    </xf>
    <xf numFmtId="0" fontId="10" fillId="0" borderId="6" xfId="0" applyFont="1" applyBorder="1" applyAlignment="1">
      <alignment horizontal="left" vertical="center" wrapText="1" indent="1"/>
    </xf>
    <xf numFmtId="0" fontId="15" fillId="0" borderId="64" xfId="0" applyFont="1" applyBorder="1" applyAlignment="1">
      <alignment horizontal="left" vertical="center" wrapText="1" indent="1"/>
    </xf>
    <xf numFmtId="0" fontId="15" fillId="0" borderId="63" xfId="0" applyFont="1" applyBorder="1" applyAlignment="1">
      <alignment horizontal="left" vertical="center" wrapText="1" indent="1"/>
    </xf>
    <xf numFmtId="0" fontId="15" fillId="0" borderId="61"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8" xfId="0" applyFont="1" applyBorder="1" applyAlignment="1">
      <alignment horizontal="center" vertical="center" wrapText="1"/>
    </xf>
    <xf numFmtId="3" fontId="10" fillId="0" borderId="13" xfId="0" applyNumberFormat="1" applyFont="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5" fillId="0" borderId="13" xfId="0" applyFont="1" applyBorder="1" applyAlignment="1">
      <alignment horizontal="center" vertical="center" wrapText="1"/>
    </xf>
    <xf numFmtId="0" fontId="10" fillId="0" borderId="14" xfId="0" applyFont="1" applyFill="1" applyBorder="1" applyAlignment="1">
      <alignment horizontal="left" vertical="center" wrapText="1" indent="2"/>
    </xf>
    <xf numFmtId="0" fontId="10" fillId="0" borderId="15" xfId="0" applyFont="1" applyFill="1" applyBorder="1" applyAlignment="1">
      <alignment horizontal="left" vertical="center" wrapText="1" indent="2"/>
    </xf>
    <xf numFmtId="0" fontId="10" fillId="0" borderId="16" xfId="0" applyFont="1" applyFill="1" applyBorder="1" applyAlignment="1">
      <alignment horizontal="left" vertical="center" wrapText="1" indent="2"/>
    </xf>
    <xf numFmtId="3" fontId="11" fillId="0" borderId="13" xfId="0" applyNumberFormat="1" applyFont="1" applyFill="1" applyBorder="1" applyAlignment="1">
      <alignment horizontal="center" vertical="center" wrapText="1"/>
    </xf>
    <xf numFmtId="3" fontId="11" fillId="0" borderId="17" xfId="0" applyNumberFormat="1" applyFont="1" applyFill="1" applyBorder="1" applyAlignment="1">
      <alignment horizontal="center" vertical="center" wrapText="1"/>
    </xf>
    <xf numFmtId="3" fontId="11" fillId="0" borderId="18" xfId="0" applyNumberFormat="1" applyFont="1" applyFill="1" applyBorder="1" applyAlignment="1">
      <alignment horizontal="center" vertical="center" wrapText="1"/>
    </xf>
    <xf numFmtId="0" fontId="10" fillId="0" borderId="5" xfId="0" applyFont="1" applyBorder="1" applyAlignment="1">
      <alignment horizontal="left" vertical="center" wrapText="1" indent="1"/>
    </xf>
    <xf numFmtId="3" fontId="11" fillId="0" borderId="13" xfId="0" applyNumberFormat="1" applyFont="1" applyBorder="1" applyAlignment="1">
      <alignment horizontal="center" vertical="center" wrapText="1"/>
    </xf>
    <xf numFmtId="3" fontId="11" fillId="0" borderId="17" xfId="0" applyNumberFormat="1" applyFont="1" applyBorder="1" applyAlignment="1">
      <alignment horizontal="center" vertical="center" wrapText="1"/>
    </xf>
    <xf numFmtId="3" fontId="11" fillId="0" borderId="18" xfId="0" applyNumberFormat="1" applyFont="1" applyBorder="1" applyAlignment="1">
      <alignment horizontal="center" vertical="center" wrapText="1"/>
    </xf>
    <xf numFmtId="0" fontId="15" fillId="0" borderId="19" xfId="0" applyFont="1" applyBorder="1" applyAlignment="1">
      <alignment horizontal="left" vertical="center" wrapText="1" indent="1"/>
    </xf>
    <xf numFmtId="0" fontId="15" fillId="0" borderId="22" xfId="0" applyFont="1" applyBorder="1" applyAlignment="1">
      <alignment horizontal="left" vertical="center" wrapText="1" indent="1"/>
    </xf>
    <xf numFmtId="0" fontId="15" fillId="0" borderId="23" xfId="0" applyFont="1" applyBorder="1" applyAlignment="1">
      <alignment horizontal="left" vertical="center" wrapText="1" indent="1"/>
    </xf>
    <xf numFmtId="0" fontId="6" fillId="0" borderId="0" xfId="0" applyFont="1" applyAlignment="1">
      <alignment horizontal="left" vertical="top" wrapText="1"/>
    </xf>
    <xf numFmtId="0" fontId="2" fillId="0" borderId="8" xfId="0" applyFont="1" applyBorder="1" applyAlignment="1">
      <alignment horizontal="center" vertical="center" wrapText="1"/>
    </xf>
    <xf numFmtId="0" fontId="4" fillId="0" borderId="8" xfId="0" applyFont="1" applyBorder="1" applyAlignment="1">
      <alignment horizontal="center" vertical="center" wrapText="1"/>
    </xf>
    <xf numFmtId="164" fontId="1" fillId="2" borderId="0" xfId="0" applyNumberFormat="1" applyFont="1" applyFill="1" applyBorder="1" applyAlignment="1" applyProtection="1">
      <alignment horizontal="center" vertical="center" wrapText="1"/>
    </xf>
    <xf numFmtId="164" fontId="1" fillId="2" borderId="37" xfId="0" applyNumberFormat="1" applyFont="1" applyFill="1" applyBorder="1" applyAlignment="1" applyProtection="1">
      <alignment horizontal="center" vertical="center" wrapText="1"/>
    </xf>
    <xf numFmtId="0" fontId="2" fillId="0" borderId="7"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2" fillId="0" borderId="6"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12" xfId="0" applyFont="1" applyBorder="1" applyAlignment="1">
      <alignment wrapText="1"/>
    </xf>
    <xf numFmtId="0" fontId="4" fillId="0" borderId="32" xfId="0" applyFont="1" applyBorder="1" applyAlignment="1">
      <alignment wrapText="1"/>
    </xf>
    <xf numFmtId="0" fontId="4" fillId="0" borderId="12" xfId="0" applyFont="1" applyBorder="1" applyAlignment="1">
      <alignment horizontal="center" vertical="center" wrapText="1"/>
    </xf>
    <xf numFmtId="0" fontId="4" fillId="0" borderId="32" xfId="0" applyFont="1" applyBorder="1" applyAlignment="1">
      <alignment horizontal="center" vertical="center" wrapText="1"/>
    </xf>
    <xf numFmtId="0" fontId="2" fillId="0" borderId="30" xfId="0" applyFont="1" applyBorder="1" applyAlignment="1">
      <alignment horizontal="center" vertical="center" wrapText="1"/>
    </xf>
    <xf numFmtId="0" fontId="4" fillId="0" borderId="30" xfId="0" applyFont="1" applyBorder="1" applyAlignment="1">
      <alignment wrapText="1"/>
    </xf>
    <xf numFmtId="0" fontId="4" fillId="0" borderId="33" xfId="0" applyFont="1" applyBorder="1" applyAlignment="1">
      <alignment wrapText="1"/>
    </xf>
    <xf numFmtId="164" fontId="1" fillId="2" borderId="0" xfId="0" applyNumberFormat="1" applyFont="1" applyFill="1" applyBorder="1" applyAlignment="1" applyProtection="1">
      <alignment horizontal="center" wrapText="1"/>
    </xf>
    <xf numFmtId="164" fontId="1" fillId="2" borderId="37" xfId="0" applyNumberFormat="1" applyFont="1" applyFill="1" applyBorder="1" applyAlignment="1" applyProtection="1">
      <alignment horizontal="center" wrapText="1"/>
    </xf>
    <xf numFmtId="0" fontId="2" fillId="0" borderId="2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1" xfId="0" applyFont="1" applyBorder="1" applyAlignment="1">
      <alignment horizontal="left" vertical="center" wrapText="1" indent="1"/>
    </xf>
    <xf numFmtId="0" fontId="2" fillId="0" borderId="32" xfId="0" applyFont="1" applyBorder="1" applyAlignment="1">
      <alignment horizontal="left" vertical="center" wrapText="1" indent="1"/>
    </xf>
    <xf numFmtId="0" fontId="2" fillId="0" borderId="36" xfId="0" applyFont="1" applyBorder="1" applyAlignment="1">
      <alignment horizontal="left" vertical="center" wrapText="1" inden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cellXfs>
  <cellStyles count="5">
    <cellStyle name="Hyperlink" xfId="1" builtinId="8"/>
    <cellStyle name="Normal" xfId="0" builtinId="0"/>
    <cellStyle name="Normal 2" xfId="4"/>
    <cellStyle name="Normal_HMIWI EG SS" xfId="2"/>
    <cellStyle name="Normal_ICR Cost Input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ls.gov/oes/current/naics4_335200.htm" TargetMode="External"/><Relationship Id="rId1" Type="http://schemas.openxmlformats.org/officeDocument/2006/relationships/hyperlink" Target="https://www.opm.gov/policy-data-oversight/pay-leave/salaries-wages/salary-tables/17Tables/html/GS_h.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abSelected="1" workbookViewId="0">
      <selection sqref="A1:Q1"/>
    </sheetView>
  </sheetViews>
  <sheetFormatPr defaultRowHeight="15" x14ac:dyDescent="0.25"/>
  <sheetData>
    <row r="1" spans="1:17" x14ac:dyDescent="0.25">
      <c r="A1" s="178" t="s">
        <v>66</v>
      </c>
      <c r="B1" s="179"/>
      <c r="C1" s="179"/>
      <c r="D1" s="179"/>
      <c r="E1" s="179"/>
      <c r="F1" s="179"/>
      <c r="G1" s="179"/>
      <c r="H1" s="179"/>
      <c r="I1" s="179"/>
      <c r="J1" s="179"/>
      <c r="K1" s="179"/>
      <c r="L1" s="179"/>
      <c r="M1" s="179"/>
      <c r="N1" s="179"/>
      <c r="O1" s="179"/>
      <c r="P1" s="179"/>
      <c r="Q1" s="179"/>
    </row>
    <row r="2" spans="1:17" x14ac:dyDescent="0.25">
      <c r="A2" s="178" t="s">
        <v>65</v>
      </c>
      <c r="B2" s="179"/>
      <c r="C2" s="179"/>
      <c r="D2" s="179"/>
      <c r="E2" s="179"/>
      <c r="F2" s="179"/>
      <c r="G2" s="179"/>
      <c r="H2" s="179"/>
      <c r="I2" s="179"/>
      <c r="J2" s="179"/>
      <c r="K2" s="179"/>
      <c r="L2" s="179"/>
      <c r="M2" s="179"/>
      <c r="N2" s="179"/>
      <c r="O2" s="179"/>
      <c r="P2" s="179"/>
      <c r="Q2" s="179"/>
    </row>
    <row r="3" spans="1:17" ht="15.75" x14ac:dyDescent="0.25">
      <c r="A3" s="63"/>
    </row>
    <row r="4" spans="1:17" x14ac:dyDescent="0.25">
      <c r="A4" s="178" t="s">
        <v>64</v>
      </c>
      <c r="B4" s="179"/>
      <c r="C4" s="179"/>
      <c r="D4" s="179"/>
      <c r="E4" s="179"/>
      <c r="F4" s="179"/>
      <c r="G4" s="179"/>
      <c r="H4" s="179"/>
      <c r="I4" s="179"/>
      <c r="J4" s="179"/>
      <c r="K4" s="179"/>
      <c r="L4" s="179"/>
      <c r="M4" s="179"/>
      <c r="N4" s="179"/>
      <c r="O4" s="179"/>
      <c r="P4" s="179"/>
      <c r="Q4" s="179"/>
    </row>
    <row r="5" spans="1:17" ht="15.75" x14ac:dyDescent="0.25">
      <c r="A5" s="62"/>
      <c r="B5" s="35"/>
      <c r="C5" s="35"/>
      <c r="D5" s="35"/>
      <c r="E5" s="35"/>
      <c r="F5" s="35"/>
      <c r="G5" s="35"/>
      <c r="H5" s="35"/>
      <c r="I5" s="35"/>
      <c r="J5" s="35"/>
      <c r="K5" s="35"/>
      <c r="L5" s="35"/>
      <c r="M5" s="35"/>
      <c r="N5" s="35"/>
      <c r="O5" s="35"/>
      <c r="P5" s="35"/>
      <c r="Q5" s="35"/>
    </row>
    <row r="6" spans="1:17" x14ac:dyDescent="0.25">
      <c r="A6" s="180" t="s">
        <v>63</v>
      </c>
      <c r="B6" s="181"/>
      <c r="C6" s="181"/>
      <c r="D6" s="181"/>
      <c r="E6" s="181"/>
      <c r="F6" s="181"/>
      <c r="G6" s="181"/>
      <c r="H6" s="181"/>
      <c r="I6" s="181"/>
      <c r="J6" s="181"/>
      <c r="K6" s="181"/>
      <c r="L6" s="181"/>
      <c r="M6" s="181"/>
      <c r="N6" s="181"/>
      <c r="O6" s="181"/>
      <c r="P6" s="181"/>
      <c r="Q6" s="181"/>
    </row>
    <row r="7" spans="1:17" ht="15.75" x14ac:dyDescent="0.25">
      <c r="A7" s="60"/>
    </row>
    <row r="8" spans="1:17" ht="15.75" x14ac:dyDescent="0.25">
      <c r="B8" s="61" t="s">
        <v>62</v>
      </c>
    </row>
    <row r="9" spans="1:17" ht="15.75" x14ac:dyDescent="0.25">
      <c r="A9" s="60"/>
    </row>
    <row r="10" spans="1:17" ht="15.75" x14ac:dyDescent="0.25">
      <c r="A10" s="56" t="s">
        <v>61</v>
      </c>
    </row>
    <row r="11" spans="1:17" ht="15.75" x14ac:dyDescent="0.25">
      <c r="A11" s="60"/>
    </row>
    <row r="12" spans="1:17" ht="15.75" x14ac:dyDescent="0.25">
      <c r="A12" s="56" t="s">
        <v>60</v>
      </c>
    </row>
    <row r="13" spans="1:17" ht="15.75" x14ac:dyDescent="0.25">
      <c r="A13" s="56"/>
    </row>
    <row r="15" spans="1:17" x14ac:dyDescent="0.25">
      <c r="A15" s="182" t="s">
        <v>59</v>
      </c>
      <c r="B15" s="181"/>
      <c r="C15" s="181"/>
      <c r="D15" s="181"/>
      <c r="E15" s="181"/>
      <c r="F15" s="181"/>
      <c r="G15" s="181"/>
      <c r="H15" s="181"/>
      <c r="I15" s="181"/>
      <c r="J15" s="181"/>
      <c r="K15" s="181"/>
      <c r="L15" s="181"/>
      <c r="M15" s="181"/>
      <c r="N15" s="181"/>
      <c r="O15" s="181"/>
      <c r="P15" s="181"/>
      <c r="Q15" s="181"/>
    </row>
    <row r="16" spans="1:17" ht="15.75" x14ac:dyDescent="0.25">
      <c r="A16" s="58"/>
    </row>
    <row r="17" spans="1:2" ht="15.75" x14ac:dyDescent="0.25">
      <c r="B17" s="59" t="s">
        <v>58</v>
      </c>
    </row>
    <row r="18" spans="1:2" ht="15.75" x14ac:dyDescent="0.25">
      <c r="A18" s="58"/>
    </row>
    <row r="19" spans="1:2" ht="15.75" x14ac:dyDescent="0.25">
      <c r="A19" s="57" t="s">
        <v>57</v>
      </c>
    </row>
    <row r="21" spans="1:2" ht="15.75" x14ac:dyDescent="0.25">
      <c r="A21" s="57" t="s">
        <v>56</v>
      </c>
    </row>
    <row r="22" spans="1:2" ht="15.75" x14ac:dyDescent="0.25">
      <c r="A22" s="56"/>
    </row>
  </sheetData>
  <mergeCells count="5">
    <mergeCell ref="A1:Q1"/>
    <mergeCell ref="A2:Q2"/>
    <mergeCell ref="A4:Q4"/>
    <mergeCell ref="A6:Q6"/>
    <mergeCell ref="A15:Q1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6"/>
  <sheetViews>
    <sheetView workbookViewId="0">
      <selection activeCell="B21" sqref="B21:L21"/>
    </sheetView>
  </sheetViews>
  <sheetFormatPr defaultRowHeight="15" x14ac:dyDescent="0.25"/>
  <cols>
    <col min="1" max="1" width="2.7109375" customWidth="1"/>
    <col min="2" max="2" width="52.7109375" customWidth="1"/>
    <col min="3" max="3" width="11.7109375" customWidth="1"/>
    <col min="4" max="4" width="14.140625" customWidth="1"/>
    <col min="5" max="5" width="12.28515625" customWidth="1"/>
    <col min="6" max="6" width="9.7109375" customWidth="1"/>
    <col min="7" max="7" width="12.5703125" customWidth="1"/>
    <col min="8" max="8" width="12.85546875" customWidth="1"/>
    <col min="9" max="9" width="12.140625" customWidth="1"/>
  </cols>
  <sheetData>
    <row r="1" spans="2:10" ht="15.75" customHeight="1" x14ac:dyDescent="0.25">
      <c r="B1" s="258" t="s">
        <v>154</v>
      </c>
      <c r="C1" s="258"/>
      <c r="D1" s="258"/>
      <c r="E1" s="258"/>
      <c r="F1" s="258"/>
      <c r="G1" s="258"/>
      <c r="H1" s="258"/>
      <c r="I1" s="258"/>
      <c r="J1" s="258"/>
    </row>
    <row r="2" spans="2:10" ht="15.75" thickBot="1" x14ac:dyDescent="0.3">
      <c r="B2" s="259"/>
      <c r="C2" s="259"/>
      <c r="D2" s="259"/>
      <c r="E2" s="259"/>
      <c r="F2" s="259"/>
      <c r="G2" s="259"/>
      <c r="H2" s="259"/>
      <c r="I2" s="259"/>
      <c r="J2" s="259"/>
    </row>
    <row r="3" spans="2:10" x14ac:dyDescent="0.25">
      <c r="B3" s="260" t="s">
        <v>31</v>
      </c>
      <c r="C3" s="37" t="s">
        <v>1</v>
      </c>
      <c r="D3" s="37" t="s">
        <v>2</v>
      </c>
      <c r="E3" s="37" t="s">
        <v>3</v>
      </c>
      <c r="F3" s="37" t="s">
        <v>4</v>
      </c>
      <c r="G3" s="37" t="s">
        <v>5</v>
      </c>
      <c r="H3" s="37" t="s">
        <v>6</v>
      </c>
      <c r="I3" s="37" t="s">
        <v>7</v>
      </c>
      <c r="J3" s="38" t="s">
        <v>8</v>
      </c>
    </row>
    <row r="4" spans="2:10" x14ac:dyDescent="0.25">
      <c r="B4" s="261"/>
      <c r="C4" s="250" t="s">
        <v>32</v>
      </c>
      <c r="D4" s="250" t="s">
        <v>33</v>
      </c>
      <c r="E4" s="250" t="s">
        <v>34</v>
      </c>
      <c r="F4" s="250" t="s">
        <v>35</v>
      </c>
      <c r="G4" s="250" t="s">
        <v>36</v>
      </c>
      <c r="H4" s="250" t="s">
        <v>37</v>
      </c>
      <c r="I4" s="250" t="s">
        <v>38</v>
      </c>
      <c r="J4" s="255" t="s">
        <v>39</v>
      </c>
    </row>
    <row r="5" spans="2:10" x14ac:dyDescent="0.25">
      <c r="B5" s="261"/>
      <c r="C5" s="251"/>
      <c r="D5" s="251"/>
      <c r="E5" s="251"/>
      <c r="F5" s="251"/>
      <c r="G5" s="251"/>
      <c r="H5" s="253"/>
      <c r="I5" s="251"/>
      <c r="J5" s="256"/>
    </row>
    <row r="6" spans="2:10" ht="15.75" thickBot="1" x14ac:dyDescent="0.3">
      <c r="B6" s="262"/>
      <c r="C6" s="252"/>
      <c r="D6" s="252"/>
      <c r="E6" s="252"/>
      <c r="F6" s="252"/>
      <c r="G6" s="252"/>
      <c r="H6" s="254"/>
      <c r="I6" s="252"/>
      <c r="J6" s="257"/>
    </row>
    <row r="7" spans="2:10" x14ac:dyDescent="0.25">
      <c r="B7" s="39" t="s">
        <v>159</v>
      </c>
      <c r="C7" s="40">
        <v>24</v>
      </c>
      <c r="D7" s="40">
        <v>0</v>
      </c>
      <c r="E7" s="41">
        <f>C7*D7</f>
        <v>0</v>
      </c>
      <c r="F7" s="41">
        <v>0</v>
      </c>
      <c r="G7" s="41">
        <f>E7*F7</f>
        <v>0</v>
      </c>
      <c r="H7" s="42">
        <f t="shared" ref="H7:H14" si="0">G7*0.05</f>
        <v>0</v>
      </c>
      <c r="I7" s="42">
        <f t="shared" ref="I7:I8" si="1">G7*0.1</f>
        <v>0</v>
      </c>
      <c r="J7" s="43">
        <f>G7*Inputs!$D$17+H7*Inputs!$D$16+I7*Inputs!$D$18</f>
        <v>0</v>
      </c>
    </row>
    <row r="8" spans="2:10" x14ac:dyDescent="0.25">
      <c r="B8" s="44" t="s">
        <v>183</v>
      </c>
      <c r="C8" s="13">
        <v>24</v>
      </c>
      <c r="D8" s="45">
        <v>0</v>
      </c>
      <c r="E8" s="46">
        <f>C8*D8</f>
        <v>0</v>
      </c>
      <c r="F8" s="46">
        <v>0</v>
      </c>
      <c r="G8" s="46">
        <f>E8*F8</f>
        <v>0</v>
      </c>
      <c r="H8" s="47">
        <f t="shared" si="0"/>
        <v>0</v>
      </c>
      <c r="I8" s="47">
        <f t="shared" si="1"/>
        <v>0</v>
      </c>
      <c r="J8" s="48">
        <f>G8*Inputs!$D$17+H8*Inputs!$D$16+I8*Inputs!$D$18</f>
        <v>0</v>
      </c>
    </row>
    <row r="9" spans="2:10" x14ac:dyDescent="0.25">
      <c r="B9" s="44" t="s">
        <v>40</v>
      </c>
      <c r="C9" s="13"/>
      <c r="D9" s="13"/>
      <c r="E9" s="46"/>
      <c r="F9" s="46"/>
      <c r="G9" s="46"/>
      <c r="H9" s="46"/>
      <c r="I9" s="46"/>
      <c r="J9" s="50"/>
    </row>
    <row r="10" spans="2:10" x14ac:dyDescent="0.25">
      <c r="B10" s="44" t="s">
        <v>44</v>
      </c>
      <c r="C10" s="13">
        <v>4</v>
      </c>
      <c r="D10" s="13">
        <v>1</v>
      </c>
      <c r="E10" s="46">
        <f t="shared" ref="E10:E14" si="2">C10*D10</f>
        <v>4</v>
      </c>
      <c r="F10" s="46">
        <v>0</v>
      </c>
      <c r="G10" s="46">
        <f t="shared" ref="G10:G14" si="3">E10*F10</f>
        <v>0</v>
      </c>
      <c r="H10" s="47">
        <f t="shared" si="0"/>
        <v>0</v>
      </c>
      <c r="I10" s="47">
        <f t="shared" ref="I10:I14" si="4">G10*0.1</f>
        <v>0</v>
      </c>
      <c r="J10" s="48">
        <f>G10*Inputs!$D$17+H10*Inputs!$D$16+I10*Inputs!$D$18</f>
        <v>0</v>
      </c>
    </row>
    <row r="11" spans="2:10" x14ac:dyDescent="0.25">
      <c r="B11" s="44" t="s">
        <v>43</v>
      </c>
      <c r="C11" s="13">
        <v>8</v>
      </c>
      <c r="D11" s="13">
        <v>1</v>
      </c>
      <c r="E11" s="46">
        <f t="shared" si="2"/>
        <v>8</v>
      </c>
      <c r="F11" s="46">
        <v>0</v>
      </c>
      <c r="G11" s="46">
        <f t="shared" si="3"/>
        <v>0</v>
      </c>
      <c r="H11" s="47">
        <f t="shared" si="0"/>
        <v>0</v>
      </c>
      <c r="I11" s="47">
        <f t="shared" si="4"/>
        <v>0</v>
      </c>
      <c r="J11" s="48">
        <f>G11*Inputs!$D$17+H11*Inputs!$D$16+I11*Inputs!$D$18</f>
        <v>0</v>
      </c>
    </row>
    <row r="12" spans="2:10" x14ac:dyDescent="0.25">
      <c r="B12" s="44" t="s">
        <v>47</v>
      </c>
      <c r="C12" s="13">
        <v>8</v>
      </c>
      <c r="D12" s="13">
        <v>1</v>
      </c>
      <c r="E12" s="46">
        <v>0</v>
      </c>
      <c r="F12" s="46">
        <v>0</v>
      </c>
      <c r="G12" s="46">
        <f t="shared" si="3"/>
        <v>0</v>
      </c>
      <c r="H12" s="47">
        <f t="shared" si="0"/>
        <v>0</v>
      </c>
      <c r="I12" s="47">
        <f t="shared" si="4"/>
        <v>0</v>
      </c>
      <c r="J12" s="48">
        <f>G12*Inputs!$D$17+H12*Inputs!$D$16+I12*Inputs!$D$18</f>
        <v>0</v>
      </c>
    </row>
    <row r="13" spans="2:10" x14ac:dyDescent="0.25">
      <c r="B13" s="44" t="s">
        <v>48</v>
      </c>
      <c r="C13" s="13">
        <v>12</v>
      </c>
      <c r="D13" s="13">
        <v>2</v>
      </c>
      <c r="E13" s="46">
        <v>0</v>
      </c>
      <c r="F13" s="46">
        <v>0</v>
      </c>
      <c r="G13" s="51">
        <f t="shared" si="3"/>
        <v>0</v>
      </c>
      <c r="H13" s="47">
        <f t="shared" si="0"/>
        <v>0</v>
      </c>
      <c r="I13" s="47">
        <f t="shared" si="4"/>
        <v>0</v>
      </c>
      <c r="J13" s="48">
        <f>G13*Inputs!$D$17+H13*Inputs!$D$16+I13*Inputs!$D$18</f>
        <v>0</v>
      </c>
    </row>
    <row r="14" spans="2:10" x14ac:dyDescent="0.25">
      <c r="B14" s="49" t="s">
        <v>49</v>
      </c>
      <c r="C14" s="52">
        <v>2</v>
      </c>
      <c r="D14" s="52">
        <v>2</v>
      </c>
      <c r="E14" s="53">
        <f t="shared" si="2"/>
        <v>4</v>
      </c>
      <c r="F14" s="46">
        <v>0</v>
      </c>
      <c r="G14" s="51">
        <f t="shared" si="3"/>
        <v>0</v>
      </c>
      <c r="H14" s="47">
        <f t="shared" si="0"/>
        <v>0</v>
      </c>
      <c r="I14" s="47">
        <f t="shared" si="4"/>
        <v>0</v>
      </c>
      <c r="J14" s="48">
        <f>G14*Inputs!$D$17+H14*Inputs!$D$16+I14*Inputs!$D$18</f>
        <v>0</v>
      </c>
    </row>
    <row r="15" spans="2:10" ht="15.75" thickBot="1" x14ac:dyDescent="0.3">
      <c r="B15" s="263" t="s">
        <v>41</v>
      </c>
      <c r="C15" s="264"/>
      <c r="D15" s="264"/>
      <c r="E15" s="264"/>
      <c r="F15" s="265"/>
      <c r="G15" s="266">
        <f>ROUND(SUM(G7:I14),0)</f>
        <v>0</v>
      </c>
      <c r="H15" s="266"/>
      <c r="I15" s="267"/>
      <c r="J15" s="54">
        <f>ROUND(SUM(J7:J14),-1)</f>
        <v>0</v>
      </c>
    </row>
    <row r="17" spans="2:12" x14ac:dyDescent="0.25">
      <c r="B17" s="55" t="s">
        <v>26</v>
      </c>
    </row>
    <row r="18" spans="2:12" x14ac:dyDescent="0.25">
      <c r="B18" s="205" t="s">
        <v>158</v>
      </c>
      <c r="C18" s="205"/>
      <c r="D18" s="205"/>
      <c r="E18" s="205"/>
      <c r="F18" s="205"/>
      <c r="G18" s="205"/>
      <c r="H18" s="205"/>
      <c r="I18" s="205"/>
      <c r="J18" s="205"/>
    </row>
    <row r="19" spans="2:12" ht="45" customHeight="1" x14ac:dyDescent="0.25">
      <c r="B19" s="206" t="s">
        <v>42</v>
      </c>
      <c r="C19" s="207"/>
      <c r="D19" s="207"/>
      <c r="E19" s="207"/>
      <c r="F19" s="207"/>
      <c r="G19" s="207"/>
      <c r="H19" s="207"/>
      <c r="I19" s="207"/>
      <c r="J19" s="207"/>
    </row>
    <row r="20" spans="2:12" x14ac:dyDescent="0.25">
      <c r="B20" s="32" t="s">
        <v>55</v>
      </c>
      <c r="C20" s="33"/>
      <c r="D20" s="33"/>
      <c r="E20" s="33"/>
      <c r="F20" s="33"/>
      <c r="G20" s="33"/>
      <c r="H20" s="33"/>
      <c r="I20" s="33"/>
      <c r="J20" s="33"/>
    </row>
    <row r="21" spans="2:12" ht="57" customHeight="1" x14ac:dyDescent="0.25">
      <c r="B21" s="205" t="s">
        <v>179</v>
      </c>
      <c r="C21" s="205"/>
      <c r="D21" s="205"/>
      <c r="E21" s="205"/>
      <c r="F21" s="205"/>
      <c r="G21" s="205"/>
      <c r="H21" s="205"/>
      <c r="I21" s="205"/>
      <c r="J21" s="205"/>
      <c r="K21" s="205"/>
      <c r="L21" s="205"/>
    </row>
    <row r="22" spans="2:12" x14ac:dyDescent="0.25">
      <c r="B22" s="32" t="s">
        <v>45</v>
      </c>
    </row>
    <row r="23" spans="2:12" x14ac:dyDescent="0.25">
      <c r="B23" s="32" t="s">
        <v>46</v>
      </c>
    </row>
    <row r="24" spans="2:12" x14ac:dyDescent="0.25">
      <c r="B24" s="32" t="s">
        <v>53</v>
      </c>
    </row>
    <row r="25" spans="2:12" x14ac:dyDescent="0.25">
      <c r="B25" s="32" t="s">
        <v>54</v>
      </c>
    </row>
    <row r="26" spans="2:12" ht="27" customHeight="1" x14ac:dyDescent="0.25">
      <c r="B26" s="204" t="s">
        <v>50</v>
      </c>
      <c r="C26" s="204"/>
      <c r="D26" s="204"/>
      <c r="E26" s="204"/>
      <c r="F26" s="204"/>
      <c r="G26" s="204"/>
      <c r="H26" s="204"/>
      <c r="I26" s="204"/>
      <c r="J26" s="204"/>
    </row>
  </sheetData>
  <mergeCells count="16">
    <mergeCell ref="B21:L21"/>
    <mergeCell ref="B26:J26"/>
    <mergeCell ref="B1:J2"/>
    <mergeCell ref="B3:B6"/>
    <mergeCell ref="C4:C6"/>
    <mergeCell ref="D4:D6"/>
    <mergeCell ref="E4:E6"/>
    <mergeCell ref="F4:F6"/>
    <mergeCell ref="G4:G6"/>
    <mergeCell ref="H4:H6"/>
    <mergeCell ref="I4:I6"/>
    <mergeCell ref="J4:J6"/>
    <mergeCell ref="B15:F15"/>
    <mergeCell ref="G15:I15"/>
    <mergeCell ref="B18:J18"/>
    <mergeCell ref="B19:J1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8"/>
  <sheetViews>
    <sheetView workbookViewId="0">
      <selection activeCell="G7" sqref="G7"/>
    </sheetView>
  </sheetViews>
  <sheetFormatPr defaultRowHeight="15" x14ac:dyDescent="0.25"/>
  <cols>
    <col min="1" max="1" width="2.7109375" customWidth="1"/>
    <col min="3" max="3" width="10.42578125" customWidth="1"/>
    <col min="4" max="4" width="11.5703125" customWidth="1"/>
  </cols>
  <sheetData>
    <row r="1" spans="2:9" x14ac:dyDescent="0.25">
      <c r="B1" s="258" t="s">
        <v>157</v>
      </c>
      <c r="C1" s="258"/>
      <c r="D1" s="258"/>
      <c r="E1" s="258"/>
      <c r="F1" s="258"/>
      <c r="G1" s="258"/>
      <c r="H1" s="258"/>
      <c r="I1" s="258"/>
    </row>
    <row r="2" spans="2:9" x14ac:dyDescent="0.25">
      <c r="B2" s="258"/>
      <c r="C2" s="258"/>
      <c r="D2" s="258"/>
      <c r="E2" s="258"/>
      <c r="F2" s="258"/>
      <c r="G2" s="258"/>
      <c r="H2" s="258"/>
      <c r="I2" s="258"/>
    </row>
    <row r="3" spans="2:9" ht="15.75" thickBot="1" x14ac:dyDescent="0.3">
      <c r="B3" s="259"/>
      <c r="C3" s="259"/>
      <c r="D3" s="259"/>
      <c r="E3" s="259"/>
      <c r="F3" s="259"/>
      <c r="G3" s="259"/>
      <c r="H3" s="259"/>
      <c r="I3" s="259"/>
    </row>
    <row r="4" spans="2:9" ht="39" thickBot="1" x14ac:dyDescent="0.3">
      <c r="B4" s="138" t="s">
        <v>136</v>
      </c>
      <c r="C4" s="139" t="s">
        <v>137</v>
      </c>
      <c r="D4" s="139" t="s">
        <v>139</v>
      </c>
      <c r="E4" s="139" t="s">
        <v>138</v>
      </c>
      <c r="F4" s="139" t="s">
        <v>146</v>
      </c>
      <c r="G4" s="139" t="s">
        <v>141</v>
      </c>
      <c r="H4" s="139" t="s">
        <v>155</v>
      </c>
      <c r="I4" s="140" t="s">
        <v>142</v>
      </c>
    </row>
    <row r="5" spans="2:9" ht="15.75" thickTop="1" x14ac:dyDescent="0.25">
      <c r="B5" s="141">
        <v>1</v>
      </c>
      <c r="C5" s="142">
        <f>SUM('TBL5-EPA-YR1'!G7:G14)</f>
        <v>40</v>
      </c>
      <c r="D5" s="176">
        <f>C5*0.05</f>
        <v>2</v>
      </c>
      <c r="E5" s="176">
        <f>C5*0.1</f>
        <v>4</v>
      </c>
      <c r="F5" s="142">
        <f>SUM(C5:E5)</f>
        <v>46</v>
      </c>
      <c r="G5" s="144">
        <f>ROUND('TBL5-EPA-YR1'!J15,-2)</f>
        <v>2200</v>
      </c>
      <c r="H5" s="144">
        <v>0</v>
      </c>
      <c r="I5" s="146">
        <f>+G5+H5</f>
        <v>2200</v>
      </c>
    </row>
    <row r="6" spans="2:9" x14ac:dyDescent="0.25">
      <c r="B6" s="147">
        <v>2</v>
      </c>
      <c r="C6" s="143">
        <f>SUM('TBL6-EPA-YR2'!G7:G14)</f>
        <v>0</v>
      </c>
      <c r="D6" s="143">
        <f t="shared" ref="D6:D7" si="0">C6*0.05</f>
        <v>0</v>
      </c>
      <c r="E6" s="143">
        <f t="shared" ref="E6:E7" si="1">C6*0.1</f>
        <v>0</v>
      </c>
      <c r="F6" s="142">
        <f>SUM(C6:E6)</f>
        <v>0</v>
      </c>
      <c r="G6" s="145">
        <f>'TBL6-EPA-YR2'!J15</f>
        <v>0</v>
      </c>
      <c r="H6" s="145">
        <v>0</v>
      </c>
      <c r="I6" s="146">
        <f>+G6+H6</f>
        <v>0</v>
      </c>
    </row>
    <row r="7" spans="2:9" ht="15.75" thickBot="1" x14ac:dyDescent="0.3">
      <c r="B7" s="149">
        <v>3</v>
      </c>
      <c r="C7" s="150">
        <f>SUM('TBL7-EPA-YR3'!G7:G14)</f>
        <v>0</v>
      </c>
      <c r="D7" s="150">
        <f t="shared" si="0"/>
        <v>0</v>
      </c>
      <c r="E7" s="150">
        <f t="shared" si="1"/>
        <v>0</v>
      </c>
      <c r="F7" s="150">
        <f>SUM(C7:E7)</f>
        <v>0</v>
      </c>
      <c r="G7" s="151">
        <f>'TBL7-EPA-YR3'!J15</f>
        <v>0</v>
      </c>
      <c r="H7" s="151">
        <v>0</v>
      </c>
      <c r="I7" s="152">
        <f>+G7+H7</f>
        <v>0</v>
      </c>
    </row>
    <row r="8" spans="2:9" ht="15.75" thickTop="1" x14ac:dyDescent="0.25">
      <c r="B8" s="141" t="s">
        <v>143</v>
      </c>
      <c r="C8" s="142">
        <f t="shared" ref="C8:I8" si="2">SUM(C5:C7)</f>
        <v>40</v>
      </c>
      <c r="D8" s="176">
        <f t="shared" si="2"/>
        <v>2</v>
      </c>
      <c r="E8" s="176">
        <f t="shared" si="2"/>
        <v>4</v>
      </c>
      <c r="F8" s="142">
        <f t="shared" si="2"/>
        <v>46</v>
      </c>
      <c r="G8" s="144">
        <f>ROUND(SUM(G5:G7),-2)</f>
        <v>2200</v>
      </c>
      <c r="H8" s="144">
        <f t="shared" si="2"/>
        <v>0</v>
      </c>
      <c r="I8" s="146">
        <f t="shared" si="2"/>
        <v>2200</v>
      </c>
    </row>
    <row r="9" spans="2:9" ht="15.75" thickBot="1" x14ac:dyDescent="0.3">
      <c r="B9" s="153" t="s">
        <v>144</v>
      </c>
      <c r="C9" s="154">
        <f>AVERAGE(C5:C7)</f>
        <v>13.333333333333334</v>
      </c>
      <c r="D9" s="174">
        <f>AVERAGE(D5:D7)</f>
        <v>0.66666666666666663</v>
      </c>
      <c r="E9" s="174">
        <f>AVERAGE(E5:E7)</f>
        <v>1.3333333333333333</v>
      </c>
      <c r="F9" s="154">
        <f>AVERAGE(F5:F7)</f>
        <v>15.333333333333334</v>
      </c>
      <c r="G9" s="156">
        <f>ROUND(AVERAGE(G5:G7),-2)</f>
        <v>700</v>
      </c>
      <c r="H9" s="156">
        <f>AVERAGE(H5:H7)</f>
        <v>0</v>
      </c>
      <c r="I9" s="157">
        <f>ROUND(AVERAGE(I5:I7),-2)</f>
        <v>700</v>
      </c>
    </row>
    <row r="10" spans="2:9" ht="15.75" thickBot="1" x14ac:dyDescent="0.3">
      <c r="B10" s="158"/>
      <c r="C10" s="159"/>
      <c r="D10" s="159"/>
      <c r="E10" s="159"/>
      <c r="F10" s="159"/>
      <c r="G10" s="159"/>
      <c r="H10" s="159"/>
      <c r="I10" s="160"/>
    </row>
    <row r="11" spans="2:9" ht="26.25" thickBot="1" x14ac:dyDescent="0.3">
      <c r="B11" s="138" t="s">
        <v>136</v>
      </c>
      <c r="C11" s="139" t="s">
        <v>149</v>
      </c>
      <c r="D11" s="140" t="str">
        <f>F4</f>
        <v>Total Hours</v>
      </c>
    </row>
    <row r="12" spans="2:9" ht="15.75" thickTop="1" x14ac:dyDescent="0.25">
      <c r="B12" s="141">
        <v>1</v>
      </c>
      <c r="C12" s="142">
        <f>SUM('TBL5-EPA-YR1'!F7:F14)</f>
        <v>10</v>
      </c>
      <c r="D12" s="171">
        <f>F5</f>
        <v>46</v>
      </c>
      <c r="E12" t="s">
        <v>156</v>
      </c>
    </row>
    <row r="13" spans="2:9" x14ac:dyDescent="0.25">
      <c r="B13" s="147">
        <v>2</v>
      </c>
      <c r="C13" s="143">
        <f>SUM('TBL6-EPA-YR2'!F7:F14)</f>
        <v>0</v>
      </c>
      <c r="D13" s="171">
        <f>F6</f>
        <v>0</v>
      </c>
    </row>
    <row r="14" spans="2:9" ht="15.75" thickBot="1" x14ac:dyDescent="0.3">
      <c r="B14" s="149">
        <v>3</v>
      </c>
      <c r="C14" s="150">
        <f>SUM('TBL7-EPA-YR3'!F7:F14)</f>
        <v>0</v>
      </c>
      <c r="D14" s="172">
        <f>F7</f>
        <v>0</v>
      </c>
    </row>
    <row r="15" spans="2:9" ht="15.75" thickTop="1" x14ac:dyDescent="0.25">
      <c r="B15" s="141" t="s">
        <v>143</v>
      </c>
      <c r="C15" s="142">
        <f t="shared" ref="C15:D15" si="3">SUM(C12:C14)</f>
        <v>10</v>
      </c>
      <c r="D15" s="171">
        <f t="shared" si="3"/>
        <v>46</v>
      </c>
    </row>
    <row r="16" spans="2:9" ht="15.75" thickBot="1" x14ac:dyDescent="0.3">
      <c r="B16" s="153" t="s">
        <v>144</v>
      </c>
      <c r="C16" s="174">
        <f>AVERAGE(C12:C14)</f>
        <v>3.3333333333333335</v>
      </c>
      <c r="D16" s="173">
        <f>AVERAGE(D12:D14)</f>
        <v>15.333333333333334</v>
      </c>
    </row>
    <row r="18" spans="2:2" x14ac:dyDescent="0.25">
      <c r="B18" t="str">
        <f>"(a) = Average annual hours per respondent:  "&amp;ROUND(D12/C12,1)</f>
        <v>(a) = Average annual hours per respondent:  4.6</v>
      </c>
    </row>
  </sheetData>
  <mergeCells count="1">
    <mergeCell ref="B1: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Normal="100" workbookViewId="0"/>
  </sheetViews>
  <sheetFormatPr defaultRowHeight="15" x14ac:dyDescent="0.25"/>
  <cols>
    <col min="1" max="1" width="9.140625" customWidth="1"/>
    <col min="2" max="2" width="24.85546875" customWidth="1"/>
    <col min="3" max="3" width="19.7109375" customWidth="1"/>
    <col min="4" max="4" width="17.5703125" customWidth="1"/>
  </cols>
  <sheetData>
    <row r="1" spans="1:7" ht="15.75" thickBot="1" x14ac:dyDescent="0.3"/>
    <row r="2" spans="1:7" ht="15.75" thickBot="1" x14ac:dyDescent="0.3">
      <c r="A2" s="98"/>
      <c r="B2" s="189" t="s">
        <v>87</v>
      </c>
      <c r="C2" s="190"/>
      <c r="D2" s="191"/>
    </row>
    <row r="3" spans="1:7" ht="15.75" thickBot="1" x14ac:dyDescent="0.3">
      <c r="A3" s="32"/>
      <c r="B3" s="97" t="s">
        <v>76</v>
      </c>
      <c r="C3" s="96" t="s">
        <v>86</v>
      </c>
      <c r="D3" s="95" t="s">
        <v>85</v>
      </c>
    </row>
    <row r="4" spans="1:7" x14ac:dyDescent="0.25">
      <c r="A4" s="32"/>
      <c r="B4" s="94" t="s">
        <v>84</v>
      </c>
      <c r="C4" s="93">
        <v>71.25</v>
      </c>
      <c r="D4" s="92">
        <f>C4*2.1</f>
        <v>149.625</v>
      </c>
    </row>
    <row r="5" spans="1:7" x14ac:dyDescent="0.25">
      <c r="A5" s="32"/>
      <c r="B5" s="91" t="s">
        <v>83</v>
      </c>
      <c r="C5" s="90">
        <v>48.11</v>
      </c>
      <c r="D5" s="89">
        <f>C5*2.1</f>
        <v>101.03100000000001</v>
      </c>
    </row>
    <row r="6" spans="1:7" ht="15.75" thickBot="1" x14ac:dyDescent="0.3">
      <c r="A6" s="32"/>
      <c r="B6" s="88" t="s">
        <v>82</v>
      </c>
      <c r="C6" s="87">
        <v>22.08</v>
      </c>
      <c r="D6" s="86">
        <f>C6*2.1</f>
        <v>46.367999999999995</v>
      </c>
    </row>
    <row r="7" spans="1:7" x14ac:dyDescent="0.25">
      <c r="A7" s="32"/>
      <c r="B7" s="85" t="s">
        <v>70</v>
      </c>
      <c r="C7" s="84"/>
      <c r="D7" s="83"/>
      <c r="G7" s="82"/>
    </row>
    <row r="8" spans="1:7" ht="78" customHeight="1" x14ac:dyDescent="0.25">
      <c r="A8" s="32"/>
      <c r="B8" s="197" t="s">
        <v>81</v>
      </c>
      <c r="C8" s="198"/>
      <c r="D8" s="199"/>
    </row>
    <row r="9" spans="1:7" ht="13.5" customHeight="1" x14ac:dyDescent="0.25">
      <c r="A9" s="32"/>
      <c r="B9" s="186" t="s">
        <v>80</v>
      </c>
      <c r="C9" s="187"/>
      <c r="D9" s="188"/>
    </row>
    <row r="10" spans="1:7" ht="15.75" customHeight="1" x14ac:dyDescent="0.25">
      <c r="A10" s="32"/>
      <c r="B10" s="193" t="s">
        <v>79</v>
      </c>
      <c r="C10" s="187"/>
      <c r="D10" s="188"/>
    </row>
    <row r="11" spans="1:7" ht="27" customHeight="1" thickBot="1" x14ac:dyDescent="0.3">
      <c r="A11" s="33"/>
      <c r="B11" s="194" t="s">
        <v>78</v>
      </c>
      <c r="C11" s="195"/>
      <c r="D11" s="196"/>
    </row>
    <row r="12" spans="1:7" x14ac:dyDescent="0.25">
      <c r="A12" s="33"/>
      <c r="B12" s="33"/>
      <c r="C12" s="33"/>
      <c r="D12" s="33"/>
    </row>
    <row r="13" spans="1:7" ht="15.75" thickBot="1" x14ac:dyDescent="0.3">
      <c r="A13" s="33"/>
      <c r="B13" s="33"/>
      <c r="C13" s="33"/>
      <c r="D13" s="33"/>
    </row>
    <row r="14" spans="1:7" ht="15.75" thickBot="1" x14ac:dyDescent="0.3">
      <c r="A14" s="33"/>
      <c r="B14" s="192" t="s">
        <v>77</v>
      </c>
      <c r="C14" s="190"/>
      <c r="D14" s="191"/>
    </row>
    <row r="15" spans="1:7" ht="24.75" x14ac:dyDescent="0.25">
      <c r="A15" s="33"/>
      <c r="B15" s="81" t="s">
        <v>76</v>
      </c>
      <c r="C15" s="80" t="s">
        <v>75</v>
      </c>
      <c r="D15" s="79" t="s">
        <v>74</v>
      </c>
    </row>
    <row r="16" spans="1:7" x14ac:dyDescent="0.25">
      <c r="A16" s="33"/>
      <c r="B16" s="78" t="s">
        <v>73</v>
      </c>
      <c r="C16" s="77">
        <v>40.5</v>
      </c>
      <c r="D16" s="74">
        <f>C16*1.6</f>
        <v>64.8</v>
      </c>
    </row>
    <row r="17" spans="1:9" x14ac:dyDescent="0.25">
      <c r="A17" s="33"/>
      <c r="B17" s="76" t="s">
        <v>72</v>
      </c>
      <c r="C17" s="75">
        <v>30.05</v>
      </c>
      <c r="D17" s="74">
        <f>C17*1.6</f>
        <v>48.080000000000005</v>
      </c>
    </row>
    <row r="18" spans="1:9" ht="15.75" thickBot="1" x14ac:dyDescent="0.3">
      <c r="A18" s="33"/>
      <c r="B18" s="73" t="s">
        <v>71</v>
      </c>
      <c r="C18" s="72">
        <v>16.260000000000002</v>
      </c>
      <c r="D18" s="71">
        <f>C18*1.6</f>
        <v>26.016000000000005</v>
      </c>
    </row>
    <row r="19" spans="1:9" x14ac:dyDescent="0.25">
      <c r="A19" s="33"/>
      <c r="B19" s="70" t="s">
        <v>70</v>
      </c>
      <c r="C19" s="69"/>
      <c r="D19" s="68"/>
    </row>
    <row r="20" spans="1:9" x14ac:dyDescent="0.25">
      <c r="A20" s="33"/>
      <c r="B20" s="67" t="s">
        <v>69</v>
      </c>
      <c r="C20" s="66"/>
      <c r="D20" s="65"/>
    </row>
    <row r="21" spans="1:9" ht="30" customHeight="1" x14ac:dyDescent="0.25">
      <c r="A21" s="33"/>
      <c r="B21" s="186" t="s">
        <v>68</v>
      </c>
      <c r="C21" s="187"/>
      <c r="D21" s="188"/>
      <c r="E21" s="64"/>
      <c r="F21" s="64"/>
      <c r="G21" s="64"/>
      <c r="H21" s="64"/>
      <c r="I21" s="64"/>
    </row>
    <row r="22" spans="1:9" ht="30" customHeight="1" thickBot="1" x14ac:dyDescent="0.3">
      <c r="A22" s="33"/>
      <c r="B22" s="183" t="s">
        <v>67</v>
      </c>
      <c r="C22" s="184"/>
      <c r="D22" s="185"/>
      <c r="E22" s="64"/>
      <c r="F22" s="64"/>
      <c r="G22" s="64"/>
      <c r="H22" s="64"/>
      <c r="I22" s="64"/>
    </row>
  </sheetData>
  <mergeCells count="8">
    <mergeCell ref="B22:D22"/>
    <mergeCell ref="B21:D21"/>
    <mergeCell ref="B2:D2"/>
    <mergeCell ref="B14:D14"/>
    <mergeCell ref="B9:D9"/>
    <mergeCell ref="B10:D10"/>
    <mergeCell ref="B11:D11"/>
    <mergeCell ref="B8:D8"/>
  </mergeCells>
  <hyperlinks>
    <hyperlink ref="B21" r:id="rId1"/>
    <hyperlink ref="B9" r:id="rId2"/>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3"/>
  <sheetViews>
    <sheetView zoomScaleNormal="100" workbookViewId="0"/>
  </sheetViews>
  <sheetFormatPr defaultRowHeight="15" x14ac:dyDescent="0.25"/>
  <cols>
    <col min="1" max="1" width="2.7109375" customWidth="1"/>
    <col min="2" max="2" width="42.7109375" customWidth="1"/>
    <col min="3" max="3" width="11" customWidth="1"/>
    <col min="4" max="4" width="12.28515625" customWidth="1"/>
    <col min="5" max="5" width="11.42578125" customWidth="1"/>
    <col min="6" max="6" width="12.42578125" customWidth="1"/>
    <col min="7" max="7" width="10.7109375" customWidth="1"/>
    <col min="8" max="8" width="13.42578125" customWidth="1"/>
    <col min="9" max="9" width="11.28515625" customWidth="1"/>
    <col min="10" max="10" width="14.7109375" bestFit="1" customWidth="1"/>
  </cols>
  <sheetData>
    <row r="1" spans="2:10" ht="32.25" customHeight="1" thickBot="1" x14ac:dyDescent="0.3">
      <c r="B1" s="200" t="s">
        <v>133</v>
      </c>
      <c r="C1" s="201"/>
      <c r="D1" s="201"/>
      <c r="E1" s="201"/>
      <c r="F1" s="201"/>
      <c r="G1" s="201"/>
      <c r="H1" s="201"/>
      <c r="I1" s="201"/>
      <c r="J1" s="201"/>
    </row>
    <row r="2" spans="2:10" x14ac:dyDescent="0.25">
      <c r="B2" s="211" t="s">
        <v>0</v>
      </c>
      <c r="C2" s="136" t="s">
        <v>1</v>
      </c>
      <c r="D2" s="135" t="s">
        <v>2</v>
      </c>
      <c r="E2" s="135" t="s">
        <v>3</v>
      </c>
      <c r="F2" s="135" t="s">
        <v>4</v>
      </c>
      <c r="G2" s="135" t="s">
        <v>5</v>
      </c>
      <c r="H2" s="135" t="s">
        <v>6</v>
      </c>
      <c r="I2" s="135" t="s">
        <v>7</v>
      </c>
      <c r="J2" s="134" t="s">
        <v>8</v>
      </c>
    </row>
    <row r="3" spans="2:10" ht="60" x14ac:dyDescent="0.25">
      <c r="B3" s="212"/>
      <c r="C3" s="133" t="s">
        <v>11</v>
      </c>
      <c r="D3" s="132" t="s">
        <v>12</v>
      </c>
      <c r="E3" s="132" t="s">
        <v>130</v>
      </c>
      <c r="F3" s="132" t="s">
        <v>105</v>
      </c>
      <c r="G3" s="132" t="s">
        <v>104</v>
      </c>
      <c r="H3" s="132" t="s">
        <v>129</v>
      </c>
      <c r="I3" s="132" t="s">
        <v>128</v>
      </c>
      <c r="J3" s="131" t="s">
        <v>127</v>
      </c>
    </row>
    <row r="4" spans="2:10" x14ac:dyDescent="0.25">
      <c r="B4" s="213"/>
      <c r="C4" s="130"/>
      <c r="D4" s="129"/>
      <c r="E4" s="128" t="s">
        <v>100</v>
      </c>
      <c r="F4" s="129"/>
      <c r="G4" s="128" t="s">
        <v>99</v>
      </c>
      <c r="H4" s="128" t="s">
        <v>98</v>
      </c>
      <c r="I4" s="127" t="s">
        <v>97</v>
      </c>
      <c r="J4" s="126" t="s">
        <v>126</v>
      </c>
    </row>
    <row r="5" spans="2:10" x14ac:dyDescent="0.25">
      <c r="B5" s="125" t="s">
        <v>20</v>
      </c>
      <c r="C5" s="13">
        <v>4</v>
      </c>
      <c r="D5" s="13">
        <v>1</v>
      </c>
      <c r="E5" s="47">
        <f t="shared" ref="E5:E11" si="0">C5*D5</f>
        <v>4</v>
      </c>
      <c r="F5" s="47">
        <v>114</v>
      </c>
      <c r="G5" s="123">
        <f>E5*F5</f>
        <v>456</v>
      </c>
      <c r="H5" s="47">
        <f>G5*0.05</f>
        <v>22.8</v>
      </c>
      <c r="I5" s="47">
        <f>G5*0.1</f>
        <v>45.6</v>
      </c>
      <c r="J5" s="124">
        <f>G5*Inputs!$D$5+H5*Inputs!$D$4+I5*Inputs!$D$6</f>
        <v>51595.966800000002</v>
      </c>
    </row>
    <row r="6" spans="2:10" x14ac:dyDescent="0.25">
      <c r="B6" s="121" t="s">
        <v>125</v>
      </c>
      <c r="C6" s="13">
        <v>8</v>
      </c>
      <c r="D6" s="13">
        <v>1</v>
      </c>
      <c r="E6" s="47">
        <f t="shared" si="0"/>
        <v>8</v>
      </c>
      <c r="F6" s="47">
        <v>114</v>
      </c>
      <c r="G6" s="123">
        <f>E6*F6</f>
        <v>912</v>
      </c>
      <c r="H6" s="47">
        <f>G6*0.05</f>
        <v>45.6</v>
      </c>
      <c r="I6" s="47">
        <f>G6*0.1</f>
        <v>91.2</v>
      </c>
      <c r="J6" s="101">
        <f>G6*Inputs!$D$5+H6*Inputs!$D$4+I6*Inputs!$D$6</f>
        <v>103191.9336</v>
      </c>
    </row>
    <row r="7" spans="2:10" x14ac:dyDescent="0.25">
      <c r="B7" s="121" t="s">
        <v>28</v>
      </c>
      <c r="C7" s="13">
        <v>8</v>
      </c>
      <c r="D7" s="13">
        <v>1</v>
      </c>
      <c r="E7" s="47">
        <f t="shared" si="0"/>
        <v>8</v>
      </c>
      <c r="F7" s="47">
        <v>114</v>
      </c>
      <c r="G7" s="123">
        <f>E7*F7</f>
        <v>912</v>
      </c>
      <c r="H7" s="47">
        <f>G7*0.05</f>
        <v>45.6</v>
      </c>
      <c r="I7" s="47">
        <f>G7*0.1</f>
        <v>91.2</v>
      </c>
      <c r="J7" s="101">
        <f>G7*Inputs!$D$5+H7*Inputs!$D$4+I7*Inputs!$D$6</f>
        <v>103191.9336</v>
      </c>
    </row>
    <row r="8" spans="2:10" x14ac:dyDescent="0.25">
      <c r="B8" s="121" t="s">
        <v>124</v>
      </c>
      <c r="C8" s="13">
        <v>1</v>
      </c>
      <c r="D8" s="13">
        <v>0</v>
      </c>
      <c r="E8" s="47">
        <f t="shared" si="0"/>
        <v>0</v>
      </c>
      <c r="F8" s="47" t="s">
        <v>123</v>
      </c>
      <c r="G8" s="123">
        <v>0</v>
      </c>
      <c r="H8" s="47">
        <v>0</v>
      </c>
      <c r="I8" s="47">
        <v>0</v>
      </c>
      <c r="J8" s="101">
        <f>G8*Inputs!$D$5+H8*Inputs!$D$4+I8*Inputs!$D$6</f>
        <v>0</v>
      </c>
    </row>
    <row r="9" spans="2:10" x14ac:dyDescent="0.25">
      <c r="B9" s="121" t="s">
        <v>122</v>
      </c>
      <c r="C9" s="13">
        <v>12</v>
      </c>
      <c r="D9" s="13">
        <v>12</v>
      </c>
      <c r="E9" s="47">
        <f t="shared" si="0"/>
        <v>144</v>
      </c>
      <c r="F9" s="47">
        <v>114</v>
      </c>
      <c r="G9" s="123">
        <f>E9*F9</f>
        <v>16416</v>
      </c>
      <c r="H9" s="47">
        <f>G9*0.05</f>
        <v>820.80000000000007</v>
      </c>
      <c r="I9" s="47">
        <f>G9*0.1</f>
        <v>1641.6000000000001</v>
      </c>
      <c r="J9" s="101">
        <f>G9*Inputs!$D$5+H9*Inputs!$D$4+I9*Inputs!$D$6</f>
        <v>1857454.8048</v>
      </c>
    </row>
    <row r="10" spans="2:10" x14ac:dyDescent="0.25">
      <c r="B10" s="121" t="s">
        <v>121</v>
      </c>
      <c r="C10" s="13">
        <v>8</v>
      </c>
      <c r="D10" s="13">
        <v>12</v>
      </c>
      <c r="E10" s="47">
        <f t="shared" si="0"/>
        <v>96</v>
      </c>
      <c r="F10" s="47">
        <v>114</v>
      </c>
      <c r="G10" s="123">
        <f>E10*F10</f>
        <v>10944</v>
      </c>
      <c r="H10" s="47">
        <f>G10*0.05</f>
        <v>547.20000000000005</v>
      </c>
      <c r="I10" s="47">
        <f>G10*0.1</f>
        <v>1094.4000000000001</v>
      </c>
      <c r="J10" s="101">
        <f>G10*Inputs!$D$5+H10*Inputs!$D$4+I10*Inputs!$D$6</f>
        <v>1238303.2032000001</v>
      </c>
    </row>
    <row r="11" spans="2:10" x14ac:dyDescent="0.25">
      <c r="B11" s="121" t="s">
        <v>120</v>
      </c>
      <c r="C11" s="13">
        <v>8</v>
      </c>
      <c r="D11" s="13">
        <v>2</v>
      </c>
      <c r="E11" s="47">
        <f t="shared" si="0"/>
        <v>16</v>
      </c>
      <c r="F11" s="47">
        <v>114</v>
      </c>
      <c r="G11" s="123">
        <f>E11*F11</f>
        <v>1824</v>
      </c>
      <c r="H11" s="47">
        <f>G11*0.05</f>
        <v>91.2</v>
      </c>
      <c r="I11" s="47">
        <f>G11*0.1</f>
        <v>182.4</v>
      </c>
      <c r="J11" s="101">
        <f>G11*Inputs!$D$5+H11*Inputs!$D$4+I11*Inputs!$D$6</f>
        <v>206383.86720000001</v>
      </c>
    </row>
    <row r="12" spans="2:10" x14ac:dyDescent="0.25">
      <c r="B12" s="214" t="s">
        <v>22</v>
      </c>
      <c r="C12" s="215"/>
      <c r="D12" s="215"/>
      <c r="E12" s="215"/>
      <c r="F12" s="215"/>
      <c r="G12" s="221">
        <f>SUM(G5:I11)</f>
        <v>36183.599999999999</v>
      </c>
      <c r="H12" s="222"/>
      <c r="I12" s="223"/>
      <c r="J12" s="122">
        <f>SUM(J5:J11)</f>
        <v>3560121.7092000004</v>
      </c>
    </row>
    <row r="13" spans="2:10" x14ac:dyDescent="0.25">
      <c r="B13" s="121" t="s">
        <v>119</v>
      </c>
      <c r="C13" s="15">
        <v>1</v>
      </c>
      <c r="D13" s="15">
        <v>2</v>
      </c>
      <c r="E13" s="47">
        <f>C13*D13</f>
        <v>2</v>
      </c>
      <c r="F13" s="47">
        <v>114</v>
      </c>
      <c r="G13" s="15">
        <f>E13*F13</f>
        <v>228</v>
      </c>
      <c r="H13" s="47">
        <f>G13*0.05</f>
        <v>11.4</v>
      </c>
      <c r="I13" s="47">
        <f>G13*0.1</f>
        <v>22.8</v>
      </c>
      <c r="J13" s="101">
        <f>G13*Inputs!$D$5+H13*Inputs!$D$4+I13*Inputs!$D$6</f>
        <v>25797.983400000001</v>
      </c>
    </row>
    <row r="14" spans="2:10" x14ac:dyDescent="0.25">
      <c r="B14" s="121" t="s">
        <v>118</v>
      </c>
      <c r="C14" s="15">
        <v>0.25</v>
      </c>
      <c r="D14" s="15">
        <v>2</v>
      </c>
      <c r="E14" s="47">
        <f>C14*D14</f>
        <v>0.5</v>
      </c>
      <c r="F14" s="47">
        <v>114</v>
      </c>
      <c r="G14" s="15">
        <f>E14*F14</f>
        <v>57</v>
      </c>
      <c r="H14" s="47">
        <f>G14*0.05</f>
        <v>2.85</v>
      </c>
      <c r="I14" s="47">
        <f>G14*0.1</f>
        <v>5.7</v>
      </c>
      <c r="J14" s="101">
        <f>G14*Inputs!$D$5+H14*Inputs!$D$4+I14*Inputs!$D$6</f>
        <v>6449.4958500000002</v>
      </c>
    </row>
    <row r="15" spans="2:10" x14ac:dyDescent="0.25">
      <c r="B15" s="121" t="s">
        <v>117</v>
      </c>
      <c r="C15" s="15">
        <v>0</v>
      </c>
      <c r="D15" s="15">
        <v>0</v>
      </c>
      <c r="E15" s="47">
        <f>C15*D15</f>
        <v>0</v>
      </c>
      <c r="F15" s="47">
        <v>0</v>
      </c>
      <c r="G15" s="47">
        <v>0</v>
      </c>
      <c r="H15" s="47">
        <v>0</v>
      </c>
      <c r="I15" s="47">
        <v>0</v>
      </c>
      <c r="J15" s="101">
        <v>0</v>
      </c>
    </row>
    <row r="16" spans="2:10" x14ac:dyDescent="0.25">
      <c r="B16" s="214" t="s">
        <v>23</v>
      </c>
      <c r="C16" s="215"/>
      <c r="D16" s="215"/>
      <c r="E16" s="215"/>
      <c r="F16" s="215"/>
      <c r="G16" s="224">
        <v>196</v>
      </c>
      <c r="H16" s="222"/>
      <c r="I16" s="223"/>
      <c r="J16" s="120">
        <f>SUM(J13:J15)</f>
        <v>32247.47925</v>
      </c>
    </row>
    <row r="17" spans="2:12" x14ac:dyDescent="0.25">
      <c r="B17" s="202" t="s">
        <v>24</v>
      </c>
      <c r="C17" s="203"/>
      <c r="D17" s="203"/>
      <c r="E17" s="203"/>
      <c r="F17" s="203"/>
      <c r="G17" s="118"/>
      <c r="H17" s="117"/>
      <c r="I17" s="116"/>
      <c r="J17" s="119">
        <f>ROUND(SUM(J16,J12), -4)</f>
        <v>3590000</v>
      </c>
    </row>
    <row r="18" spans="2:12" x14ac:dyDescent="0.25">
      <c r="B18" s="202" t="s">
        <v>116</v>
      </c>
      <c r="C18" s="203"/>
      <c r="D18" s="203"/>
      <c r="E18" s="203"/>
      <c r="F18" s="203"/>
      <c r="G18" s="118"/>
      <c r="H18" s="117"/>
      <c r="I18" s="116"/>
      <c r="J18" s="115">
        <f>ROUND(679600, -3)</f>
        <v>680000</v>
      </c>
    </row>
    <row r="19" spans="2:12" ht="15.75" thickBot="1" x14ac:dyDescent="0.3">
      <c r="B19" s="216" t="s">
        <v>25</v>
      </c>
      <c r="C19" s="217"/>
      <c r="D19" s="217"/>
      <c r="E19" s="217"/>
      <c r="F19" s="217"/>
      <c r="G19" s="113"/>
      <c r="H19" s="114"/>
      <c r="I19" s="113"/>
      <c r="J19" s="112">
        <f>SUM(J17:J18)</f>
        <v>4270000</v>
      </c>
    </row>
    <row r="20" spans="2:12" x14ac:dyDescent="0.25">
      <c r="B20" s="98"/>
      <c r="C20" s="33"/>
      <c r="D20" s="33"/>
      <c r="E20" s="33"/>
      <c r="F20" s="33"/>
      <c r="G20" s="33"/>
      <c r="H20" s="33"/>
      <c r="I20" s="33"/>
      <c r="J20" s="33"/>
    </row>
    <row r="21" spans="2:12" x14ac:dyDescent="0.25">
      <c r="B21" s="98" t="s">
        <v>26</v>
      </c>
      <c r="C21" s="33"/>
      <c r="D21" s="33"/>
      <c r="E21" s="33"/>
      <c r="F21" s="33"/>
      <c r="G21" s="33"/>
      <c r="H21" s="33"/>
      <c r="I21" s="33"/>
      <c r="J21" s="33"/>
    </row>
    <row r="22" spans="2:12" ht="30" customHeight="1" x14ac:dyDescent="0.25">
      <c r="B22" s="205" t="s">
        <v>115</v>
      </c>
      <c r="C22" s="205"/>
      <c r="D22" s="205"/>
      <c r="E22" s="205"/>
      <c r="F22" s="205"/>
      <c r="G22" s="205"/>
      <c r="H22" s="205"/>
      <c r="I22" s="205"/>
      <c r="J22" s="205"/>
    </row>
    <row r="23" spans="2:12" ht="49.5" customHeight="1" x14ac:dyDescent="0.25">
      <c r="B23" s="205" t="s">
        <v>132</v>
      </c>
      <c r="C23" s="205"/>
      <c r="D23" s="205"/>
      <c r="E23" s="205"/>
      <c r="F23" s="205"/>
      <c r="G23" s="205"/>
      <c r="H23" s="205"/>
      <c r="I23" s="205"/>
      <c r="J23" s="205"/>
      <c r="K23" s="137"/>
      <c r="L23" s="137"/>
    </row>
    <row r="24" spans="2:12" x14ac:dyDescent="0.25">
      <c r="B24" s="32" t="s">
        <v>114</v>
      </c>
      <c r="C24" s="33"/>
      <c r="D24" s="33"/>
      <c r="E24" s="33"/>
      <c r="F24" s="33"/>
      <c r="G24" s="33"/>
      <c r="H24" s="33"/>
      <c r="I24" s="33"/>
      <c r="J24" s="33"/>
    </row>
    <row r="25" spans="2:12" x14ac:dyDescent="0.25">
      <c r="B25" s="32" t="s">
        <v>113</v>
      </c>
      <c r="C25" s="33"/>
      <c r="D25" s="33"/>
      <c r="E25" s="33"/>
      <c r="F25" s="33"/>
      <c r="G25" s="33"/>
      <c r="H25" s="33"/>
      <c r="I25" s="33"/>
      <c r="J25" s="33"/>
    </row>
    <row r="26" spans="2:12" x14ac:dyDescent="0.25">
      <c r="B26" s="32" t="s">
        <v>112</v>
      </c>
      <c r="C26" s="33"/>
      <c r="D26" s="33"/>
      <c r="E26" s="33"/>
      <c r="F26" s="33"/>
      <c r="G26" s="33"/>
      <c r="H26" s="33"/>
      <c r="I26" s="33"/>
      <c r="J26" s="33"/>
    </row>
    <row r="27" spans="2:12" x14ac:dyDescent="0.25">
      <c r="B27" s="32" t="s">
        <v>111</v>
      </c>
      <c r="C27" s="33"/>
      <c r="D27" s="33"/>
      <c r="E27" s="33"/>
      <c r="F27" s="33"/>
      <c r="G27" s="33"/>
      <c r="H27" s="33"/>
      <c r="I27" s="33"/>
      <c r="J27" s="33"/>
    </row>
    <row r="28" spans="2:12" x14ac:dyDescent="0.25">
      <c r="B28" s="32" t="s">
        <v>110</v>
      </c>
      <c r="C28" s="33"/>
      <c r="D28" s="33"/>
      <c r="E28" s="33"/>
      <c r="F28" s="33"/>
      <c r="G28" s="33"/>
      <c r="H28" s="33"/>
      <c r="I28" s="33"/>
      <c r="J28" s="33"/>
    </row>
    <row r="29" spans="2:12" x14ac:dyDescent="0.25">
      <c r="B29" s="32" t="s">
        <v>109</v>
      </c>
      <c r="C29" s="33"/>
      <c r="D29" s="33"/>
      <c r="E29" s="33"/>
      <c r="F29" s="33"/>
      <c r="G29" s="33"/>
      <c r="H29" s="33"/>
      <c r="I29" s="33"/>
      <c r="J29" s="33"/>
    </row>
    <row r="30" spans="2:12" ht="30" customHeight="1" x14ac:dyDescent="0.25">
      <c r="B30" s="204" t="s">
        <v>108</v>
      </c>
      <c r="C30" s="204"/>
      <c r="D30" s="204"/>
      <c r="E30" s="204"/>
      <c r="F30" s="204"/>
      <c r="G30" s="204"/>
      <c r="H30" s="204"/>
      <c r="I30" s="204"/>
      <c r="J30" s="204"/>
    </row>
    <row r="31" spans="2:12" x14ac:dyDescent="0.25">
      <c r="B31" s="111"/>
      <c r="C31" s="111"/>
      <c r="D31" s="111"/>
      <c r="E31" s="111"/>
      <c r="F31" s="111"/>
      <c r="G31" s="111"/>
      <c r="H31" s="111"/>
      <c r="I31" s="111"/>
      <c r="J31" s="111"/>
    </row>
    <row r="32" spans="2:12" x14ac:dyDescent="0.25">
      <c r="B32" s="32"/>
      <c r="C32" s="33"/>
      <c r="D32" s="33"/>
      <c r="E32" s="33"/>
      <c r="F32" s="33"/>
      <c r="G32" s="33"/>
      <c r="H32" s="33"/>
      <c r="I32" s="33"/>
      <c r="J32" s="33"/>
    </row>
    <row r="33" spans="2:10" ht="30.75" customHeight="1" x14ac:dyDescent="0.25">
      <c r="B33" s="200" t="s">
        <v>107</v>
      </c>
      <c r="C33" s="201"/>
      <c r="D33" s="201"/>
      <c r="E33" s="201"/>
      <c r="F33" s="201"/>
      <c r="G33" s="201"/>
      <c r="H33" s="201"/>
      <c r="I33" s="201"/>
      <c r="J33" s="201"/>
    </row>
    <row r="34" spans="2:10" ht="15.75" thickBot="1" x14ac:dyDescent="0.3">
      <c r="B34" s="110"/>
      <c r="C34" s="33"/>
      <c r="D34" s="33"/>
      <c r="E34" s="33"/>
      <c r="F34" s="33"/>
      <c r="G34" s="33"/>
      <c r="H34" s="33"/>
      <c r="I34" s="33"/>
      <c r="J34" s="33"/>
    </row>
    <row r="35" spans="2:10" x14ac:dyDescent="0.25">
      <c r="B35" s="218" t="s">
        <v>31</v>
      </c>
      <c r="C35" s="109" t="s">
        <v>1</v>
      </c>
      <c r="D35" s="109" t="s">
        <v>2</v>
      </c>
      <c r="E35" s="109" t="s">
        <v>3</v>
      </c>
      <c r="F35" s="109" t="s">
        <v>4</v>
      </c>
      <c r="G35" s="109" t="s">
        <v>5</v>
      </c>
      <c r="H35" s="109" t="s">
        <v>6</v>
      </c>
      <c r="I35" s="109" t="s">
        <v>7</v>
      </c>
      <c r="J35" s="108" t="s">
        <v>8</v>
      </c>
    </row>
    <row r="36" spans="2:10" ht="48" x14ac:dyDescent="0.25">
      <c r="B36" s="219"/>
      <c r="C36" s="107" t="s">
        <v>32</v>
      </c>
      <c r="D36" s="107" t="s">
        <v>33</v>
      </c>
      <c r="E36" s="107" t="s">
        <v>106</v>
      </c>
      <c r="F36" s="107" t="s">
        <v>105</v>
      </c>
      <c r="G36" s="107" t="s">
        <v>104</v>
      </c>
      <c r="H36" s="107" t="s">
        <v>103</v>
      </c>
      <c r="I36" s="107" t="s">
        <v>102</v>
      </c>
      <c r="J36" s="106" t="s">
        <v>101</v>
      </c>
    </row>
    <row r="37" spans="2:10" ht="15.75" thickBot="1" x14ac:dyDescent="0.3">
      <c r="B37" s="220"/>
      <c r="C37" s="105"/>
      <c r="D37" s="105"/>
      <c r="E37" s="104" t="s">
        <v>100</v>
      </c>
      <c r="F37" s="105"/>
      <c r="G37" s="104" t="s">
        <v>99</v>
      </c>
      <c r="H37" s="104" t="s">
        <v>98</v>
      </c>
      <c r="I37" s="104" t="s">
        <v>97</v>
      </c>
      <c r="J37" s="103"/>
    </row>
    <row r="38" spans="2:10" x14ac:dyDescent="0.25">
      <c r="B38" s="39" t="s">
        <v>96</v>
      </c>
      <c r="C38" s="13">
        <v>24</v>
      </c>
      <c r="D38" s="13">
        <v>1</v>
      </c>
      <c r="E38" s="102">
        <f>C38*D38</f>
        <v>24</v>
      </c>
      <c r="F38" s="102">
        <v>4</v>
      </c>
      <c r="G38" s="102">
        <v>96</v>
      </c>
      <c r="H38" s="47">
        <f>G38*0.05</f>
        <v>4.8000000000000007</v>
      </c>
      <c r="I38" s="47">
        <f>G38*0.1</f>
        <v>9.6000000000000014</v>
      </c>
      <c r="J38" s="101">
        <f>G38*Inputs!$D$17+H38*Inputs!$D$16+I38*Inputs!$D$18</f>
        <v>5176.4736000000003</v>
      </c>
    </row>
    <row r="39" spans="2:10" x14ac:dyDescent="0.25">
      <c r="B39" s="44" t="s">
        <v>52</v>
      </c>
      <c r="C39" s="13">
        <v>24</v>
      </c>
      <c r="D39" s="45">
        <v>0.2</v>
      </c>
      <c r="E39" s="46">
        <f>C39*D39</f>
        <v>4.8000000000000007</v>
      </c>
      <c r="F39" s="46">
        <v>4</v>
      </c>
      <c r="G39" s="46">
        <v>19.200000000000003</v>
      </c>
      <c r="H39" s="47">
        <f>G39*0.05</f>
        <v>0.96000000000000019</v>
      </c>
      <c r="I39" s="47">
        <f>G39*0.1</f>
        <v>1.9200000000000004</v>
      </c>
      <c r="J39" s="101">
        <f>G39*Inputs!$D$17+H39*Inputs!$D$16+I39*Inputs!$D$18</f>
        <v>1035.2947200000001</v>
      </c>
    </row>
    <row r="40" spans="2:10" x14ac:dyDescent="0.25">
      <c r="B40" s="44" t="s">
        <v>40</v>
      </c>
      <c r="C40" s="13"/>
      <c r="D40" s="13"/>
      <c r="E40" s="46"/>
      <c r="F40" s="46"/>
      <c r="G40" s="46"/>
      <c r="H40" s="46"/>
      <c r="I40" s="46"/>
      <c r="J40" s="50"/>
    </row>
    <row r="41" spans="2:10" x14ac:dyDescent="0.25">
      <c r="B41" s="44" t="s">
        <v>44</v>
      </c>
      <c r="C41" s="13">
        <v>8</v>
      </c>
      <c r="D41" s="13">
        <v>1</v>
      </c>
      <c r="E41" s="46">
        <f>C41*D41</f>
        <v>8</v>
      </c>
      <c r="F41" s="46">
        <v>4</v>
      </c>
      <c r="G41" s="46">
        <v>32</v>
      </c>
      <c r="H41" s="47">
        <f>G41*0.05</f>
        <v>1.6</v>
      </c>
      <c r="I41" s="47">
        <f>G41*0.1</f>
        <v>3.2</v>
      </c>
      <c r="J41" s="101">
        <f>G41*Inputs!$D$17+H41*Inputs!$D$16+I41*Inputs!$D$18</f>
        <v>1725.4912000000002</v>
      </c>
    </row>
    <row r="42" spans="2:10" x14ac:dyDescent="0.25">
      <c r="B42" s="44" t="s">
        <v>95</v>
      </c>
      <c r="C42" s="13">
        <v>8</v>
      </c>
      <c r="D42" s="13">
        <v>1</v>
      </c>
      <c r="E42" s="46">
        <f>C42*D42</f>
        <v>8</v>
      </c>
      <c r="F42" s="46">
        <v>4</v>
      </c>
      <c r="G42" s="46">
        <v>32</v>
      </c>
      <c r="H42" s="47">
        <f>G42*0.05</f>
        <v>1.6</v>
      </c>
      <c r="I42" s="47">
        <f>G42*0.1</f>
        <v>3.2</v>
      </c>
      <c r="J42" s="101">
        <f>G42*Inputs!$D$17+H42*Inputs!$D$16+I42*Inputs!$D$18</f>
        <v>1725.4912000000002</v>
      </c>
    </row>
    <row r="43" spans="2:10" x14ac:dyDescent="0.25">
      <c r="B43" s="44" t="s">
        <v>94</v>
      </c>
      <c r="C43" s="13">
        <v>8</v>
      </c>
      <c r="D43" s="13">
        <v>1</v>
      </c>
      <c r="E43" s="46">
        <f>C43*D43</f>
        <v>8</v>
      </c>
      <c r="F43" s="46">
        <v>4</v>
      </c>
      <c r="G43" s="46">
        <v>32</v>
      </c>
      <c r="H43" s="47">
        <f>G43*0.05</f>
        <v>1.6</v>
      </c>
      <c r="I43" s="47">
        <f>G43*0.1</f>
        <v>3.2</v>
      </c>
      <c r="J43" s="101">
        <f>G43*Inputs!$D$17+H43*Inputs!$D$16+I43*Inputs!$D$18</f>
        <v>1725.4912000000002</v>
      </c>
    </row>
    <row r="44" spans="2:10" x14ac:dyDescent="0.25">
      <c r="B44" s="44" t="s">
        <v>93</v>
      </c>
      <c r="C44" s="13">
        <v>12</v>
      </c>
      <c r="D44" s="13">
        <v>2</v>
      </c>
      <c r="E44" s="46">
        <f>C44*D44</f>
        <v>24</v>
      </c>
      <c r="F44" s="46">
        <v>114</v>
      </c>
      <c r="G44" s="51">
        <v>2736</v>
      </c>
      <c r="H44" s="47">
        <f>G44*0.05</f>
        <v>136.80000000000001</v>
      </c>
      <c r="I44" s="47">
        <f>G44*0.1</f>
        <v>273.60000000000002</v>
      </c>
      <c r="J44" s="101">
        <f>G44*Inputs!$D$17+H44*Inputs!$D$16+I44*Inputs!$D$18</f>
        <v>147529.49760000003</v>
      </c>
    </row>
    <row r="45" spans="2:10" ht="15.75" thickBot="1" x14ac:dyDescent="0.3">
      <c r="B45" s="208" t="s">
        <v>41</v>
      </c>
      <c r="C45" s="209"/>
      <c r="D45" s="209"/>
      <c r="E45" s="209"/>
      <c r="F45" s="209"/>
      <c r="G45" s="210">
        <f>ROUND(SUM(G38:I44), -1)</f>
        <v>3390</v>
      </c>
      <c r="H45" s="210"/>
      <c r="I45" s="210"/>
      <c r="J45" s="100">
        <f>SUM(J38:J44)</f>
        <v>158917.73952000003</v>
      </c>
    </row>
    <row r="46" spans="2:10" x14ac:dyDescent="0.25">
      <c r="B46" s="99"/>
      <c r="C46" s="33"/>
      <c r="D46" s="33"/>
      <c r="E46" s="33"/>
      <c r="F46" s="33"/>
      <c r="G46" s="33"/>
      <c r="H46" s="33"/>
      <c r="I46" s="33"/>
      <c r="J46" s="33"/>
    </row>
    <row r="47" spans="2:10" x14ac:dyDescent="0.25">
      <c r="B47" s="98" t="s">
        <v>26</v>
      </c>
      <c r="D47" s="33"/>
      <c r="E47" s="33"/>
      <c r="F47" s="33"/>
      <c r="G47" s="33"/>
      <c r="H47" s="33"/>
      <c r="I47" s="33"/>
      <c r="J47" s="33"/>
    </row>
    <row r="48" spans="2:10" ht="30" customHeight="1" x14ac:dyDescent="0.25">
      <c r="B48" s="205" t="s">
        <v>92</v>
      </c>
      <c r="C48" s="205"/>
      <c r="D48" s="205"/>
      <c r="E48" s="205"/>
      <c r="F48" s="205"/>
      <c r="G48" s="205"/>
      <c r="H48" s="205"/>
      <c r="I48" s="205"/>
      <c r="J48" s="205"/>
    </row>
    <row r="49" spans="2:10" ht="43.5" customHeight="1" x14ac:dyDescent="0.25">
      <c r="B49" s="206" t="s">
        <v>42</v>
      </c>
      <c r="C49" s="207"/>
      <c r="D49" s="207"/>
      <c r="E49" s="207"/>
      <c r="F49" s="207"/>
      <c r="G49" s="207"/>
      <c r="H49" s="207"/>
      <c r="I49" s="207"/>
      <c r="J49" s="207"/>
    </row>
    <row r="50" spans="2:10" x14ac:dyDescent="0.25">
      <c r="B50" s="32" t="s">
        <v>91</v>
      </c>
      <c r="C50" s="33"/>
      <c r="D50" s="33"/>
      <c r="E50" s="33"/>
      <c r="F50" s="33"/>
      <c r="G50" s="33"/>
      <c r="H50" s="33"/>
      <c r="I50" s="33"/>
      <c r="J50" s="33"/>
    </row>
    <row r="51" spans="2:10" x14ac:dyDescent="0.25">
      <c r="B51" s="32" t="s">
        <v>90</v>
      </c>
      <c r="C51" s="33"/>
      <c r="D51" s="33"/>
      <c r="E51" s="33"/>
      <c r="F51" s="33"/>
      <c r="G51" s="33"/>
      <c r="H51" s="33"/>
      <c r="I51" s="33"/>
      <c r="J51" s="33"/>
    </row>
    <row r="52" spans="2:10" x14ac:dyDescent="0.25">
      <c r="B52" s="32" t="s">
        <v>89</v>
      </c>
    </row>
    <row r="53" spans="2:10" x14ac:dyDescent="0.25">
      <c r="B53" s="32" t="s">
        <v>88</v>
      </c>
    </row>
  </sheetData>
  <mergeCells count="18">
    <mergeCell ref="B48:J48"/>
    <mergeCell ref="B49:J49"/>
    <mergeCell ref="B45:F45"/>
    <mergeCell ref="G45:I45"/>
    <mergeCell ref="B2:B4"/>
    <mergeCell ref="B12:F12"/>
    <mergeCell ref="B16:F16"/>
    <mergeCell ref="B19:F19"/>
    <mergeCell ref="B35:B37"/>
    <mergeCell ref="G12:I12"/>
    <mergeCell ref="G16:I16"/>
    <mergeCell ref="B22:J22"/>
    <mergeCell ref="B1:J1"/>
    <mergeCell ref="B33:J33"/>
    <mergeCell ref="B17:F17"/>
    <mergeCell ref="B18:F18"/>
    <mergeCell ref="B30:J30"/>
    <mergeCell ref="B23:J23"/>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8"/>
  <sheetViews>
    <sheetView topLeftCell="A4" zoomScaleNormal="100" workbookViewId="0">
      <selection activeCell="B30" sqref="B30:L30"/>
    </sheetView>
  </sheetViews>
  <sheetFormatPr defaultRowHeight="15" x14ac:dyDescent="0.25"/>
  <cols>
    <col min="1" max="1" width="2.7109375" customWidth="1"/>
    <col min="2" max="2" width="52.7109375" customWidth="1"/>
    <col min="3" max="3" width="11.42578125" customWidth="1"/>
    <col min="4" max="4" width="11.5703125" customWidth="1"/>
    <col min="5" max="5" width="11.7109375" customWidth="1"/>
    <col min="6" max="6" width="12.140625" customWidth="1"/>
    <col min="7" max="7" width="12.42578125" customWidth="1"/>
    <col min="8" max="8" width="13.5703125" customWidth="1"/>
    <col min="9" max="9" width="12.42578125" customWidth="1"/>
    <col min="10" max="10" width="12" customWidth="1"/>
    <col min="12" max="12" width="10.140625" customWidth="1"/>
  </cols>
  <sheetData>
    <row r="1" spans="2:12" ht="15" customHeight="1" x14ac:dyDescent="0.25">
      <c r="B1" s="241" t="s">
        <v>134</v>
      </c>
      <c r="C1" s="241"/>
      <c r="D1" s="241"/>
      <c r="E1" s="241"/>
      <c r="F1" s="241"/>
      <c r="G1" s="241"/>
      <c r="H1" s="241"/>
      <c r="I1" s="241"/>
      <c r="J1" s="241"/>
      <c r="K1" s="241"/>
      <c r="L1" s="241"/>
    </row>
    <row r="2" spans="2:12" ht="15.75" thickBot="1" x14ac:dyDescent="0.3">
      <c r="B2" s="242"/>
      <c r="C2" s="242"/>
      <c r="D2" s="242"/>
      <c r="E2" s="242"/>
      <c r="F2" s="242"/>
      <c r="G2" s="242"/>
      <c r="H2" s="242"/>
      <c r="I2" s="242"/>
      <c r="J2" s="242"/>
      <c r="K2" s="242"/>
      <c r="L2" s="242"/>
    </row>
    <row r="3" spans="2:12" x14ac:dyDescent="0.25">
      <c r="B3" s="248" t="s">
        <v>0</v>
      </c>
      <c r="C3" s="1" t="s">
        <v>1</v>
      </c>
      <c r="D3" s="1" t="s">
        <v>2</v>
      </c>
      <c r="E3" s="1" t="s">
        <v>3</v>
      </c>
      <c r="F3" s="1" t="s">
        <v>4</v>
      </c>
      <c r="G3" s="1" t="s">
        <v>5</v>
      </c>
      <c r="H3" s="1" t="s">
        <v>6</v>
      </c>
      <c r="I3" s="1" t="s">
        <v>7</v>
      </c>
      <c r="J3" s="1" t="s">
        <v>8</v>
      </c>
      <c r="K3" s="2" t="s">
        <v>9</v>
      </c>
      <c r="L3" s="3" t="s">
        <v>10</v>
      </c>
    </row>
    <row r="4" spans="2:12" x14ac:dyDescent="0.25">
      <c r="B4" s="249"/>
      <c r="C4" s="246" t="s">
        <v>11</v>
      </c>
      <c r="D4" s="246" t="s">
        <v>12</v>
      </c>
      <c r="E4" s="246" t="s">
        <v>13</v>
      </c>
      <c r="F4" s="246" t="s">
        <v>14</v>
      </c>
      <c r="G4" s="243" t="s">
        <v>27</v>
      </c>
      <c r="H4" s="246" t="s">
        <v>15</v>
      </c>
      <c r="I4" s="246" t="s">
        <v>16</v>
      </c>
      <c r="J4" s="246" t="s">
        <v>17</v>
      </c>
      <c r="K4" s="243" t="s">
        <v>18</v>
      </c>
      <c r="L4" s="239" t="s">
        <v>19</v>
      </c>
    </row>
    <row r="5" spans="2:12" x14ac:dyDescent="0.25">
      <c r="B5" s="249"/>
      <c r="C5" s="247"/>
      <c r="D5" s="247"/>
      <c r="E5" s="247"/>
      <c r="F5" s="247"/>
      <c r="G5" s="244"/>
      <c r="H5" s="247"/>
      <c r="I5" s="247"/>
      <c r="J5" s="247"/>
      <c r="K5" s="244"/>
      <c r="L5" s="240"/>
    </row>
    <row r="6" spans="2:12" x14ac:dyDescent="0.25">
      <c r="B6" s="249"/>
      <c r="C6" s="247"/>
      <c r="D6" s="247"/>
      <c r="E6" s="247"/>
      <c r="F6" s="247"/>
      <c r="G6" s="245"/>
      <c r="H6" s="247"/>
      <c r="I6" s="247"/>
      <c r="J6" s="247"/>
      <c r="K6" s="245"/>
      <c r="L6" s="240"/>
    </row>
    <row r="7" spans="2:12" x14ac:dyDescent="0.25">
      <c r="B7" s="4" t="s">
        <v>20</v>
      </c>
      <c r="C7" s="5">
        <v>4</v>
      </c>
      <c r="D7" s="5">
        <v>1</v>
      </c>
      <c r="E7" s="6">
        <f t="shared" ref="E7:E14" si="0">C7*D7</f>
        <v>4</v>
      </c>
      <c r="F7" s="6">
        <v>10</v>
      </c>
      <c r="G7" s="7">
        <f>D7*F7</f>
        <v>10</v>
      </c>
      <c r="H7" s="7">
        <f>E7*F7</f>
        <v>40</v>
      </c>
      <c r="I7" s="7">
        <f>H7*0.05</f>
        <v>2</v>
      </c>
      <c r="J7" s="7">
        <f>H7*0.1</f>
        <v>4</v>
      </c>
      <c r="K7" s="8">
        <f>SUM(H7:J7)</f>
        <v>46</v>
      </c>
      <c r="L7" s="9">
        <f>H7*Inputs!$D$5+I7*Inputs!$D$4+J7*Inputs!$D$6</f>
        <v>4525.9619999999995</v>
      </c>
    </row>
    <row r="8" spans="2:12" x14ac:dyDescent="0.25">
      <c r="B8" s="10" t="s">
        <v>21</v>
      </c>
      <c r="C8" s="5">
        <v>0</v>
      </c>
      <c r="D8" s="5">
        <v>0</v>
      </c>
      <c r="E8" s="6">
        <f t="shared" si="0"/>
        <v>0</v>
      </c>
      <c r="F8" s="6">
        <v>0</v>
      </c>
      <c r="G8" s="7">
        <f>D8*F8</f>
        <v>0</v>
      </c>
      <c r="H8" s="7">
        <f>E8*F8</f>
        <v>0</v>
      </c>
      <c r="I8" s="7">
        <f>H8*0.05</f>
        <v>0</v>
      </c>
      <c r="J8" s="7">
        <f>H8*0.1</f>
        <v>0</v>
      </c>
      <c r="K8" s="8">
        <f>SUM(H8:J8)</f>
        <v>0</v>
      </c>
      <c r="L8" s="9">
        <f>H8*Inputs!$D$5+I8*Inputs!$D$4+J8*Inputs!$D$6</f>
        <v>0</v>
      </c>
    </row>
    <row r="9" spans="2:12" x14ac:dyDescent="0.25">
      <c r="B9" s="10" t="s">
        <v>28</v>
      </c>
      <c r="C9" s="5">
        <v>8</v>
      </c>
      <c r="D9" s="5">
        <v>1</v>
      </c>
      <c r="E9" s="6">
        <v>0</v>
      </c>
      <c r="F9" s="6">
        <v>0</v>
      </c>
      <c r="G9" s="7">
        <f>D9*F9</f>
        <v>0</v>
      </c>
      <c r="H9" s="7">
        <f>E9*F9</f>
        <v>0</v>
      </c>
      <c r="I9" s="7">
        <f>H9*0.05</f>
        <v>0</v>
      </c>
      <c r="J9" s="7">
        <f>H9*0.1</f>
        <v>0</v>
      </c>
      <c r="K9" s="8">
        <f>SUM(H9:J9)</f>
        <v>0</v>
      </c>
      <c r="L9" s="9">
        <f>H9*Inputs!$D$5+I9*Inputs!$D$4+J9*Inputs!$D$6</f>
        <v>0</v>
      </c>
    </row>
    <row r="10" spans="2:12" x14ac:dyDescent="0.25">
      <c r="B10" s="10" t="s">
        <v>162</v>
      </c>
      <c r="C10" s="7">
        <v>30</v>
      </c>
      <c r="D10" s="7">
        <v>1</v>
      </c>
      <c r="E10" s="6">
        <f t="shared" si="0"/>
        <v>30</v>
      </c>
      <c r="F10" s="6">
        <v>0</v>
      </c>
      <c r="G10" s="7">
        <f t="shared" ref="G10:G13" si="1">D10*F10</f>
        <v>0</v>
      </c>
      <c r="H10" s="7">
        <f t="shared" ref="H10:H14" si="2">E10*F10</f>
        <v>0</v>
      </c>
      <c r="I10" s="7">
        <f t="shared" ref="I10:I14" si="3">H10*0.05</f>
        <v>0</v>
      </c>
      <c r="J10" s="7">
        <f t="shared" ref="J10:J14" si="4">H10*0.1</f>
        <v>0</v>
      </c>
      <c r="K10" s="8">
        <f t="shared" ref="K10:K14" si="5">SUM(H10:J10)</f>
        <v>0</v>
      </c>
      <c r="L10" s="9">
        <f>H10*Inputs!$D$5+I10*Inputs!$D$4+J10*Inputs!$D$6</f>
        <v>0</v>
      </c>
    </row>
    <row r="11" spans="2:12" x14ac:dyDescent="0.25">
      <c r="B11" s="11" t="s">
        <v>182</v>
      </c>
      <c r="C11" s="7">
        <v>30</v>
      </c>
      <c r="D11" s="7">
        <v>1</v>
      </c>
      <c r="E11" s="6">
        <f t="shared" si="0"/>
        <v>30</v>
      </c>
      <c r="F11" s="6">
        <v>0</v>
      </c>
      <c r="G11" s="7">
        <f t="shared" si="1"/>
        <v>0</v>
      </c>
      <c r="H11" s="7">
        <f t="shared" si="2"/>
        <v>0</v>
      </c>
      <c r="I11" s="7">
        <f t="shared" si="3"/>
        <v>0</v>
      </c>
      <c r="J11" s="7">
        <f t="shared" si="4"/>
        <v>0</v>
      </c>
      <c r="K11" s="8">
        <f t="shared" si="5"/>
        <v>0</v>
      </c>
      <c r="L11" s="9">
        <f>H11*Inputs!$D$5+I11*Inputs!$D$4+J11*Inputs!$D$6</f>
        <v>0</v>
      </c>
    </row>
    <row r="12" spans="2:12" x14ac:dyDescent="0.25">
      <c r="B12" s="10" t="s">
        <v>163</v>
      </c>
      <c r="C12" s="7">
        <v>12</v>
      </c>
      <c r="D12" s="7">
        <v>12</v>
      </c>
      <c r="E12" s="6">
        <f t="shared" si="0"/>
        <v>144</v>
      </c>
      <c r="F12" s="6">
        <v>0</v>
      </c>
      <c r="G12" s="7">
        <f t="shared" si="1"/>
        <v>0</v>
      </c>
      <c r="H12" s="7">
        <f t="shared" si="2"/>
        <v>0</v>
      </c>
      <c r="I12" s="7">
        <f t="shared" si="3"/>
        <v>0</v>
      </c>
      <c r="J12" s="7">
        <f t="shared" si="4"/>
        <v>0</v>
      </c>
      <c r="K12" s="8">
        <f t="shared" si="5"/>
        <v>0</v>
      </c>
      <c r="L12" s="9">
        <f>H12*Inputs!$D$5+I12*Inputs!$D$4+J12*Inputs!$D$6</f>
        <v>0</v>
      </c>
    </row>
    <row r="13" spans="2:12" x14ac:dyDescent="0.25">
      <c r="B13" s="10" t="s">
        <v>164</v>
      </c>
      <c r="C13" s="5">
        <v>8</v>
      </c>
      <c r="D13" s="5">
        <v>12</v>
      </c>
      <c r="E13" s="6">
        <f t="shared" si="0"/>
        <v>96</v>
      </c>
      <c r="F13" s="6">
        <v>0</v>
      </c>
      <c r="G13" s="7">
        <f t="shared" si="1"/>
        <v>0</v>
      </c>
      <c r="H13" s="7">
        <f t="shared" si="2"/>
        <v>0</v>
      </c>
      <c r="I13" s="7">
        <f t="shared" si="3"/>
        <v>0</v>
      </c>
      <c r="J13" s="7">
        <f t="shared" si="4"/>
        <v>0</v>
      </c>
      <c r="K13" s="8">
        <f t="shared" si="5"/>
        <v>0</v>
      </c>
      <c r="L13" s="9">
        <f>H13*Inputs!$D$5+I13*Inputs!$D$4+J13*Inputs!$D$6</f>
        <v>0</v>
      </c>
    </row>
    <row r="14" spans="2:12" x14ac:dyDescent="0.25">
      <c r="B14" s="10" t="s">
        <v>165</v>
      </c>
      <c r="C14" s="5">
        <v>8</v>
      </c>
      <c r="D14" s="5">
        <v>2</v>
      </c>
      <c r="E14" s="6">
        <f t="shared" si="0"/>
        <v>16</v>
      </c>
      <c r="F14" s="6">
        <v>0</v>
      </c>
      <c r="G14" s="7">
        <f>D14*F14</f>
        <v>0</v>
      </c>
      <c r="H14" s="7">
        <f t="shared" si="2"/>
        <v>0</v>
      </c>
      <c r="I14" s="7">
        <f t="shared" si="3"/>
        <v>0</v>
      </c>
      <c r="J14" s="7">
        <f t="shared" si="4"/>
        <v>0</v>
      </c>
      <c r="K14" s="8">
        <f t="shared" si="5"/>
        <v>0</v>
      </c>
      <c r="L14" s="9">
        <f>H14*Inputs!$D$5+I14*Inputs!$D$4+J14*Inputs!$D$6</f>
        <v>0</v>
      </c>
    </row>
    <row r="15" spans="2:12" x14ac:dyDescent="0.25">
      <c r="B15" s="225" t="s">
        <v>22</v>
      </c>
      <c r="C15" s="226"/>
      <c r="D15" s="226"/>
      <c r="E15" s="226"/>
      <c r="F15" s="226"/>
      <c r="G15" s="227"/>
      <c r="H15" s="228">
        <f>SUM(H7:J14)</f>
        <v>46</v>
      </c>
      <c r="I15" s="229"/>
      <c r="J15" s="229"/>
      <c r="K15" s="230"/>
      <c r="L15" s="12">
        <f>SUM(L7:L14)</f>
        <v>4525.9619999999995</v>
      </c>
    </row>
    <row r="16" spans="2:12" x14ac:dyDescent="0.25">
      <c r="B16" s="10" t="s">
        <v>166</v>
      </c>
      <c r="C16" s="13">
        <v>2</v>
      </c>
      <c r="D16" s="13">
        <v>52</v>
      </c>
      <c r="E16" s="7">
        <v>0</v>
      </c>
      <c r="F16" s="6">
        <v>0</v>
      </c>
      <c r="G16" s="7">
        <f t="shared" ref="G16:G19" si="6">D16*F16</f>
        <v>0</v>
      </c>
      <c r="H16" s="7">
        <f t="shared" ref="H16:H19" si="7">E16*F16</f>
        <v>0</v>
      </c>
      <c r="I16" s="7">
        <f t="shared" ref="I16:I19" si="8">H16*0.05</f>
        <v>0</v>
      </c>
      <c r="J16" s="7">
        <f t="shared" ref="J16:J19" si="9">H16*0.1</f>
        <v>0</v>
      </c>
      <c r="K16" s="8">
        <f t="shared" ref="K16:K19" si="10">SUM(H16:J16)</f>
        <v>0</v>
      </c>
      <c r="L16" s="9">
        <f>H16*Inputs!$D$5+I16*Inputs!$D$4+J16*Inputs!$D$6</f>
        <v>0</v>
      </c>
    </row>
    <row r="17" spans="2:12" x14ac:dyDescent="0.25">
      <c r="B17" s="11" t="s">
        <v>167</v>
      </c>
      <c r="C17" s="13">
        <v>8</v>
      </c>
      <c r="D17" s="13">
        <v>2</v>
      </c>
      <c r="E17" s="7">
        <f t="shared" ref="E17:E19" si="11">C17*D17</f>
        <v>16</v>
      </c>
      <c r="F17" s="6">
        <v>10</v>
      </c>
      <c r="G17" s="7">
        <f t="shared" si="6"/>
        <v>20</v>
      </c>
      <c r="H17" s="7">
        <f t="shared" si="7"/>
        <v>160</v>
      </c>
      <c r="I17" s="7">
        <f t="shared" si="8"/>
        <v>8</v>
      </c>
      <c r="J17" s="7">
        <f t="shared" si="9"/>
        <v>16</v>
      </c>
      <c r="K17" s="8">
        <f t="shared" si="10"/>
        <v>184</v>
      </c>
      <c r="L17" s="9">
        <f>H17*Inputs!$D$5+I17*Inputs!$D$4+J17*Inputs!$D$6</f>
        <v>18103.847999999998</v>
      </c>
    </row>
    <row r="18" spans="2:12" x14ac:dyDescent="0.25">
      <c r="B18" s="14" t="s">
        <v>168</v>
      </c>
      <c r="C18" s="15">
        <v>0.25</v>
      </c>
      <c r="D18" s="15">
        <v>2</v>
      </c>
      <c r="E18" s="7">
        <v>0</v>
      </c>
      <c r="F18" s="16">
        <v>0</v>
      </c>
      <c r="G18" s="7">
        <f t="shared" si="6"/>
        <v>0</v>
      </c>
      <c r="H18" s="17">
        <f t="shared" si="7"/>
        <v>0</v>
      </c>
      <c r="I18" s="17">
        <f t="shared" si="8"/>
        <v>0</v>
      </c>
      <c r="J18" s="17">
        <f t="shared" si="9"/>
        <v>0</v>
      </c>
      <c r="K18" s="18">
        <f t="shared" si="10"/>
        <v>0</v>
      </c>
      <c r="L18" s="9">
        <f>H18*Inputs!$D$5+I18*Inputs!$D$4+J18*Inputs!$D$6</f>
        <v>0</v>
      </c>
    </row>
    <row r="19" spans="2:12" x14ac:dyDescent="0.25">
      <c r="B19" s="14" t="s">
        <v>30</v>
      </c>
      <c r="C19" s="15">
        <v>0</v>
      </c>
      <c r="D19" s="15">
        <v>0</v>
      </c>
      <c r="E19" s="7">
        <f t="shared" si="11"/>
        <v>0</v>
      </c>
      <c r="F19" s="7">
        <v>0</v>
      </c>
      <c r="G19" s="7">
        <f t="shared" si="6"/>
        <v>0</v>
      </c>
      <c r="H19" s="17">
        <f t="shared" si="7"/>
        <v>0</v>
      </c>
      <c r="I19" s="17">
        <f t="shared" si="8"/>
        <v>0</v>
      </c>
      <c r="J19" s="17">
        <f t="shared" si="9"/>
        <v>0</v>
      </c>
      <c r="K19" s="18">
        <f t="shared" si="10"/>
        <v>0</v>
      </c>
      <c r="L19" s="9">
        <f>H19*Inputs!$D$5+I19*Inputs!$D$4+J19*Inputs!$D$6</f>
        <v>0</v>
      </c>
    </row>
    <row r="20" spans="2:12" x14ac:dyDescent="0.25">
      <c r="B20" s="231" t="s">
        <v>23</v>
      </c>
      <c r="C20" s="215"/>
      <c r="D20" s="215"/>
      <c r="E20" s="215"/>
      <c r="F20" s="215"/>
      <c r="G20" s="19"/>
      <c r="H20" s="232">
        <f>SUM(H16:J19)</f>
        <v>184</v>
      </c>
      <c r="I20" s="233"/>
      <c r="J20" s="233"/>
      <c r="K20" s="234"/>
      <c r="L20" s="20">
        <f>SUM(L16:L19)</f>
        <v>18103.847999999998</v>
      </c>
    </row>
    <row r="21" spans="2:12" x14ac:dyDescent="0.25">
      <c r="B21" s="235" t="s">
        <v>24</v>
      </c>
      <c r="C21" s="203"/>
      <c r="D21" s="203"/>
      <c r="E21" s="203"/>
      <c r="F21" s="203"/>
      <c r="G21" s="19"/>
      <c r="H21" s="21"/>
      <c r="I21" s="21"/>
      <c r="J21" s="21"/>
      <c r="K21" s="22"/>
      <c r="L21" s="23">
        <f>ROUND(SUM(L20,L15), -3)</f>
        <v>23000</v>
      </c>
    </row>
    <row r="22" spans="2:12" x14ac:dyDescent="0.25">
      <c r="B22" s="235" t="s">
        <v>181</v>
      </c>
      <c r="C22" s="203"/>
      <c r="D22" s="203"/>
      <c r="E22" s="203"/>
      <c r="F22" s="203"/>
      <c r="G22" s="19"/>
      <c r="H22" s="21"/>
      <c r="I22" s="21"/>
      <c r="J22" s="21"/>
      <c r="K22" s="22"/>
      <c r="L22" s="24">
        <v>0</v>
      </c>
    </row>
    <row r="23" spans="2:12" ht="15.75" thickBot="1" x14ac:dyDescent="0.3">
      <c r="B23" s="236" t="s">
        <v>25</v>
      </c>
      <c r="C23" s="237"/>
      <c r="D23" s="237"/>
      <c r="E23" s="237"/>
      <c r="F23" s="237"/>
      <c r="G23" s="25">
        <f>SUM(G16:G19,G7:G14)</f>
        <v>30</v>
      </c>
      <c r="H23" s="26"/>
      <c r="I23" s="26"/>
      <c r="J23" s="26"/>
      <c r="K23" s="27"/>
      <c r="L23" s="28">
        <f>ROUND(L21+L22,-2)</f>
        <v>23000</v>
      </c>
    </row>
    <row r="24" spans="2:12" x14ac:dyDescent="0.25">
      <c r="K24" s="29"/>
    </row>
    <row r="25" spans="2:12" x14ac:dyDescent="0.25">
      <c r="B25" s="30" t="s">
        <v>26</v>
      </c>
      <c r="C25" s="31"/>
      <c r="D25" s="31"/>
      <c r="E25" s="31"/>
      <c r="F25" s="31"/>
      <c r="G25" s="31"/>
      <c r="H25" s="31"/>
      <c r="I25" s="31"/>
      <c r="J25" s="31"/>
      <c r="K25" s="31"/>
      <c r="L25" s="31"/>
    </row>
    <row r="26" spans="2:12" x14ac:dyDescent="0.25">
      <c r="B26" s="32" t="s">
        <v>158</v>
      </c>
      <c r="C26" s="32"/>
      <c r="D26" s="32"/>
      <c r="E26" s="32"/>
      <c r="F26" s="32"/>
      <c r="G26" s="32"/>
      <c r="H26" s="32"/>
      <c r="I26" s="32"/>
      <c r="J26" s="32"/>
      <c r="K26" s="32"/>
      <c r="L26" s="32"/>
    </row>
    <row r="27" spans="2:12" ht="42.75" customHeight="1" x14ac:dyDescent="0.25">
      <c r="B27" s="205" t="s">
        <v>131</v>
      </c>
      <c r="C27" s="205"/>
      <c r="D27" s="205"/>
      <c r="E27" s="205"/>
      <c r="F27" s="205"/>
      <c r="G27" s="205"/>
      <c r="H27" s="205"/>
      <c r="I27" s="205"/>
      <c r="J27" s="205"/>
      <c r="K27" s="205"/>
      <c r="L27" s="205"/>
    </row>
    <row r="28" spans="2:12" x14ac:dyDescent="0.25">
      <c r="B28" s="238" t="s">
        <v>175</v>
      </c>
      <c r="C28" s="238"/>
      <c r="D28" s="238"/>
      <c r="E28" s="238"/>
      <c r="F28" s="238"/>
      <c r="G28" s="238"/>
      <c r="H28" s="238"/>
      <c r="I28" s="238"/>
      <c r="J28" s="238"/>
      <c r="K28" s="238"/>
      <c r="L28" s="238"/>
    </row>
    <row r="29" spans="2:12" x14ac:dyDescent="0.25">
      <c r="B29" s="32" t="s">
        <v>51</v>
      </c>
      <c r="C29" s="33"/>
      <c r="D29" s="33"/>
      <c r="E29" s="33"/>
      <c r="F29" s="33"/>
      <c r="G29" s="33"/>
      <c r="H29" s="33"/>
      <c r="I29" s="33"/>
      <c r="J29" s="33"/>
      <c r="K29" s="35"/>
      <c r="L29" s="35"/>
    </row>
    <row r="30" spans="2:12" ht="65.099999999999994" customHeight="1" x14ac:dyDescent="0.25">
      <c r="B30" s="205" t="s">
        <v>177</v>
      </c>
      <c r="C30" s="205"/>
      <c r="D30" s="205"/>
      <c r="E30" s="205"/>
      <c r="F30" s="205"/>
      <c r="G30" s="205"/>
      <c r="H30" s="205"/>
      <c r="I30" s="205"/>
      <c r="J30" s="205"/>
      <c r="K30" s="205"/>
      <c r="L30" s="205"/>
    </row>
    <row r="31" spans="2:12" x14ac:dyDescent="0.25">
      <c r="B31" s="32" t="s">
        <v>178</v>
      </c>
      <c r="C31" s="33"/>
      <c r="D31" s="33"/>
      <c r="E31" s="33"/>
      <c r="F31" s="33"/>
      <c r="G31" s="33"/>
      <c r="H31" s="33"/>
      <c r="I31" s="33"/>
      <c r="J31" s="33"/>
      <c r="K31" s="35"/>
      <c r="L31" s="35"/>
    </row>
    <row r="32" spans="2:12" ht="28.5" customHeight="1" x14ac:dyDescent="0.25">
      <c r="B32" s="205" t="s">
        <v>169</v>
      </c>
      <c r="C32" s="205"/>
      <c r="D32" s="205"/>
      <c r="E32" s="205"/>
      <c r="F32" s="205"/>
      <c r="G32" s="205"/>
      <c r="H32" s="205"/>
      <c r="I32" s="205"/>
      <c r="J32" s="205"/>
      <c r="K32" s="205"/>
      <c r="L32" s="205"/>
    </row>
    <row r="33" spans="2:12" x14ac:dyDescent="0.25">
      <c r="B33" s="32" t="s">
        <v>170</v>
      </c>
      <c r="C33" s="33"/>
      <c r="D33" s="33"/>
      <c r="E33" s="33"/>
      <c r="F33" s="33"/>
      <c r="G33" s="33"/>
      <c r="H33" s="33"/>
      <c r="I33" s="33"/>
      <c r="J33" s="33"/>
      <c r="K33" s="35"/>
      <c r="L33" s="35"/>
    </row>
    <row r="34" spans="2:12" x14ac:dyDescent="0.25">
      <c r="B34" s="32" t="s">
        <v>171</v>
      </c>
      <c r="C34" s="33"/>
      <c r="D34" s="33"/>
      <c r="E34" s="33"/>
      <c r="F34" s="33"/>
      <c r="G34" s="33"/>
      <c r="H34" s="33"/>
      <c r="I34" s="33"/>
      <c r="J34" s="33"/>
      <c r="K34" s="36"/>
      <c r="L34" s="36"/>
    </row>
    <row r="35" spans="2:12" ht="28.5" customHeight="1" x14ac:dyDescent="0.25">
      <c r="B35" s="205" t="s">
        <v>172</v>
      </c>
      <c r="C35" s="205"/>
      <c r="D35" s="205"/>
      <c r="E35" s="205"/>
      <c r="F35" s="205"/>
      <c r="G35" s="205"/>
      <c r="H35" s="205"/>
      <c r="I35" s="205"/>
      <c r="J35" s="205"/>
      <c r="K35" s="205"/>
      <c r="L35" s="205"/>
    </row>
    <row r="36" spans="2:12" ht="41.25" customHeight="1" x14ac:dyDescent="0.25">
      <c r="B36" s="205" t="s">
        <v>173</v>
      </c>
      <c r="C36" s="205"/>
      <c r="D36" s="205"/>
      <c r="E36" s="205"/>
      <c r="F36" s="205"/>
      <c r="G36" s="205"/>
      <c r="H36" s="205"/>
      <c r="I36" s="205"/>
      <c r="J36" s="205"/>
      <c r="K36" s="205"/>
      <c r="L36" s="205"/>
    </row>
    <row r="37" spans="2:12" x14ac:dyDescent="0.25">
      <c r="B37" s="32" t="s">
        <v>174</v>
      </c>
      <c r="C37" s="33"/>
      <c r="D37" s="33"/>
      <c r="E37" s="33"/>
      <c r="F37" s="33"/>
      <c r="G37" s="33"/>
      <c r="H37" s="33"/>
      <c r="I37" s="33"/>
      <c r="J37" s="33"/>
      <c r="K37" s="36"/>
      <c r="L37" s="36"/>
    </row>
    <row r="38" spans="2:12" ht="32.25" customHeight="1" x14ac:dyDescent="0.25">
      <c r="B38" s="205" t="s">
        <v>176</v>
      </c>
      <c r="C38" s="205"/>
      <c r="D38" s="205"/>
      <c r="E38" s="205"/>
      <c r="F38" s="205"/>
      <c r="G38" s="205"/>
      <c r="H38" s="205"/>
      <c r="I38" s="205"/>
      <c r="J38" s="205"/>
      <c r="K38" s="205"/>
      <c r="L38" s="205"/>
    </row>
  </sheetData>
  <mergeCells count="26">
    <mergeCell ref="L4:L6"/>
    <mergeCell ref="B1:L2"/>
    <mergeCell ref="G4:G6"/>
    <mergeCell ref="H4:H6"/>
    <mergeCell ref="I4:I6"/>
    <mergeCell ref="J4:J6"/>
    <mergeCell ref="K4:K6"/>
    <mergeCell ref="B3:B6"/>
    <mergeCell ref="C4:C6"/>
    <mergeCell ref="D4:D6"/>
    <mergeCell ref="E4:E6"/>
    <mergeCell ref="F4:F6"/>
    <mergeCell ref="B38:L38"/>
    <mergeCell ref="B15:G15"/>
    <mergeCell ref="H15:K15"/>
    <mergeCell ref="B20:F20"/>
    <mergeCell ref="H20:K20"/>
    <mergeCell ref="B36:L36"/>
    <mergeCell ref="B21:F21"/>
    <mergeCell ref="B22:F22"/>
    <mergeCell ref="B23:F23"/>
    <mergeCell ref="B27:L27"/>
    <mergeCell ref="B30:L30"/>
    <mergeCell ref="B32:L32"/>
    <mergeCell ref="B35:L35"/>
    <mergeCell ref="B28:L2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8"/>
  <sheetViews>
    <sheetView topLeftCell="A9" workbookViewId="0">
      <selection activeCell="B11" sqref="B11"/>
    </sheetView>
  </sheetViews>
  <sheetFormatPr defaultRowHeight="15" x14ac:dyDescent="0.25"/>
  <cols>
    <col min="1" max="1" width="2.7109375" customWidth="1"/>
    <col min="2" max="2" width="52.7109375" customWidth="1"/>
    <col min="3" max="3" width="11.42578125" customWidth="1"/>
    <col min="4" max="4" width="11.5703125" customWidth="1"/>
    <col min="5" max="5" width="11.7109375" customWidth="1"/>
    <col min="6" max="6" width="12.140625" customWidth="1"/>
    <col min="7" max="7" width="12.42578125" customWidth="1"/>
    <col min="8" max="8" width="13.5703125" customWidth="1"/>
    <col min="9" max="9" width="12.42578125" customWidth="1"/>
    <col min="10" max="10" width="12" customWidth="1"/>
    <col min="12" max="12" width="10.140625" customWidth="1"/>
  </cols>
  <sheetData>
    <row r="1" spans="2:12" ht="15" customHeight="1" x14ac:dyDescent="0.25">
      <c r="B1" s="241" t="s">
        <v>135</v>
      </c>
      <c r="C1" s="241"/>
      <c r="D1" s="241"/>
      <c r="E1" s="241"/>
      <c r="F1" s="241"/>
      <c r="G1" s="241"/>
      <c r="H1" s="241"/>
      <c r="I1" s="241"/>
      <c r="J1" s="241"/>
      <c r="K1" s="241"/>
      <c r="L1" s="241"/>
    </row>
    <row r="2" spans="2:12" ht="15.75" thickBot="1" x14ac:dyDescent="0.3">
      <c r="B2" s="242"/>
      <c r="C2" s="242"/>
      <c r="D2" s="242"/>
      <c r="E2" s="242"/>
      <c r="F2" s="242"/>
      <c r="G2" s="242"/>
      <c r="H2" s="242"/>
      <c r="I2" s="242"/>
      <c r="J2" s="242"/>
      <c r="K2" s="242"/>
      <c r="L2" s="242"/>
    </row>
    <row r="3" spans="2:12" x14ac:dyDescent="0.25">
      <c r="B3" s="248" t="s">
        <v>0</v>
      </c>
      <c r="C3" s="1" t="s">
        <v>1</v>
      </c>
      <c r="D3" s="1" t="s">
        <v>2</v>
      </c>
      <c r="E3" s="1" t="s">
        <v>3</v>
      </c>
      <c r="F3" s="1" t="s">
        <v>4</v>
      </c>
      <c r="G3" s="1" t="s">
        <v>5</v>
      </c>
      <c r="H3" s="1" t="s">
        <v>6</v>
      </c>
      <c r="I3" s="1" t="s">
        <v>7</v>
      </c>
      <c r="J3" s="1" t="s">
        <v>8</v>
      </c>
      <c r="K3" s="2" t="s">
        <v>9</v>
      </c>
      <c r="L3" s="3" t="s">
        <v>10</v>
      </c>
    </row>
    <row r="4" spans="2:12" x14ac:dyDescent="0.25">
      <c r="B4" s="249"/>
      <c r="C4" s="246" t="s">
        <v>11</v>
      </c>
      <c r="D4" s="246" t="s">
        <v>12</v>
      </c>
      <c r="E4" s="246" t="s">
        <v>13</v>
      </c>
      <c r="F4" s="246" t="s">
        <v>14</v>
      </c>
      <c r="G4" s="243" t="s">
        <v>27</v>
      </c>
      <c r="H4" s="246" t="s">
        <v>15</v>
      </c>
      <c r="I4" s="246" t="s">
        <v>16</v>
      </c>
      <c r="J4" s="246" t="s">
        <v>17</v>
      </c>
      <c r="K4" s="243" t="s">
        <v>18</v>
      </c>
      <c r="L4" s="239" t="s">
        <v>19</v>
      </c>
    </row>
    <row r="5" spans="2:12" x14ac:dyDescent="0.25">
      <c r="B5" s="249"/>
      <c r="C5" s="247"/>
      <c r="D5" s="247"/>
      <c r="E5" s="247"/>
      <c r="F5" s="247"/>
      <c r="G5" s="244"/>
      <c r="H5" s="247"/>
      <c r="I5" s="247"/>
      <c r="J5" s="247"/>
      <c r="K5" s="244"/>
      <c r="L5" s="240"/>
    </row>
    <row r="6" spans="2:12" x14ac:dyDescent="0.25">
      <c r="B6" s="249"/>
      <c r="C6" s="247"/>
      <c r="D6" s="247"/>
      <c r="E6" s="247"/>
      <c r="F6" s="247"/>
      <c r="G6" s="245"/>
      <c r="H6" s="247"/>
      <c r="I6" s="247"/>
      <c r="J6" s="247"/>
      <c r="K6" s="245"/>
      <c r="L6" s="240"/>
    </row>
    <row r="7" spans="2:12" x14ac:dyDescent="0.25">
      <c r="B7" s="4" t="s">
        <v>20</v>
      </c>
      <c r="C7" s="5">
        <v>4</v>
      </c>
      <c r="D7" s="5">
        <v>1</v>
      </c>
      <c r="E7" s="6">
        <f t="shared" ref="E7:E14" si="0">C7*D7</f>
        <v>4</v>
      </c>
      <c r="F7" s="6">
        <v>0</v>
      </c>
      <c r="G7" s="7">
        <f>D7*F7</f>
        <v>0</v>
      </c>
      <c r="H7" s="7">
        <f>E7*F7</f>
        <v>0</v>
      </c>
      <c r="I7" s="7">
        <f>H7*0.05</f>
        <v>0</v>
      </c>
      <c r="J7" s="7">
        <f>H7*0.1</f>
        <v>0</v>
      </c>
      <c r="K7" s="8">
        <f>SUM(H7:J7)</f>
        <v>0</v>
      </c>
      <c r="L7" s="9">
        <f>H7*Inputs!$D$5+I7*Inputs!$D$4+J7*Inputs!$D$6</f>
        <v>0</v>
      </c>
    </row>
    <row r="8" spans="2:12" x14ac:dyDescent="0.25">
      <c r="B8" s="10" t="s">
        <v>21</v>
      </c>
      <c r="C8" s="5">
        <v>0</v>
      </c>
      <c r="D8" s="5">
        <v>0</v>
      </c>
      <c r="E8" s="6">
        <f t="shared" si="0"/>
        <v>0</v>
      </c>
      <c r="F8" s="6">
        <v>0</v>
      </c>
      <c r="G8" s="7">
        <f>D8*F8</f>
        <v>0</v>
      </c>
      <c r="H8" s="7">
        <f>E8*F8</f>
        <v>0</v>
      </c>
      <c r="I8" s="7">
        <f>H8*0.05</f>
        <v>0</v>
      </c>
      <c r="J8" s="7">
        <f>H8*0.1</f>
        <v>0</v>
      </c>
      <c r="K8" s="8">
        <f>SUM(H8:J8)</f>
        <v>0</v>
      </c>
      <c r="L8" s="9">
        <f>H8*Inputs!$D$5+I8*Inputs!$D$4+J8*Inputs!$D$6</f>
        <v>0</v>
      </c>
    </row>
    <row r="9" spans="2:12" x14ac:dyDescent="0.25">
      <c r="B9" s="10" t="s">
        <v>28</v>
      </c>
      <c r="C9" s="5">
        <v>8</v>
      </c>
      <c r="D9" s="5">
        <v>1</v>
      </c>
      <c r="E9" s="6">
        <v>0</v>
      </c>
      <c r="F9" s="6">
        <v>0</v>
      </c>
      <c r="G9" s="7">
        <f>D9*F9</f>
        <v>0</v>
      </c>
      <c r="H9" s="7">
        <f>E9*F9</f>
        <v>0</v>
      </c>
      <c r="I9" s="7">
        <f>H9*0.05</f>
        <v>0</v>
      </c>
      <c r="J9" s="7">
        <f>H9*0.1</f>
        <v>0</v>
      </c>
      <c r="K9" s="8">
        <f>SUM(H9:J9)</f>
        <v>0</v>
      </c>
      <c r="L9" s="9">
        <f>H9*Inputs!$D$5+I9*Inputs!$D$4+J9*Inputs!$D$6</f>
        <v>0</v>
      </c>
    </row>
    <row r="10" spans="2:12" x14ac:dyDescent="0.25">
      <c r="B10" s="10" t="s">
        <v>162</v>
      </c>
      <c r="C10" s="7">
        <v>30</v>
      </c>
      <c r="D10" s="7">
        <v>1</v>
      </c>
      <c r="E10" s="6">
        <f t="shared" si="0"/>
        <v>30</v>
      </c>
      <c r="F10" s="6">
        <v>0</v>
      </c>
      <c r="G10" s="7">
        <f t="shared" ref="G10:G13" si="1">D10*F10</f>
        <v>0</v>
      </c>
      <c r="H10" s="7">
        <f t="shared" ref="H10:H14" si="2">E10*F10</f>
        <v>0</v>
      </c>
      <c r="I10" s="7">
        <f t="shared" ref="I10:I14" si="3">H10*0.05</f>
        <v>0</v>
      </c>
      <c r="J10" s="7">
        <f t="shared" ref="J10:J14" si="4">H10*0.1</f>
        <v>0</v>
      </c>
      <c r="K10" s="8">
        <f t="shared" ref="K10:K14" si="5">SUM(H10:J10)</f>
        <v>0</v>
      </c>
      <c r="L10" s="9">
        <f>H10*Inputs!$D$5+I10*Inputs!$D$4+J10*Inputs!$D$6</f>
        <v>0</v>
      </c>
    </row>
    <row r="11" spans="2:12" x14ac:dyDescent="0.25">
      <c r="B11" s="11" t="s">
        <v>182</v>
      </c>
      <c r="C11" s="7">
        <v>30</v>
      </c>
      <c r="D11" s="7">
        <v>1</v>
      </c>
      <c r="E11" s="6">
        <f t="shared" si="0"/>
        <v>30</v>
      </c>
      <c r="F11" s="6">
        <v>0</v>
      </c>
      <c r="G11" s="7">
        <f t="shared" si="1"/>
        <v>0</v>
      </c>
      <c r="H11" s="7">
        <f t="shared" si="2"/>
        <v>0</v>
      </c>
      <c r="I11" s="7">
        <f t="shared" si="3"/>
        <v>0</v>
      </c>
      <c r="J11" s="7">
        <f t="shared" si="4"/>
        <v>0</v>
      </c>
      <c r="K11" s="8">
        <f t="shared" si="5"/>
        <v>0</v>
      </c>
      <c r="L11" s="9">
        <f>H11*Inputs!$D$5+I11*Inputs!$D$4+J11*Inputs!$D$6</f>
        <v>0</v>
      </c>
    </row>
    <row r="12" spans="2:12" x14ac:dyDescent="0.25">
      <c r="B12" s="10" t="s">
        <v>163</v>
      </c>
      <c r="C12" s="7">
        <v>12</v>
      </c>
      <c r="D12" s="7">
        <v>12</v>
      </c>
      <c r="E12" s="6">
        <f t="shared" si="0"/>
        <v>144</v>
      </c>
      <c r="F12" s="6">
        <v>0</v>
      </c>
      <c r="G12" s="7">
        <f t="shared" si="1"/>
        <v>0</v>
      </c>
      <c r="H12" s="7">
        <f t="shared" si="2"/>
        <v>0</v>
      </c>
      <c r="I12" s="7">
        <f t="shared" si="3"/>
        <v>0</v>
      </c>
      <c r="J12" s="7">
        <f t="shared" si="4"/>
        <v>0</v>
      </c>
      <c r="K12" s="8">
        <f t="shared" si="5"/>
        <v>0</v>
      </c>
      <c r="L12" s="9">
        <f>H12*Inputs!$D$5+I12*Inputs!$D$4+J12*Inputs!$D$6</f>
        <v>0</v>
      </c>
    </row>
    <row r="13" spans="2:12" x14ac:dyDescent="0.25">
      <c r="B13" s="10" t="s">
        <v>164</v>
      </c>
      <c r="C13" s="5">
        <v>8</v>
      </c>
      <c r="D13" s="5">
        <v>12</v>
      </c>
      <c r="E13" s="6">
        <f t="shared" si="0"/>
        <v>96</v>
      </c>
      <c r="F13" s="6">
        <v>0</v>
      </c>
      <c r="G13" s="7">
        <f t="shared" si="1"/>
        <v>0</v>
      </c>
      <c r="H13" s="7">
        <f t="shared" si="2"/>
        <v>0</v>
      </c>
      <c r="I13" s="7">
        <f t="shared" si="3"/>
        <v>0</v>
      </c>
      <c r="J13" s="7">
        <f t="shared" si="4"/>
        <v>0</v>
      </c>
      <c r="K13" s="8">
        <f t="shared" si="5"/>
        <v>0</v>
      </c>
      <c r="L13" s="9">
        <f>H13*Inputs!$D$5+I13*Inputs!$D$4+J13*Inputs!$D$6</f>
        <v>0</v>
      </c>
    </row>
    <row r="14" spans="2:12" x14ac:dyDescent="0.25">
      <c r="B14" s="10" t="s">
        <v>165</v>
      </c>
      <c r="C14" s="5">
        <v>8</v>
      </c>
      <c r="D14" s="5">
        <v>2</v>
      </c>
      <c r="E14" s="6">
        <f t="shared" si="0"/>
        <v>16</v>
      </c>
      <c r="F14" s="6">
        <v>0</v>
      </c>
      <c r="G14" s="7">
        <f>D14*F14</f>
        <v>0</v>
      </c>
      <c r="H14" s="7">
        <f t="shared" si="2"/>
        <v>0</v>
      </c>
      <c r="I14" s="7">
        <f t="shared" si="3"/>
        <v>0</v>
      </c>
      <c r="J14" s="7">
        <f t="shared" si="4"/>
        <v>0</v>
      </c>
      <c r="K14" s="8">
        <f t="shared" si="5"/>
        <v>0</v>
      </c>
      <c r="L14" s="9">
        <f>H14*Inputs!$D$5+I14*Inputs!$D$4+J14*Inputs!$D$6</f>
        <v>0</v>
      </c>
    </row>
    <row r="15" spans="2:12" x14ac:dyDescent="0.25">
      <c r="B15" s="225" t="s">
        <v>22</v>
      </c>
      <c r="C15" s="226"/>
      <c r="D15" s="226"/>
      <c r="E15" s="226"/>
      <c r="F15" s="226"/>
      <c r="G15" s="227"/>
      <c r="H15" s="228">
        <f>SUM(H7:J14)</f>
        <v>0</v>
      </c>
      <c r="I15" s="229"/>
      <c r="J15" s="229"/>
      <c r="K15" s="230"/>
      <c r="L15" s="12">
        <f>SUM(L7:L14)</f>
        <v>0</v>
      </c>
    </row>
    <row r="16" spans="2:12" x14ac:dyDescent="0.25">
      <c r="B16" s="10" t="s">
        <v>166</v>
      </c>
      <c r="C16" s="13">
        <v>2</v>
      </c>
      <c r="D16" s="13">
        <v>52</v>
      </c>
      <c r="E16" s="7">
        <v>0</v>
      </c>
      <c r="F16" s="6">
        <v>0</v>
      </c>
      <c r="G16" s="7">
        <f t="shared" ref="G16:G19" si="6">D16*F16</f>
        <v>0</v>
      </c>
      <c r="H16" s="7">
        <f t="shared" ref="H16:H19" si="7">E16*F16</f>
        <v>0</v>
      </c>
      <c r="I16" s="7">
        <f t="shared" ref="I16:I19" si="8">H16*0.05</f>
        <v>0</v>
      </c>
      <c r="J16" s="7">
        <f t="shared" ref="J16:J19" si="9">H16*0.1</f>
        <v>0</v>
      </c>
      <c r="K16" s="8">
        <f t="shared" ref="K16:K19" si="10">SUM(H16:J16)</f>
        <v>0</v>
      </c>
      <c r="L16" s="9">
        <f>H16*Inputs!$D$5+I16*Inputs!$D$4+J16*Inputs!$D$6</f>
        <v>0</v>
      </c>
    </row>
    <row r="17" spans="2:12" x14ac:dyDescent="0.25">
      <c r="B17" s="11" t="s">
        <v>167</v>
      </c>
      <c r="C17" s="13">
        <v>8</v>
      </c>
      <c r="D17" s="13">
        <v>1</v>
      </c>
      <c r="E17" s="7">
        <f t="shared" ref="E17:E19" si="11">C17*D17</f>
        <v>8</v>
      </c>
      <c r="F17" s="6">
        <v>0</v>
      </c>
      <c r="G17" s="7">
        <v>0</v>
      </c>
      <c r="H17" s="7">
        <f t="shared" si="7"/>
        <v>0</v>
      </c>
      <c r="I17" s="7">
        <f t="shared" si="8"/>
        <v>0</v>
      </c>
      <c r="J17" s="7">
        <f t="shared" si="9"/>
        <v>0</v>
      </c>
      <c r="K17" s="8">
        <f t="shared" si="10"/>
        <v>0</v>
      </c>
      <c r="L17" s="9">
        <f>H17*Inputs!$D$5+I17*Inputs!$D$4+J17*Inputs!$D$6</f>
        <v>0</v>
      </c>
    </row>
    <row r="18" spans="2:12" x14ac:dyDescent="0.25">
      <c r="B18" s="14" t="s">
        <v>168</v>
      </c>
      <c r="C18" s="15">
        <v>0.25</v>
      </c>
      <c r="D18" s="15">
        <v>2</v>
      </c>
      <c r="E18" s="7">
        <v>0</v>
      </c>
      <c r="F18" s="16">
        <v>0</v>
      </c>
      <c r="G18" s="7">
        <f t="shared" si="6"/>
        <v>0</v>
      </c>
      <c r="H18" s="17">
        <f t="shared" si="7"/>
        <v>0</v>
      </c>
      <c r="I18" s="17">
        <f t="shared" si="8"/>
        <v>0</v>
      </c>
      <c r="J18" s="17">
        <f t="shared" si="9"/>
        <v>0</v>
      </c>
      <c r="K18" s="18">
        <f t="shared" si="10"/>
        <v>0</v>
      </c>
      <c r="L18" s="9">
        <f>H18*Inputs!$D$5+I18*Inputs!$D$4+J18*Inputs!$D$6</f>
        <v>0</v>
      </c>
    </row>
    <row r="19" spans="2:12" x14ac:dyDescent="0.25">
      <c r="B19" s="14" t="s">
        <v>30</v>
      </c>
      <c r="C19" s="15">
        <v>0</v>
      </c>
      <c r="D19" s="15">
        <v>0</v>
      </c>
      <c r="E19" s="7">
        <f t="shared" si="11"/>
        <v>0</v>
      </c>
      <c r="F19" s="7">
        <v>0</v>
      </c>
      <c r="G19" s="7">
        <f t="shared" si="6"/>
        <v>0</v>
      </c>
      <c r="H19" s="17">
        <f t="shared" si="7"/>
        <v>0</v>
      </c>
      <c r="I19" s="17">
        <f t="shared" si="8"/>
        <v>0</v>
      </c>
      <c r="J19" s="17">
        <f t="shared" si="9"/>
        <v>0</v>
      </c>
      <c r="K19" s="18">
        <f t="shared" si="10"/>
        <v>0</v>
      </c>
      <c r="L19" s="9">
        <f>H19*Inputs!$D$5+I19*Inputs!$D$4+J19*Inputs!$D$6</f>
        <v>0</v>
      </c>
    </row>
    <row r="20" spans="2:12" x14ac:dyDescent="0.25">
      <c r="B20" s="231" t="s">
        <v>23</v>
      </c>
      <c r="C20" s="215"/>
      <c r="D20" s="215"/>
      <c r="E20" s="215"/>
      <c r="F20" s="215"/>
      <c r="G20" s="19"/>
      <c r="H20" s="232">
        <f>SUM(H16:J19)</f>
        <v>0</v>
      </c>
      <c r="I20" s="233"/>
      <c r="J20" s="233"/>
      <c r="K20" s="234"/>
      <c r="L20" s="20">
        <f>SUM(L16:L19)</f>
        <v>0</v>
      </c>
    </row>
    <row r="21" spans="2:12" x14ac:dyDescent="0.25">
      <c r="B21" s="235" t="s">
        <v>24</v>
      </c>
      <c r="C21" s="203"/>
      <c r="D21" s="203"/>
      <c r="E21" s="203"/>
      <c r="F21" s="203"/>
      <c r="G21" s="19"/>
      <c r="H21" s="21"/>
      <c r="I21" s="21"/>
      <c r="J21" s="21"/>
      <c r="K21" s="22"/>
      <c r="L21" s="23">
        <f>ROUND(SUM(L20,L15), -3)</f>
        <v>0</v>
      </c>
    </row>
    <row r="22" spans="2:12" x14ac:dyDescent="0.25">
      <c r="B22" s="235" t="s">
        <v>181</v>
      </c>
      <c r="C22" s="203"/>
      <c r="D22" s="203"/>
      <c r="E22" s="203"/>
      <c r="F22" s="203"/>
      <c r="G22" s="19"/>
      <c r="H22" s="21"/>
      <c r="I22" s="21"/>
      <c r="J22" s="21"/>
      <c r="K22" s="22"/>
      <c r="L22" s="24">
        <v>0</v>
      </c>
    </row>
    <row r="23" spans="2:12" ht="15.75" thickBot="1" x14ac:dyDescent="0.3">
      <c r="B23" s="236" t="s">
        <v>25</v>
      </c>
      <c r="C23" s="237"/>
      <c r="D23" s="237"/>
      <c r="E23" s="237"/>
      <c r="F23" s="237"/>
      <c r="G23" s="25">
        <f>SUM(G16:G19,G7:G14)</f>
        <v>0</v>
      </c>
      <c r="H23" s="26"/>
      <c r="I23" s="26"/>
      <c r="J23" s="26"/>
      <c r="K23" s="27"/>
      <c r="L23" s="28">
        <f>ROUND(L21+L22,-2)</f>
        <v>0</v>
      </c>
    </row>
    <row r="24" spans="2:12" x14ac:dyDescent="0.25">
      <c r="K24" s="29"/>
    </row>
    <row r="25" spans="2:12" x14ac:dyDescent="0.25">
      <c r="B25" s="30" t="s">
        <v>26</v>
      </c>
      <c r="C25" s="31"/>
      <c r="D25" s="31"/>
      <c r="E25" s="31"/>
      <c r="F25" s="31"/>
      <c r="G25" s="31"/>
      <c r="H25" s="31"/>
      <c r="I25" s="31"/>
      <c r="J25" s="31"/>
      <c r="K25" s="31"/>
      <c r="L25" s="31"/>
    </row>
    <row r="26" spans="2:12" x14ac:dyDescent="0.25">
      <c r="B26" s="32" t="s">
        <v>158</v>
      </c>
      <c r="C26" s="32"/>
      <c r="D26" s="32"/>
      <c r="E26" s="32"/>
      <c r="F26" s="32"/>
      <c r="G26" s="32"/>
      <c r="H26" s="32"/>
      <c r="I26" s="32"/>
      <c r="J26" s="32"/>
      <c r="K26" s="32"/>
      <c r="L26" s="32"/>
    </row>
    <row r="27" spans="2:12" ht="42.75" customHeight="1" x14ac:dyDescent="0.25">
      <c r="B27" s="205" t="s">
        <v>131</v>
      </c>
      <c r="C27" s="205"/>
      <c r="D27" s="205"/>
      <c r="E27" s="205"/>
      <c r="F27" s="205"/>
      <c r="G27" s="205"/>
      <c r="H27" s="205"/>
      <c r="I27" s="205"/>
      <c r="J27" s="205"/>
      <c r="K27" s="205"/>
      <c r="L27" s="205"/>
    </row>
    <row r="28" spans="2:12" x14ac:dyDescent="0.25">
      <c r="B28" s="32" t="s">
        <v>29</v>
      </c>
      <c r="C28" s="33"/>
      <c r="D28" s="33"/>
      <c r="E28" s="33"/>
      <c r="F28" s="33"/>
      <c r="G28" s="33"/>
      <c r="H28" s="33"/>
      <c r="I28" s="33"/>
      <c r="J28" s="33"/>
      <c r="K28" s="34"/>
      <c r="L28" s="34"/>
    </row>
    <row r="29" spans="2:12" x14ac:dyDescent="0.25">
      <c r="B29" s="32" t="s">
        <v>51</v>
      </c>
      <c r="C29" s="33"/>
      <c r="D29" s="33"/>
      <c r="E29" s="33"/>
      <c r="F29" s="33"/>
      <c r="G29" s="33"/>
      <c r="H29" s="33"/>
      <c r="I29" s="33"/>
      <c r="J29" s="33"/>
      <c r="K29" s="177"/>
      <c r="L29" s="177"/>
    </row>
    <row r="30" spans="2:12" ht="65.099999999999994" customHeight="1" x14ac:dyDescent="0.25">
      <c r="B30" s="205" t="s">
        <v>177</v>
      </c>
      <c r="C30" s="205"/>
      <c r="D30" s="205"/>
      <c r="E30" s="205"/>
      <c r="F30" s="205"/>
      <c r="G30" s="205"/>
      <c r="H30" s="205"/>
      <c r="I30" s="205"/>
      <c r="J30" s="205"/>
      <c r="K30" s="205"/>
      <c r="L30" s="205"/>
    </row>
    <row r="31" spans="2:12" ht="15" customHeight="1" x14ac:dyDescent="0.25">
      <c r="B31" s="32" t="s">
        <v>178</v>
      </c>
      <c r="C31" s="33"/>
      <c r="D31" s="33"/>
      <c r="E31" s="33"/>
      <c r="F31" s="33"/>
      <c r="G31" s="33"/>
      <c r="H31" s="33"/>
      <c r="I31" s="33"/>
      <c r="J31" s="33"/>
      <c r="K31" s="177"/>
      <c r="L31" s="177"/>
    </row>
    <row r="32" spans="2:12" ht="28.5" customHeight="1" x14ac:dyDescent="0.25">
      <c r="B32" s="205" t="s">
        <v>169</v>
      </c>
      <c r="C32" s="205"/>
      <c r="D32" s="205"/>
      <c r="E32" s="205"/>
      <c r="F32" s="205"/>
      <c r="G32" s="205"/>
      <c r="H32" s="205"/>
      <c r="I32" s="205"/>
      <c r="J32" s="205"/>
      <c r="K32" s="205"/>
      <c r="L32" s="205"/>
    </row>
    <row r="33" spans="2:12" x14ac:dyDescent="0.25">
      <c r="B33" s="32" t="s">
        <v>170</v>
      </c>
      <c r="C33" s="33"/>
      <c r="D33" s="33"/>
      <c r="E33" s="33"/>
      <c r="F33" s="33"/>
      <c r="G33" s="33"/>
      <c r="H33" s="33"/>
      <c r="I33" s="33"/>
      <c r="J33" s="33"/>
      <c r="K33" s="177"/>
      <c r="L33" s="177"/>
    </row>
    <row r="34" spans="2:12" ht="15" customHeight="1" x14ac:dyDescent="0.25">
      <c r="B34" s="32" t="s">
        <v>171</v>
      </c>
      <c r="C34" s="33"/>
      <c r="D34" s="33"/>
      <c r="E34" s="33"/>
      <c r="F34" s="33"/>
      <c r="G34" s="33"/>
      <c r="H34" s="33"/>
      <c r="I34" s="33"/>
      <c r="J34" s="33"/>
      <c r="K34" s="36"/>
      <c r="L34" s="36"/>
    </row>
    <row r="35" spans="2:12" ht="28.5" customHeight="1" x14ac:dyDescent="0.25">
      <c r="B35" s="205" t="s">
        <v>172</v>
      </c>
      <c r="C35" s="205"/>
      <c r="D35" s="205"/>
      <c r="E35" s="205"/>
      <c r="F35" s="205"/>
      <c r="G35" s="205"/>
      <c r="H35" s="205"/>
      <c r="I35" s="205"/>
      <c r="J35" s="205"/>
      <c r="K35" s="205"/>
      <c r="L35" s="205"/>
    </row>
    <row r="36" spans="2:12" ht="42" customHeight="1" x14ac:dyDescent="0.25">
      <c r="B36" s="205" t="s">
        <v>173</v>
      </c>
      <c r="C36" s="205"/>
      <c r="D36" s="205"/>
      <c r="E36" s="205"/>
      <c r="F36" s="205"/>
      <c r="G36" s="205"/>
      <c r="H36" s="205"/>
      <c r="I36" s="205"/>
      <c r="J36" s="205"/>
      <c r="K36" s="205"/>
      <c r="L36" s="205"/>
    </row>
    <row r="37" spans="2:12" x14ac:dyDescent="0.25">
      <c r="B37" s="32" t="s">
        <v>174</v>
      </c>
      <c r="C37" s="33"/>
      <c r="D37" s="33"/>
      <c r="E37" s="33"/>
      <c r="F37" s="33"/>
      <c r="G37" s="33"/>
      <c r="H37" s="33"/>
      <c r="I37" s="33"/>
      <c r="J37" s="33"/>
      <c r="K37" s="36"/>
      <c r="L37" s="36"/>
    </row>
    <row r="38" spans="2:12" ht="36.75" customHeight="1" x14ac:dyDescent="0.25">
      <c r="B38" s="205" t="s">
        <v>176</v>
      </c>
      <c r="C38" s="205"/>
      <c r="D38" s="205"/>
      <c r="E38" s="205"/>
      <c r="F38" s="205"/>
      <c r="G38" s="205"/>
      <c r="H38" s="205"/>
      <c r="I38" s="205"/>
      <c r="J38" s="205"/>
      <c r="K38" s="205"/>
      <c r="L38" s="205"/>
    </row>
  </sheetData>
  <mergeCells count="25">
    <mergeCell ref="B1:L2"/>
    <mergeCell ref="B3:B6"/>
    <mergeCell ref="C4:C6"/>
    <mergeCell ref="D4:D6"/>
    <mergeCell ref="E4:E6"/>
    <mergeCell ref="F4:F6"/>
    <mergeCell ref="G4:G6"/>
    <mergeCell ref="H4:H6"/>
    <mergeCell ref="I4:I6"/>
    <mergeCell ref="J4:J6"/>
    <mergeCell ref="K4:K6"/>
    <mergeCell ref="L4:L6"/>
    <mergeCell ref="B15:G15"/>
    <mergeCell ref="H15:K15"/>
    <mergeCell ref="B20:F20"/>
    <mergeCell ref="H20:K20"/>
    <mergeCell ref="B32:L32"/>
    <mergeCell ref="B38:L38"/>
    <mergeCell ref="B35:L35"/>
    <mergeCell ref="B36:L36"/>
    <mergeCell ref="B21:F21"/>
    <mergeCell ref="B22:F22"/>
    <mergeCell ref="B23:F23"/>
    <mergeCell ref="B27:L27"/>
    <mergeCell ref="B30:L3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8"/>
  <sheetViews>
    <sheetView topLeftCell="A9" workbookViewId="0">
      <selection activeCell="P27" sqref="P27"/>
    </sheetView>
  </sheetViews>
  <sheetFormatPr defaultRowHeight="15" x14ac:dyDescent="0.25"/>
  <cols>
    <col min="1" max="1" width="2.7109375" customWidth="1"/>
    <col min="2" max="2" width="52.7109375" customWidth="1"/>
    <col min="3" max="3" width="11.42578125" customWidth="1"/>
    <col min="4" max="4" width="11.5703125" customWidth="1"/>
    <col min="5" max="5" width="11.7109375" customWidth="1"/>
    <col min="6" max="6" width="12.140625" customWidth="1"/>
    <col min="7" max="7" width="12.42578125" customWidth="1"/>
    <col min="8" max="8" width="13.5703125" customWidth="1"/>
    <col min="9" max="9" width="12.42578125" customWidth="1"/>
    <col min="10" max="10" width="12" customWidth="1"/>
    <col min="12" max="12" width="10.140625" customWidth="1"/>
  </cols>
  <sheetData>
    <row r="1" spans="2:12" ht="15" customHeight="1" x14ac:dyDescent="0.25">
      <c r="B1" s="241" t="s">
        <v>135</v>
      </c>
      <c r="C1" s="241"/>
      <c r="D1" s="241"/>
      <c r="E1" s="241"/>
      <c r="F1" s="241"/>
      <c r="G1" s="241"/>
      <c r="H1" s="241"/>
      <c r="I1" s="241"/>
      <c r="J1" s="241"/>
      <c r="K1" s="241"/>
      <c r="L1" s="241"/>
    </row>
    <row r="2" spans="2:12" ht="15.75" thickBot="1" x14ac:dyDescent="0.3">
      <c r="B2" s="242"/>
      <c r="C2" s="242"/>
      <c r="D2" s="242"/>
      <c r="E2" s="242"/>
      <c r="F2" s="242"/>
      <c r="G2" s="242"/>
      <c r="H2" s="242"/>
      <c r="I2" s="242"/>
      <c r="J2" s="242"/>
      <c r="K2" s="242"/>
      <c r="L2" s="242"/>
    </row>
    <row r="3" spans="2:12" x14ac:dyDescent="0.25">
      <c r="B3" s="248" t="s">
        <v>0</v>
      </c>
      <c r="C3" s="1" t="s">
        <v>1</v>
      </c>
      <c r="D3" s="1" t="s">
        <v>2</v>
      </c>
      <c r="E3" s="1" t="s">
        <v>3</v>
      </c>
      <c r="F3" s="1" t="s">
        <v>4</v>
      </c>
      <c r="G3" s="1" t="s">
        <v>5</v>
      </c>
      <c r="H3" s="1" t="s">
        <v>6</v>
      </c>
      <c r="I3" s="1" t="s">
        <v>7</v>
      </c>
      <c r="J3" s="1" t="s">
        <v>8</v>
      </c>
      <c r="K3" s="2" t="s">
        <v>9</v>
      </c>
      <c r="L3" s="3" t="s">
        <v>10</v>
      </c>
    </row>
    <row r="4" spans="2:12" x14ac:dyDescent="0.25">
      <c r="B4" s="249"/>
      <c r="C4" s="246" t="s">
        <v>11</v>
      </c>
      <c r="D4" s="246" t="s">
        <v>12</v>
      </c>
      <c r="E4" s="246" t="s">
        <v>13</v>
      </c>
      <c r="F4" s="246" t="s">
        <v>14</v>
      </c>
      <c r="G4" s="243" t="s">
        <v>27</v>
      </c>
      <c r="H4" s="246" t="s">
        <v>15</v>
      </c>
      <c r="I4" s="246" t="s">
        <v>16</v>
      </c>
      <c r="J4" s="246" t="s">
        <v>17</v>
      </c>
      <c r="K4" s="243" t="s">
        <v>18</v>
      </c>
      <c r="L4" s="239" t="s">
        <v>19</v>
      </c>
    </row>
    <row r="5" spans="2:12" x14ac:dyDescent="0.25">
      <c r="B5" s="249"/>
      <c r="C5" s="247"/>
      <c r="D5" s="247"/>
      <c r="E5" s="247"/>
      <c r="F5" s="247"/>
      <c r="G5" s="244"/>
      <c r="H5" s="247"/>
      <c r="I5" s="247"/>
      <c r="J5" s="247"/>
      <c r="K5" s="244"/>
      <c r="L5" s="240"/>
    </row>
    <row r="6" spans="2:12" x14ac:dyDescent="0.25">
      <c r="B6" s="249"/>
      <c r="C6" s="247"/>
      <c r="D6" s="247"/>
      <c r="E6" s="247"/>
      <c r="F6" s="247"/>
      <c r="G6" s="245"/>
      <c r="H6" s="247"/>
      <c r="I6" s="247"/>
      <c r="J6" s="247"/>
      <c r="K6" s="245"/>
      <c r="L6" s="240"/>
    </row>
    <row r="7" spans="2:12" x14ac:dyDescent="0.25">
      <c r="B7" s="4" t="s">
        <v>20</v>
      </c>
      <c r="C7" s="5">
        <v>4</v>
      </c>
      <c r="D7" s="5">
        <v>1</v>
      </c>
      <c r="E7" s="6">
        <f t="shared" ref="E7:E14" si="0">C7*D7</f>
        <v>4</v>
      </c>
      <c r="F7" s="6">
        <v>0</v>
      </c>
      <c r="G7" s="7">
        <f>D7*F7</f>
        <v>0</v>
      </c>
      <c r="H7" s="7">
        <f>E7*F7</f>
        <v>0</v>
      </c>
      <c r="I7" s="7">
        <f>H7*0.05</f>
        <v>0</v>
      </c>
      <c r="J7" s="7">
        <f>H7*0.1</f>
        <v>0</v>
      </c>
      <c r="K7" s="8">
        <f>SUM(H7:J7)</f>
        <v>0</v>
      </c>
      <c r="L7" s="9">
        <f>H7*Inputs!$D$5+I7*Inputs!$D$4+J7*Inputs!$D$6</f>
        <v>0</v>
      </c>
    </row>
    <row r="8" spans="2:12" x14ac:dyDescent="0.25">
      <c r="B8" s="10" t="s">
        <v>21</v>
      </c>
      <c r="C8" s="5">
        <v>0</v>
      </c>
      <c r="D8" s="5">
        <v>0</v>
      </c>
      <c r="E8" s="6">
        <f t="shared" si="0"/>
        <v>0</v>
      </c>
      <c r="F8" s="6">
        <v>0</v>
      </c>
      <c r="G8" s="7">
        <f>D8*F8</f>
        <v>0</v>
      </c>
      <c r="H8" s="7">
        <f>E8*F8</f>
        <v>0</v>
      </c>
      <c r="I8" s="7">
        <f>H8*0.05</f>
        <v>0</v>
      </c>
      <c r="J8" s="7">
        <f>H8*0.1</f>
        <v>0</v>
      </c>
      <c r="K8" s="8">
        <f>SUM(H8:J8)</f>
        <v>0</v>
      </c>
      <c r="L8" s="9">
        <f>H8*Inputs!$D$5+I8*Inputs!$D$4+J8*Inputs!$D$6</f>
        <v>0</v>
      </c>
    </row>
    <row r="9" spans="2:12" x14ac:dyDescent="0.25">
      <c r="B9" s="10" t="s">
        <v>28</v>
      </c>
      <c r="C9" s="5">
        <v>8</v>
      </c>
      <c r="D9" s="5">
        <v>1</v>
      </c>
      <c r="E9" s="6">
        <v>0</v>
      </c>
      <c r="F9" s="6">
        <v>0</v>
      </c>
      <c r="G9" s="7">
        <f>D9*F9</f>
        <v>0</v>
      </c>
      <c r="H9" s="7">
        <f>E9*F9</f>
        <v>0</v>
      </c>
      <c r="I9" s="7">
        <f>H9*0.05</f>
        <v>0</v>
      </c>
      <c r="J9" s="7">
        <f>H9*0.1</f>
        <v>0</v>
      </c>
      <c r="K9" s="8">
        <f>SUM(H9:J9)</f>
        <v>0</v>
      </c>
      <c r="L9" s="9">
        <f>H9*Inputs!$D$5+I9*Inputs!$D$4+J9*Inputs!$D$6</f>
        <v>0</v>
      </c>
    </row>
    <row r="10" spans="2:12" x14ac:dyDescent="0.25">
      <c r="B10" s="10" t="s">
        <v>162</v>
      </c>
      <c r="C10" s="7">
        <v>30</v>
      </c>
      <c r="D10" s="7">
        <v>1</v>
      </c>
      <c r="E10" s="6">
        <f t="shared" si="0"/>
        <v>30</v>
      </c>
      <c r="F10" s="6">
        <v>0</v>
      </c>
      <c r="G10" s="7">
        <f t="shared" ref="G10:G13" si="1">D10*F10</f>
        <v>0</v>
      </c>
      <c r="H10" s="7">
        <f t="shared" ref="H10:H14" si="2">E10*F10</f>
        <v>0</v>
      </c>
      <c r="I10" s="7">
        <f t="shared" ref="I10:I14" si="3">H10*0.05</f>
        <v>0</v>
      </c>
      <c r="J10" s="7">
        <f t="shared" ref="J10:J14" si="4">H10*0.1</f>
        <v>0</v>
      </c>
      <c r="K10" s="8">
        <f t="shared" ref="K10:K14" si="5">SUM(H10:J10)</f>
        <v>0</v>
      </c>
      <c r="L10" s="9">
        <f>H10*Inputs!$D$5+I10*Inputs!$D$4+J10*Inputs!$D$6</f>
        <v>0</v>
      </c>
    </row>
    <row r="11" spans="2:12" x14ac:dyDescent="0.25">
      <c r="B11" s="11" t="s">
        <v>182</v>
      </c>
      <c r="C11" s="7">
        <v>30</v>
      </c>
      <c r="D11" s="7">
        <v>1</v>
      </c>
      <c r="E11" s="6">
        <f t="shared" si="0"/>
        <v>30</v>
      </c>
      <c r="F11" s="6">
        <v>0</v>
      </c>
      <c r="G11" s="7">
        <f t="shared" si="1"/>
        <v>0</v>
      </c>
      <c r="H11" s="7">
        <f t="shared" si="2"/>
        <v>0</v>
      </c>
      <c r="I11" s="7">
        <f t="shared" si="3"/>
        <v>0</v>
      </c>
      <c r="J11" s="7">
        <f t="shared" si="4"/>
        <v>0</v>
      </c>
      <c r="K11" s="8">
        <f t="shared" si="5"/>
        <v>0</v>
      </c>
      <c r="L11" s="9">
        <f>H11*Inputs!$D$5+I11*Inputs!$D$4+J11*Inputs!$D$6</f>
        <v>0</v>
      </c>
    </row>
    <row r="12" spans="2:12" x14ac:dyDescent="0.25">
      <c r="B12" s="10" t="s">
        <v>163</v>
      </c>
      <c r="C12" s="7">
        <v>12</v>
      </c>
      <c r="D12" s="7">
        <v>12</v>
      </c>
      <c r="E12" s="6">
        <f t="shared" si="0"/>
        <v>144</v>
      </c>
      <c r="F12" s="6">
        <v>0</v>
      </c>
      <c r="G12" s="7">
        <f t="shared" si="1"/>
        <v>0</v>
      </c>
      <c r="H12" s="7">
        <f t="shared" si="2"/>
        <v>0</v>
      </c>
      <c r="I12" s="7">
        <f t="shared" si="3"/>
        <v>0</v>
      </c>
      <c r="J12" s="7">
        <f t="shared" si="4"/>
        <v>0</v>
      </c>
      <c r="K12" s="8">
        <f t="shared" si="5"/>
        <v>0</v>
      </c>
      <c r="L12" s="9">
        <f>H12*Inputs!$D$5+I12*Inputs!$D$4+J12*Inputs!$D$6</f>
        <v>0</v>
      </c>
    </row>
    <row r="13" spans="2:12" x14ac:dyDescent="0.25">
      <c r="B13" s="10" t="s">
        <v>164</v>
      </c>
      <c r="C13" s="5">
        <v>8</v>
      </c>
      <c r="D13" s="5">
        <v>12</v>
      </c>
      <c r="E13" s="6">
        <f t="shared" si="0"/>
        <v>96</v>
      </c>
      <c r="F13" s="6">
        <v>0</v>
      </c>
      <c r="G13" s="7">
        <f t="shared" si="1"/>
        <v>0</v>
      </c>
      <c r="H13" s="7">
        <f t="shared" si="2"/>
        <v>0</v>
      </c>
      <c r="I13" s="7">
        <f t="shared" si="3"/>
        <v>0</v>
      </c>
      <c r="J13" s="7">
        <f t="shared" si="4"/>
        <v>0</v>
      </c>
      <c r="K13" s="8">
        <f t="shared" si="5"/>
        <v>0</v>
      </c>
      <c r="L13" s="9">
        <f>H13*Inputs!$D$5+I13*Inputs!$D$4+J13*Inputs!$D$6</f>
        <v>0</v>
      </c>
    </row>
    <row r="14" spans="2:12" x14ac:dyDescent="0.25">
      <c r="B14" s="10" t="s">
        <v>165</v>
      </c>
      <c r="C14" s="5">
        <v>8</v>
      </c>
      <c r="D14" s="5">
        <v>2</v>
      </c>
      <c r="E14" s="6">
        <f t="shared" si="0"/>
        <v>16</v>
      </c>
      <c r="F14" s="6">
        <v>0</v>
      </c>
      <c r="G14" s="7">
        <f>D14*F14</f>
        <v>0</v>
      </c>
      <c r="H14" s="7">
        <f t="shared" si="2"/>
        <v>0</v>
      </c>
      <c r="I14" s="7">
        <f t="shared" si="3"/>
        <v>0</v>
      </c>
      <c r="J14" s="7">
        <f t="shared" si="4"/>
        <v>0</v>
      </c>
      <c r="K14" s="8">
        <f t="shared" si="5"/>
        <v>0</v>
      </c>
      <c r="L14" s="9">
        <f>H14*Inputs!$D$5+I14*Inputs!$D$4+J14*Inputs!$D$6</f>
        <v>0</v>
      </c>
    </row>
    <row r="15" spans="2:12" x14ac:dyDescent="0.25">
      <c r="B15" s="225" t="s">
        <v>22</v>
      </c>
      <c r="C15" s="226"/>
      <c r="D15" s="226"/>
      <c r="E15" s="226"/>
      <c r="F15" s="226"/>
      <c r="G15" s="227"/>
      <c r="H15" s="228">
        <f>SUM(H7:J14)</f>
        <v>0</v>
      </c>
      <c r="I15" s="229"/>
      <c r="J15" s="229"/>
      <c r="K15" s="230"/>
      <c r="L15" s="12">
        <f>SUM(L7:L14)</f>
        <v>0</v>
      </c>
    </row>
    <row r="16" spans="2:12" x14ac:dyDescent="0.25">
      <c r="B16" s="10" t="s">
        <v>166</v>
      </c>
      <c r="C16" s="13">
        <v>2</v>
      </c>
      <c r="D16" s="13">
        <v>52</v>
      </c>
      <c r="E16" s="7">
        <v>0</v>
      </c>
      <c r="F16" s="6">
        <v>0</v>
      </c>
      <c r="G16" s="7">
        <f t="shared" ref="G16:G19" si="6">D16*F16</f>
        <v>0</v>
      </c>
      <c r="H16" s="7">
        <f t="shared" ref="H16:H19" si="7">E16*F16</f>
        <v>0</v>
      </c>
      <c r="I16" s="7">
        <f t="shared" ref="I16:I19" si="8">H16*0.05</f>
        <v>0</v>
      </c>
      <c r="J16" s="7">
        <f t="shared" ref="J16:J19" si="9">H16*0.1</f>
        <v>0</v>
      </c>
      <c r="K16" s="8">
        <f t="shared" ref="K16:K19" si="10">SUM(H16:J16)</f>
        <v>0</v>
      </c>
      <c r="L16" s="9">
        <f>H16*Inputs!$D$5+I16*Inputs!$D$4+J16*Inputs!$D$6</f>
        <v>0</v>
      </c>
    </row>
    <row r="17" spans="2:12" x14ac:dyDescent="0.25">
      <c r="B17" s="11" t="s">
        <v>167</v>
      </c>
      <c r="C17" s="13">
        <v>8</v>
      </c>
      <c r="D17" s="13">
        <v>1</v>
      </c>
      <c r="E17" s="7">
        <f t="shared" ref="E17:E19" si="11">C17*D17</f>
        <v>8</v>
      </c>
      <c r="F17" s="6">
        <v>0</v>
      </c>
      <c r="G17" s="7">
        <v>0</v>
      </c>
      <c r="H17" s="7">
        <f t="shared" si="7"/>
        <v>0</v>
      </c>
      <c r="I17" s="7">
        <f t="shared" si="8"/>
        <v>0</v>
      </c>
      <c r="J17" s="7">
        <f t="shared" si="9"/>
        <v>0</v>
      </c>
      <c r="K17" s="8">
        <f t="shared" si="10"/>
        <v>0</v>
      </c>
      <c r="L17" s="9">
        <f>H17*Inputs!$D$5+I17*Inputs!$D$4+J17*Inputs!$D$6</f>
        <v>0</v>
      </c>
    </row>
    <row r="18" spans="2:12" x14ac:dyDescent="0.25">
      <c r="B18" s="14" t="s">
        <v>168</v>
      </c>
      <c r="C18" s="15">
        <v>0.25</v>
      </c>
      <c r="D18" s="15">
        <v>2</v>
      </c>
      <c r="E18" s="7">
        <v>0</v>
      </c>
      <c r="F18" s="16">
        <v>0</v>
      </c>
      <c r="G18" s="7">
        <f t="shared" si="6"/>
        <v>0</v>
      </c>
      <c r="H18" s="17">
        <f t="shared" si="7"/>
        <v>0</v>
      </c>
      <c r="I18" s="17">
        <f t="shared" si="8"/>
        <v>0</v>
      </c>
      <c r="J18" s="17">
        <f t="shared" si="9"/>
        <v>0</v>
      </c>
      <c r="K18" s="18">
        <f t="shared" si="10"/>
        <v>0</v>
      </c>
      <c r="L18" s="9">
        <f>H18*Inputs!$D$5+I18*Inputs!$D$4+J18*Inputs!$D$6</f>
        <v>0</v>
      </c>
    </row>
    <row r="19" spans="2:12" x14ac:dyDescent="0.25">
      <c r="B19" s="14" t="s">
        <v>30</v>
      </c>
      <c r="C19" s="15">
        <v>0</v>
      </c>
      <c r="D19" s="15">
        <v>0</v>
      </c>
      <c r="E19" s="7">
        <f t="shared" si="11"/>
        <v>0</v>
      </c>
      <c r="F19" s="7">
        <v>0</v>
      </c>
      <c r="G19" s="7">
        <f t="shared" si="6"/>
        <v>0</v>
      </c>
      <c r="H19" s="17">
        <f t="shared" si="7"/>
        <v>0</v>
      </c>
      <c r="I19" s="17">
        <f t="shared" si="8"/>
        <v>0</v>
      </c>
      <c r="J19" s="17">
        <f t="shared" si="9"/>
        <v>0</v>
      </c>
      <c r="K19" s="18">
        <f t="shared" si="10"/>
        <v>0</v>
      </c>
      <c r="L19" s="9">
        <f>H19*Inputs!$D$5+I19*Inputs!$D$4+J19*Inputs!$D$6</f>
        <v>0</v>
      </c>
    </row>
    <row r="20" spans="2:12" x14ac:dyDescent="0.25">
      <c r="B20" s="231" t="s">
        <v>23</v>
      </c>
      <c r="C20" s="215"/>
      <c r="D20" s="215"/>
      <c r="E20" s="215"/>
      <c r="F20" s="215"/>
      <c r="G20" s="19"/>
      <c r="H20" s="232">
        <f>SUM(H16:J19)</f>
        <v>0</v>
      </c>
      <c r="I20" s="233"/>
      <c r="J20" s="233"/>
      <c r="K20" s="234"/>
      <c r="L20" s="20">
        <f>SUM(L16:L19)</f>
        <v>0</v>
      </c>
    </row>
    <row r="21" spans="2:12" x14ac:dyDescent="0.25">
      <c r="B21" s="235" t="s">
        <v>24</v>
      </c>
      <c r="C21" s="203"/>
      <c r="D21" s="203"/>
      <c r="E21" s="203"/>
      <c r="F21" s="203"/>
      <c r="G21" s="19"/>
      <c r="H21" s="21"/>
      <c r="I21" s="21"/>
      <c r="J21" s="21"/>
      <c r="K21" s="22"/>
      <c r="L21" s="23">
        <f>ROUND(SUM(L20,L15), -3)</f>
        <v>0</v>
      </c>
    </row>
    <row r="22" spans="2:12" x14ac:dyDescent="0.25">
      <c r="B22" s="235" t="s">
        <v>180</v>
      </c>
      <c r="C22" s="203"/>
      <c r="D22" s="203"/>
      <c r="E22" s="203"/>
      <c r="F22" s="203"/>
      <c r="G22" s="19"/>
      <c r="H22" s="21"/>
      <c r="I22" s="21"/>
      <c r="J22" s="21"/>
      <c r="K22" s="22"/>
      <c r="L22" s="24">
        <v>0</v>
      </c>
    </row>
    <row r="23" spans="2:12" ht="15.75" thickBot="1" x14ac:dyDescent="0.3">
      <c r="B23" s="236" t="s">
        <v>25</v>
      </c>
      <c r="C23" s="237"/>
      <c r="D23" s="237"/>
      <c r="E23" s="237"/>
      <c r="F23" s="237"/>
      <c r="G23" s="25">
        <f>SUM(G16:G19,G7:G14)</f>
        <v>0</v>
      </c>
      <c r="H23" s="26"/>
      <c r="I23" s="26"/>
      <c r="J23" s="26"/>
      <c r="K23" s="27"/>
      <c r="L23" s="28">
        <f>ROUND(L21+L22,-2)</f>
        <v>0</v>
      </c>
    </row>
    <row r="24" spans="2:12" x14ac:dyDescent="0.25">
      <c r="K24" s="29"/>
    </row>
    <row r="25" spans="2:12" x14ac:dyDescent="0.25">
      <c r="B25" s="30" t="s">
        <v>26</v>
      </c>
      <c r="C25" s="31"/>
      <c r="D25" s="31"/>
      <c r="E25" s="31"/>
      <c r="F25" s="31"/>
      <c r="G25" s="31"/>
      <c r="H25" s="31"/>
      <c r="I25" s="31"/>
      <c r="J25" s="31"/>
      <c r="K25" s="31"/>
      <c r="L25" s="31"/>
    </row>
    <row r="26" spans="2:12" x14ac:dyDescent="0.25">
      <c r="B26" s="32" t="s">
        <v>158</v>
      </c>
      <c r="C26" s="32"/>
      <c r="D26" s="32"/>
      <c r="E26" s="32"/>
      <c r="F26" s="32"/>
      <c r="G26" s="32"/>
      <c r="H26" s="32"/>
      <c r="I26" s="32"/>
      <c r="J26" s="32"/>
      <c r="K26" s="32"/>
      <c r="L26" s="32"/>
    </row>
    <row r="27" spans="2:12" ht="42.75" customHeight="1" x14ac:dyDescent="0.25">
      <c r="B27" s="205" t="s">
        <v>131</v>
      </c>
      <c r="C27" s="205"/>
      <c r="D27" s="205"/>
      <c r="E27" s="205"/>
      <c r="F27" s="205"/>
      <c r="G27" s="205"/>
      <c r="H27" s="205"/>
      <c r="I27" s="205"/>
      <c r="J27" s="205"/>
      <c r="K27" s="205"/>
      <c r="L27" s="205"/>
    </row>
    <row r="28" spans="2:12" x14ac:dyDescent="0.25">
      <c r="B28" s="32" t="s">
        <v>29</v>
      </c>
      <c r="C28" s="33"/>
      <c r="D28" s="33"/>
      <c r="E28" s="33"/>
      <c r="F28" s="33"/>
      <c r="G28" s="33"/>
      <c r="H28" s="33"/>
      <c r="I28" s="33"/>
      <c r="J28" s="33"/>
      <c r="K28" s="34"/>
      <c r="L28" s="34"/>
    </row>
    <row r="29" spans="2:12" x14ac:dyDescent="0.25">
      <c r="B29" s="32" t="s">
        <v>51</v>
      </c>
      <c r="C29" s="33"/>
      <c r="D29" s="33"/>
      <c r="E29" s="33"/>
      <c r="F29" s="33"/>
      <c r="G29" s="33"/>
      <c r="H29" s="33"/>
      <c r="I29" s="33"/>
      <c r="J29" s="33"/>
      <c r="K29" s="177"/>
      <c r="L29" s="177"/>
    </row>
    <row r="30" spans="2:12" ht="65.099999999999994" customHeight="1" x14ac:dyDescent="0.25">
      <c r="B30" s="205" t="s">
        <v>177</v>
      </c>
      <c r="C30" s="205"/>
      <c r="D30" s="205"/>
      <c r="E30" s="205"/>
      <c r="F30" s="205"/>
      <c r="G30" s="205"/>
      <c r="H30" s="205"/>
      <c r="I30" s="205"/>
      <c r="J30" s="205"/>
      <c r="K30" s="205"/>
      <c r="L30" s="205"/>
    </row>
    <row r="31" spans="2:12" x14ac:dyDescent="0.25">
      <c r="B31" s="32" t="s">
        <v>178</v>
      </c>
      <c r="C31" s="33"/>
      <c r="D31" s="33"/>
      <c r="E31" s="33"/>
      <c r="F31" s="33"/>
      <c r="G31" s="33"/>
      <c r="H31" s="33"/>
      <c r="I31" s="33"/>
      <c r="J31" s="33"/>
      <c r="K31" s="177"/>
      <c r="L31" s="177"/>
    </row>
    <row r="32" spans="2:12" ht="28.5" customHeight="1" x14ac:dyDescent="0.25">
      <c r="B32" s="205" t="s">
        <v>169</v>
      </c>
      <c r="C32" s="205"/>
      <c r="D32" s="205"/>
      <c r="E32" s="205"/>
      <c r="F32" s="205"/>
      <c r="G32" s="205"/>
      <c r="H32" s="205"/>
      <c r="I32" s="205"/>
      <c r="J32" s="205"/>
      <c r="K32" s="205"/>
      <c r="L32" s="205"/>
    </row>
    <row r="33" spans="2:12" x14ac:dyDescent="0.25">
      <c r="B33" s="32" t="s">
        <v>170</v>
      </c>
      <c r="C33" s="33"/>
      <c r="D33" s="33"/>
      <c r="E33" s="33"/>
      <c r="F33" s="33"/>
      <c r="G33" s="33"/>
      <c r="H33" s="33"/>
      <c r="I33" s="33"/>
      <c r="J33" s="33"/>
      <c r="K33" s="177"/>
      <c r="L33" s="177"/>
    </row>
    <row r="34" spans="2:12" x14ac:dyDescent="0.25">
      <c r="B34" s="32" t="s">
        <v>171</v>
      </c>
      <c r="C34" s="33"/>
      <c r="D34" s="33"/>
      <c r="E34" s="33"/>
      <c r="F34" s="33"/>
      <c r="G34" s="33"/>
      <c r="H34" s="33"/>
      <c r="I34" s="33"/>
      <c r="J34" s="33"/>
      <c r="K34" s="36"/>
      <c r="L34" s="36"/>
    </row>
    <row r="35" spans="2:12" ht="28.5" customHeight="1" x14ac:dyDescent="0.25">
      <c r="B35" s="205" t="s">
        <v>172</v>
      </c>
      <c r="C35" s="205"/>
      <c r="D35" s="205"/>
      <c r="E35" s="205"/>
      <c r="F35" s="205"/>
      <c r="G35" s="205"/>
      <c r="H35" s="205"/>
      <c r="I35" s="205"/>
      <c r="J35" s="205"/>
      <c r="K35" s="205"/>
      <c r="L35" s="205"/>
    </row>
    <row r="36" spans="2:12" ht="43.5" customHeight="1" x14ac:dyDescent="0.25">
      <c r="B36" s="205" t="s">
        <v>173</v>
      </c>
      <c r="C36" s="205"/>
      <c r="D36" s="205"/>
      <c r="E36" s="205"/>
      <c r="F36" s="205"/>
      <c r="G36" s="205"/>
      <c r="H36" s="205"/>
      <c r="I36" s="205"/>
      <c r="J36" s="205"/>
      <c r="K36" s="205"/>
      <c r="L36" s="205"/>
    </row>
    <row r="37" spans="2:12" x14ac:dyDescent="0.25">
      <c r="B37" s="32" t="s">
        <v>174</v>
      </c>
      <c r="C37" s="33"/>
      <c r="D37" s="33"/>
      <c r="E37" s="33"/>
      <c r="F37" s="33"/>
      <c r="G37" s="33"/>
      <c r="H37" s="33"/>
      <c r="I37" s="33"/>
      <c r="J37" s="33"/>
      <c r="K37" s="36"/>
      <c r="L37" s="36"/>
    </row>
    <row r="38" spans="2:12" ht="32.25" customHeight="1" x14ac:dyDescent="0.25">
      <c r="B38" s="205" t="s">
        <v>176</v>
      </c>
      <c r="C38" s="205"/>
      <c r="D38" s="205"/>
      <c r="E38" s="205"/>
      <c r="F38" s="205"/>
      <c r="G38" s="205"/>
      <c r="H38" s="205"/>
      <c r="I38" s="205"/>
      <c r="J38" s="205"/>
      <c r="K38" s="205"/>
      <c r="L38" s="205"/>
    </row>
  </sheetData>
  <mergeCells count="25">
    <mergeCell ref="B1:L2"/>
    <mergeCell ref="B3:B6"/>
    <mergeCell ref="C4:C6"/>
    <mergeCell ref="D4:D6"/>
    <mergeCell ref="E4:E6"/>
    <mergeCell ref="F4:F6"/>
    <mergeCell ref="G4:G6"/>
    <mergeCell ref="H4:H6"/>
    <mergeCell ref="I4:I6"/>
    <mergeCell ref="J4:J6"/>
    <mergeCell ref="K4:K6"/>
    <mergeCell ref="L4:L6"/>
    <mergeCell ref="B15:G15"/>
    <mergeCell ref="H15:K15"/>
    <mergeCell ref="B20:F20"/>
    <mergeCell ref="H20:K20"/>
    <mergeCell ref="B32:L32"/>
    <mergeCell ref="B38:L38"/>
    <mergeCell ref="B35:L35"/>
    <mergeCell ref="B36:L36"/>
    <mergeCell ref="B21:F21"/>
    <mergeCell ref="B22:F22"/>
    <mergeCell ref="B23:F23"/>
    <mergeCell ref="B27:L27"/>
    <mergeCell ref="B30:L3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5"/>
  <sheetViews>
    <sheetView workbookViewId="0">
      <selection activeCell="O24" sqref="O24"/>
    </sheetView>
  </sheetViews>
  <sheetFormatPr defaultRowHeight="15" x14ac:dyDescent="0.25"/>
  <cols>
    <col min="1" max="1" width="2.7109375" customWidth="1"/>
    <col min="3" max="3" width="12.7109375" customWidth="1"/>
    <col min="4" max="4" width="11.7109375" customWidth="1"/>
    <col min="5" max="5" width="11.85546875" customWidth="1"/>
    <col min="6" max="6" width="14" customWidth="1"/>
    <col min="7" max="7" width="15.7109375" customWidth="1"/>
    <col min="8" max="8" width="17.140625" customWidth="1"/>
    <col min="9" max="9" width="12.85546875" customWidth="1"/>
  </cols>
  <sheetData>
    <row r="1" spans="2:9" ht="43.5" customHeight="1" thickBot="1" x14ac:dyDescent="0.3">
      <c r="B1" s="242" t="s">
        <v>161</v>
      </c>
      <c r="C1" s="242"/>
      <c r="D1" s="242"/>
      <c r="E1" s="242"/>
      <c r="F1" s="242"/>
      <c r="G1" s="242"/>
      <c r="H1" s="242"/>
      <c r="I1" s="242"/>
    </row>
    <row r="2" spans="2:9" ht="39" thickBot="1" x14ac:dyDescent="0.3">
      <c r="B2" s="138" t="s">
        <v>136</v>
      </c>
      <c r="C2" s="139" t="s">
        <v>137</v>
      </c>
      <c r="D2" s="139" t="s">
        <v>138</v>
      </c>
      <c r="E2" s="139" t="s">
        <v>139</v>
      </c>
      <c r="F2" s="139" t="s">
        <v>140</v>
      </c>
      <c r="G2" s="139" t="s">
        <v>141</v>
      </c>
      <c r="H2" s="139" t="s">
        <v>160</v>
      </c>
      <c r="I2" s="140" t="s">
        <v>142</v>
      </c>
    </row>
    <row r="3" spans="2:9" ht="15.75" thickTop="1" x14ac:dyDescent="0.25">
      <c r="B3" s="141">
        <v>1</v>
      </c>
      <c r="C3" s="142">
        <f>SUM('TBL1-YR1'!H7:H14,'TBL1-YR1'!H16:H19)</f>
        <v>200</v>
      </c>
      <c r="D3" s="142">
        <f>C3*0.1</f>
        <v>20</v>
      </c>
      <c r="E3" s="142">
        <f>C3*0.05</f>
        <v>10</v>
      </c>
      <c r="F3" s="143">
        <f>SUM(C3:E3)</f>
        <v>230</v>
      </c>
      <c r="G3" s="144">
        <f>'TBL1-YR1'!L21</f>
        <v>23000</v>
      </c>
      <c r="H3" s="145">
        <f>'TBL1-YR1'!L22</f>
        <v>0</v>
      </c>
      <c r="I3" s="146">
        <f>G3+H3</f>
        <v>23000</v>
      </c>
    </row>
    <row r="4" spans="2:9" x14ac:dyDescent="0.25">
      <c r="B4" s="147">
        <v>2</v>
      </c>
      <c r="C4" s="143">
        <f>SUM('TBL2-YR2'!H7:H14,'TBL2-YR2'!H16:H19)</f>
        <v>0</v>
      </c>
      <c r="D4" s="143">
        <f t="shared" ref="D4:D5" si="0">C4*0.1</f>
        <v>0</v>
      </c>
      <c r="E4" s="143">
        <f t="shared" ref="E4:E5" si="1">C4*0.05</f>
        <v>0</v>
      </c>
      <c r="F4" s="143">
        <f t="shared" ref="F4:F5" si="2">SUM(C4:E4)</f>
        <v>0</v>
      </c>
      <c r="G4" s="145">
        <f>'TBL2-YR2'!L21</f>
        <v>0</v>
      </c>
      <c r="H4" s="145">
        <f>'TBL2-YR2'!L22</f>
        <v>0</v>
      </c>
      <c r="I4" s="148">
        <f>G4+H4</f>
        <v>0</v>
      </c>
    </row>
    <row r="5" spans="2:9" ht="15.75" thickBot="1" x14ac:dyDescent="0.3">
      <c r="B5" s="149">
        <v>3</v>
      </c>
      <c r="C5" s="150">
        <f>SUM('TBL3-YR3'!H7:H14,'TBL3-YR3'!H16:H19)</f>
        <v>0</v>
      </c>
      <c r="D5" s="150">
        <f t="shared" si="0"/>
        <v>0</v>
      </c>
      <c r="E5" s="150">
        <f t="shared" si="1"/>
        <v>0</v>
      </c>
      <c r="F5" s="150">
        <f t="shared" si="2"/>
        <v>0</v>
      </c>
      <c r="G5" s="151">
        <f>'TBL3-YR3'!L21</f>
        <v>0</v>
      </c>
      <c r="H5" s="151">
        <f>'TBL3-YR3'!L22</f>
        <v>0</v>
      </c>
      <c r="I5" s="152">
        <f>G5+H5</f>
        <v>0</v>
      </c>
    </row>
    <row r="6" spans="2:9" ht="15.75" thickTop="1" x14ac:dyDescent="0.25">
      <c r="B6" s="141" t="s">
        <v>143</v>
      </c>
      <c r="C6" s="142">
        <f t="shared" ref="C6:I6" si="3">SUM(C3:C5)</f>
        <v>200</v>
      </c>
      <c r="D6" s="142">
        <f t="shared" si="3"/>
        <v>20</v>
      </c>
      <c r="E6" s="142">
        <f t="shared" si="3"/>
        <v>10</v>
      </c>
      <c r="F6" s="142">
        <f t="shared" si="3"/>
        <v>230</v>
      </c>
      <c r="G6" s="144">
        <f t="shared" si="3"/>
        <v>23000</v>
      </c>
      <c r="H6" s="144">
        <f t="shared" si="3"/>
        <v>0</v>
      </c>
      <c r="I6" s="146">
        <f t="shared" si="3"/>
        <v>23000</v>
      </c>
    </row>
    <row r="7" spans="2:9" ht="15.75" thickBot="1" x14ac:dyDescent="0.3">
      <c r="B7" s="153" t="s">
        <v>144</v>
      </c>
      <c r="C7" s="154">
        <f t="shared" ref="C7:H7" si="4">AVERAGE(C3:C5)</f>
        <v>66.666666666666671</v>
      </c>
      <c r="D7" s="174">
        <f t="shared" si="4"/>
        <v>6.666666666666667</v>
      </c>
      <c r="E7" s="174">
        <f t="shared" si="4"/>
        <v>3.3333333333333335</v>
      </c>
      <c r="F7" s="154">
        <f t="shared" si="4"/>
        <v>76.666666666666671</v>
      </c>
      <c r="G7" s="155">
        <f>ROUND(AVERAGE(G3:G5),-2)</f>
        <v>7700</v>
      </c>
      <c r="H7" s="156">
        <f t="shared" si="4"/>
        <v>0</v>
      </c>
      <c r="I7" s="157">
        <f>ROUND(AVERAGE(I3:I5),-2)</f>
        <v>7700</v>
      </c>
    </row>
    <row r="8" spans="2:9" ht="15.75" thickBot="1" x14ac:dyDescent="0.3">
      <c r="B8" s="158"/>
      <c r="C8" s="159"/>
      <c r="D8" s="159"/>
      <c r="E8" s="159"/>
      <c r="F8" s="159"/>
      <c r="G8" s="159"/>
      <c r="H8" s="159"/>
      <c r="I8" s="160"/>
    </row>
    <row r="9" spans="2:9" ht="27" thickBot="1" x14ac:dyDescent="0.3">
      <c r="B9" s="161" t="s">
        <v>136</v>
      </c>
      <c r="C9" s="162" t="s">
        <v>145</v>
      </c>
      <c r="D9" s="162" t="s">
        <v>149</v>
      </c>
      <c r="E9" s="162" t="s">
        <v>150</v>
      </c>
      <c r="F9" s="162" t="s">
        <v>151</v>
      </c>
      <c r="G9" s="162" t="s">
        <v>146</v>
      </c>
      <c r="H9" s="162" t="s">
        <v>152</v>
      </c>
      <c r="I9" s="163" t="s">
        <v>147</v>
      </c>
    </row>
    <row r="10" spans="2:9" ht="15.75" thickTop="1" x14ac:dyDescent="0.25">
      <c r="B10" s="141">
        <v>1</v>
      </c>
      <c r="C10" s="142">
        <f>'TBL1-YR1'!$F$7</f>
        <v>10</v>
      </c>
      <c r="D10" s="142">
        <f>SUM('TBL1-YR1'!G7:G14,'TBL1-YR1'!G16:G19)</f>
        <v>30</v>
      </c>
      <c r="E10" s="142">
        <f>SUM('TBL1-YR1'!H15:K15)</f>
        <v>46</v>
      </c>
      <c r="F10" s="142">
        <f>SUM('TBL1-YR1'!H20:K20)</f>
        <v>184</v>
      </c>
      <c r="G10" s="169">
        <f>E10+F10</f>
        <v>230</v>
      </c>
      <c r="H10" s="169">
        <f>ROUND(G10/D10,0)</f>
        <v>8</v>
      </c>
      <c r="I10" s="165">
        <f>G10/C10</f>
        <v>23</v>
      </c>
    </row>
    <row r="11" spans="2:9" x14ac:dyDescent="0.25">
      <c r="B11" s="147">
        <v>2</v>
      </c>
      <c r="C11" s="164">
        <f>C10</f>
        <v>10</v>
      </c>
      <c r="D11" s="143">
        <f>SUM('TBL2-YR2'!G7:G14,'TBL2-YR2'!G16:G19)</f>
        <v>0</v>
      </c>
      <c r="E11" s="143">
        <f>SUM('TBL2-YR2'!H15:K15)</f>
        <v>0</v>
      </c>
      <c r="F11" s="143">
        <f>SUM('TBL2-YR2'!H20:K20)</f>
        <v>0</v>
      </c>
      <c r="G11" s="143">
        <f>E11+F11</f>
        <v>0</v>
      </c>
      <c r="H11" s="143">
        <f t="shared" ref="H11:H12" si="5">ROUND(G11/C11,0)</f>
        <v>0</v>
      </c>
      <c r="I11" s="165">
        <v>0</v>
      </c>
    </row>
    <row r="12" spans="2:9" ht="15.75" thickBot="1" x14ac:dyDescent="0.3">
      <c r="B12" s="149">
        <v>3</v>
      </c>
      <c r="C12" s="166">
        <f>C11</f>
        <v>10</v>
      </c>
      <c r="D12" s="150">
        <f>SUM('TBL3-YR3'!G7:G14,'TBL3-YR3'!G16:G19)</f>
        <v>0</v>
      </c>
      <c r="E12" s="150">
        <f>SUM('TBL3-YR3'!H15:K15)</f>
        <v>0</v>
      </c>
      <c r="F12" s="150">
        <f>SUM('TBL3-YR3'!H20:K20)</f>
        <v>0</v>
      </c>
      <c r="G12" s="150">
        <f>E12+F12</f>
        <v>0</v>
      </c>
      <c r="H12" s="150">
        <f t="shared" si="5"/>
        <v>0</v>
      </c>
      <c r="I12" s="167">
        <v>0</v>
      </c>
    </row>
    <row r="13" spans="2:9" ht="15.75" thickTop="1" x14ac:dyDescent="0.25">
      <c r="B13" s="141" t="s">
        <v>143</v>
      </c>
      <c r="C13" s="142">
        <f>C12</f>
        <v>10</v>
      </c>
      <c r="D13" s="142">
        <f t="shared" ref="D13:I13" si="6">SUM(D10:D12)</f>
        <v>30</v>
      </c>
      <c r="E13" s="142">
        <f t="shared" si="6"/>
        <v>46</v>
      </c>
      <c r="F13" s="142">
        <f t="shared" si="6"/>
        <v>184</v>
      </c>
      <c r="G13" s="142">
        <f t="shared" si="6"/>
        <v>230</v>
      </c>
      <c r="H13" s="142">
        <f t="shared" si="6"/>
        <v>8</v>
      </c>
      <c r="I13" s="175">
        <f t="shared" si="6"/>
        <v>23</v>
      </c>
    </row>
    <row r="14" spans="2:9" ht="15.75" thickBot="1" x14ac:dyDescent="0.3">
      <c r="B14" s="153" t="s">
        <v>144</v>
      </c>
      <c r="C14" s="154">
        <f>AVERAGE(C10:C12)</f>
        <v>10</v>
      </c>
      <c r="D14" s="174">
        <f>AVERAGE(D10:D12)</f>
        <v>10</v>
      </c>
      <c r="E14" s="170">
        <f>ROUND(AVERAGE(E10:E12),-2)</f>
        <v>0</v>
      </c>
      <c r="F14" s="154">
        <f>AVERAGE(F10:F12)</f>
        <v>61.333333333333336</v>
      </c>
      <c r="G14" s="154">
        <f>ROUND(AVERAGE(G10:G12),-2)</f>
        <v>100</v>
      </c>
      <c r="H14" s="174">
        <f>AVERAGE(H10:H12)</f>
        <v>2.6666666666666665</v>
      </c>
      <c r="I14" s="168">
        <f>AVERAGE(I10:I12)</f>
        <v>7.666666666666667</v>
      </c>
    </row>
    <row r="15" spans="2:9" x14ac:dyDescent="0.25">
      <c r="B15" t="str">
        <f>"(a) = Average annual additional cost per respondent: $"&amp;ROUND(I7/C14,-1)</f>
        <v>(a) = Average annual additional cost per respondent: $770</v>
      </c>
    </row>
  </sheetData>
  <mergeCells count="1">
    <mergeCell ref="B1:I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6"/>
  <sheetViews>
    <sheetView topLeftCell="A6" workbookViewId="0">
      <selection activeCell="B20" sqref="B20"/>
    </sheetView>
  </sheetViews>
  <sheetFormatPr defaultRowHeight="15" x14ac:dyDescent="0.25"/>
  <cols>
    <col min="1" max="1" width="2.7109375" customWidth="1"/>
    <col min="2" max="2" width="52.7109375" customWidth="1"/>
    <col min="3" max="3" width="11.7109375" customWidth="1"/>
    <col min="4" max="4" width="14.140625" customWidth="1"/>
    <col min="5" max="5" width="12.28515625" customWidth="1"/>
    <col min="6" max="6" width="9.7109375" customWidth="1"/>
    <col min="7" max="7" width="12.5703125" customWidth="1"/>
    <col min="8" max="8" width="12.85546875" customWidth="1"/>
    <col min="9" max="9" width="12.140625" customWidth="1"/>
  </cols>
  <sheetData>
    <row r="1" spans="2:10" ht="15.75" customHeight="1" x14ac:dyDescent="0.25">
      <c r="B1" s="258" t="s">
        <v>148</v>
      </c>
      <c r="C1" s="258"/>
      <c r="D1" s="258"/>
      <c r="E1" s="258"/>
      <c r="F1" s="258"/>
      <c r="G1" s="258"/>
      <c r="H1" s="258"/>
      <c r="I1" s="258"/>
      <c r="J1" s="258"/>
    </row>
    <row r="2" spans="2:10" ht="15.75" thickBot="1" x14ac:dyDescent="0.3">
      <c r="B2" s="259"/>
      <c r="C2" s="259"/>
      <c r="D2" s="259"/>
      <c r="E2" s="259"/>
      <c r="F2" s="259"/>
      <c r="G2" s="259"/>
      <c r="H2" s="259"/>
      <c r="I2" s="259"/>
      <c r="J2" s="259"/>
    </row>
    <row r="3" spans="2:10" x14ac:dyDescent="0.25">
      <c r="B3" s="260" t="s">
        <v>31</v>
      </c>
      <c r="C3" s="37" t="s">
        <v>1</v>
      </c>
      <c r="D3" s="37" t="s">
        <v>2</v>
      </c>
      <c r="E3" s="37" t="s">
        <v>3</v>
      </c>
      <c r="F3" s="37" t="s">
        <v>4</v>
      </c>
      <c r="G3" s="37" t="s">
        <v>5</v>
      </c>
      <c r="H3" s="37" t="s">
        <v>6</v>
      </c>
      <c r="I3" s="37" t="s">
        <v>7</v>
      </c>
      <c r="J3" s="38" t="s">
        <v>8</v>
      </c>
    </row>
    <row r="4" spans="2:10" x14ac:dyDescent="0.25">
      <c r="B4" s="261"/>
      <c r="C4" s="250" t="s">
        <v>32</v>
      </c>
      <c r="D4" s="250" t="s">
        <v>33</v>
      </c>
      <c r="E4" s="250" t="s">
        <v>34</v>
      </c>
      <c r="F4" s="250" t="s">
        <v>35</v>
      </c>
      <c r="G4" s="250" t="s">
        <v>36</v>
      </c>
      <c r="H4" s="250" t="s">
        <v>37</v>
      </c>
      <c r="I4" s="250" t="s">
        <v>38</v>
      </c>
      <c r="J4" s="255" t="s">
        <v>39</v>
      </c>
    </row>
    <row r="5" spans="2:10" x14ac:dyDescent="0.25">
      <c r="B5" s="261"/>
      <c r="C5" s="251"/>
      <c r="D5" s="251"/>
      <c r="E5" s="251"/>
      <c r="F5" s="251"/>
      <c r="G5" s="251"/>
      <c r="H5" s="253"/>
      <c r="I5" s="251"/>
      <c r="J5" s="256"/>
    </row>
    <row r="6" spans="2:10" ht="15.75" thickBot="1" x14ac:dyDescent="0.3">
      <c r="B6" s="262"/>
      <c r="C6" s="252"/>
      <c r="D6" s="252"/>
      <c r="E6" s="252"/>
      <c r="F6" s="252"/>
      <c r="G6" s="252"/>
      <c r="H6" s="254"/>
      <c r="I6" s="252"/>
      <c r="J6" s="257"/>
    </row>
    <row r="7" spans="2:10" x14ac:dyDescent="0.25">
      <c r="B7" s="39" t="s">
        <v>159</v>
      </c>
      <c r="C7" s="40">
        <v>24</v>
      </c>
      <c r="D7" s="40">
        <v>0</v>
      </c>
      <c r="E7" s="41">
        <f>C7*D7</f>
        <v>0</v>
      </c>
      <c r="F7" s="41">
        <v>0</v>
      </c>
      <c r="G7" s="41">
        <f>E7*F7</f>
        <v>0</v>
      </c>
      <c r="H7" s="42">
        <f t="shared" ref="H7:H14" si="0">G7*0.05</f>
        <v>0</v>
      </c>
      <c r="I7" s="42">
        <f t="shared" ref="I7:I8" si="1">G7*0.1</f>
        <v>0</v>
      </c>
      <c r="J7" s="43">
        <f>G7*Inputs!$D$17+H7*Inputs!$D$16+I7*Inputs!$D$18</f>
        <v>0</v>
      </c>
    </row>
    <row r="8" spans="2:10" x14ac:dyDescent="0.25">
      <c r="B8" s="44" t="s">
        <v>183</v>
      </c>
      <c r="C8" s="13">
        <v>24</v>
      </c>
      <c r="D8" s="45">
        <v>0</v>
      </c>
      <c r="E8" s="46">
        <f>C8*D8</f>
        <v>0</v>
      </c>
      <c r="F8" s="46">
        <v>0</v>
      </c>
      <c r="G8" s="46">
        <f>E8*F8</f>
        <v>0</v>
      </c>
      <c r="H8" s="47">
        <f t="shared" si="0"/>
        <v>0</v>
      </c>
      <c r="I8" s="47">
        <f t="shared" si="1"/>
        <v>0</v>
      </c>
      <c r="J8" s="48">
        <f>G8*Inputs!$D$17+H8*Inputs!$D$16+I8*Inputs!$D$18</f>
        <v>0</v>
      </c>
    </row>
    <row r="9" spans="2:10" x14ac:dyDescent="0.25">
      <c r="B9" s="44" t="s">
        <v>40</v>
      </c>
      <c r="C9" s="13"/>
      <c r="D9" s="13"/>
      <c r="E9" s="46"/>
      <c r="F9" s="46"/>
      <c r="G9" s="46"/>
      <c r="H9" s="46"/>
      <c r="I9" s="46"/>
      <c r="J9" s="50"/>
    </row>
    <row r="10" spans="2:10" x14ac:dyDescent="0.25">
      <c r="B10" s="44" t="s">
        <v>44</v>
      </c>
      <c r="C10" s="13">
        <v>4</v>
      </c>
      <c r="D10" s="13">
        <v>1</v>
      </c>
      <c r="E10" s="46">
        <f t="shared" ref="E10:E14" si="2">C10*D10</f>
        <v>4</v>
      </c>
      <c r="F10" s="46">
        <v>0</v>
      </c>
      <c r="G10" s="46">
        <f t="shared" ref="G10:G14" si="3">E10*F10</f>
        <v>0</v>
      </c>
      <c r="H10" s="47">
        <f t="shared" si="0"/>
        <v>0</v>
      </c>
      <c r="I10" s="47">
        <f t="shared" ref="I10:I14" si="4">G10*0.1</f>
        <v>0</v>
      </c>
      <c r="J10" s="48">
        <f>G10*Inputs!$D$17+H10*Inputs!$D$16+I10*Inputs!$D$18</f>
        <v>0</v>
      </c>
    </row>
    <row r="11" spans="2:10" x14ac:dyDescent="0.25">
      <c r="B11" s="44" t="s">
        <v>43</v>
      </c>
      <c r="C11" s="13">
        <v>8</v>
      </c>
      <c r="D11" s="13">
        <v>1</v>
      </c>
      <c r="E11" s="46">
        <f t="shared" si="2"/>
        <v>8</v>
      </c>
      <c r="F11" s="46">
        <v>0</v>
      </c>
      <c r="G11" s="46">
        <f t="shared" si="3"/>
        <v>0</v>
      </c>
      <c r="H11" s="47">
        <f t="shared" si="0"/>
        <v>0</v>
      </c>
      <c r="I11" s="47">
        <f t="shared" si="4"/>
        <v>0</v>
      </c>
      <c r="J11" s="48">
        <f>G11*Inputs!$D$17+H11*Inputs!$D$16+I11*Inputs!$D$18</f>
        <v>0</v>
      </c>
    </row>
    <row r="12" spans="2:10" x14ac:dyDescent="0.25">
      <c r="B12" s="44" t="s">
        <v>47</v>
      </c>
      <c r="C12" s="13">
        <v>8</v>
      </c>
      <c r="D12" s="13">
        <v>1</v>
      </c>
      <c r="E12" s="46">
        <v>0</v>
      </c>
      <c r="F12" s="46">
        <v>0</v>
      </c>
      <c r="G12" s="46">
        <f t="shared" si="3"/>
        <v>0</v>
      </c>
      <c r="H12" s="47">
        <f t="shared" si="0"/>
        <v>0</v>
      </c>
      <c r="I12" s="47">
        <f t="shared" si="4"/>
        <v>0</v>
      </c>
      <c r="J12" s="48">
        <f>G12*Inputs!$D$17+H12*Inputs!$D$16+I12*Inputs!$D$18</f>
        <v>0</v>
      </c>
    </row>
    <row r="13" spans="2:10" x14ac:dyDescent="0.25">
      <c r="B13" s="44" t="s">
        <v>48</v>
      </c>
      <c r="C13" s="13">
        <v>12</v>
      </c>
      <c r="D13" s="13">
        <v>2</v>
      </c>
      <c r="E13" s="46">
        <v>0</v>
      </c>
      <c r="F13" s="46">
        <v>0</v>
      </c>
      <c r="G13" s="51">
        <f t="shared" si="3"/>
        <v>0</v>
      </c>
      <c r="H13" s="47">
        <f t="shared" si="0"/>
        <v>0</v>
      </c>
      <c r="I13" s="47">
        <f t="shared" si="4"/>
        <v>0</v>
      </c>
      <c r="J13" s="48">
        <f>G13*Inputs!$D$17+H13*Inputs!$D$16+I13*Inputs!$D$18</f>
        <v>0</v>
      </c>
    </row>
    <row r="14" spans="2:10" x14ac:dyDescent="0.25">
      <c r="B14" s="49" t="s">
        <v>49</v>
      </c>
      <c r="C14" s="52">
        <v>2</v>
      </c>
      <c r="D14" s="52">
        <v>2</v>
      </c>
      <c r="E14" s="53">
        <f t="shared" si="2"/>
        <v>4</v>
      </c>
      <c r="F14" s="46">
        <v>10</v>
      </c>
      <c r="G14" s="51">
        <f t="shared" si="3"/>
        <v>40</v>
      </c>
      <c r="H14" s="47">
        <f t="shared" si="0"/>
        <v>2</v>
      </c>
      <c r="I14" s="47">
        <f t="shared" si="4"/>
        <v>4</v>
      </c>
      <c r="J14" s="48">
        <f>G14*Inputs!$D$17+H14*Inputs!$D$16+I14*Inputs!$D$18</f>
        <v>2156.864</v>
      </c>
    </row>
    <row r="15" spans="2:10" ht="15.75" thickBot="1" x14ac:dyDescent="0.3">
      <c r="B15" s="263" t="s">
        <v>41</v>
      </c>
      <c r="C15" s="264"/>
      <c r="D15" s="264"/>
      <c r="E15" s="264"/>
      <c r="F15" s="265"/>
      <c r="G15" s="266">
        <f>ROUND(SUM(G7:I14),0)</f>
        <v>46</v>
      </c>
      <c r="H15" s="266"/>
      <c r="I15" s="267"/>
      <c r="J15" s="54">
        <f>ROUND(SUM(J7:J14),-2)</f>
        <v>2200</v>
      </c>
    </row>
    <row r="17" spans="2:12" x14ac:dyDescent="0.25">
      <c r="B17" s="55" t="s">
        <v>26</v>
      </c>
    </row>
    <row r="18" spans="2:12" x14ac:dyDescent="0.25">
      <c r="B18" s="205" t="s">
        <v>158</v>
      </c>
      <c r="C18" s="205"/>
      <c r="D18" s="205"/>
      <c r="E18" s="205"/>
      <c r="F18" s="205"/>
      <c r="G18" s="205"/>
      <c r="H18" s="205"/>
      <c r="I18" s="205"/>
      <c r="J18" s="205"/>
    </row>
    <row r="19" spans="2:12" ht="45" customHeight="1" x14ac:dyDescent="0.25">
      <c r="B19" s="206" t="s">
        <v>42</v>
      </c>
      <c r="C19" s="207"/>
      <c r="D19" s="207"/>
      <c r="E19" s="207"/>
      <c r="F19" s="207"/>
      <c r="G19" s="207"/>
      <c r="H19" s="207"/>
      <c r="I19" s="207"/>
      <c r="J19" s="207"/>
    </row>
    <row r="20" spans="2:12" x14ac:dyDescent="0.25">
      <c r="B20" s="32" t="s">
        <v>55</v>
      </c>
      <c r="C20" s="33"/>
      <c r="D20" s="33"/>
      <c r="E20" s="33"/>
      <c r="F20" s="33"/>
      <c r="G20" s="33"/>
      <c r="H20" s="33"/>
      <c r="I20" s="33"/>
      <c r="J20" s="33"/>
    </row>
    <row r="21" spans="2:12" ht="57" customHeight="1" x14ac:dyDescent="0.25">
      <c r="B21" s="205" t="s">
        <v>179</v>
      </c>
      <c r="C21" s="205"/>
      <c r="D21" s="205"/>
      <c r="E21" s="205"/>
      <c r="F21" s="205"/>
      <c r="G21" s="205"/>
      <c r="H21" s="205"/>
      <c r="I21" s="205"/>
      <c r="J21" s="205"/>
      <c r="K21" s="205"/>
      <c r="L21" s="205"/>
    </row>
    <row r="22" spans="2:12" x14ac:dyDescent="0.25">
      <c r="B22" s="32" t="s">
        <v>45</v>
      </c>
    </row>
    <row r="23" spans="2:12" x14ac:dyDescent="0.25">
      <c r="B23" s="32" t="s">
        <v>46</v>
      </c>
    </row>
    <row r="24" spans="2:12" x14ac:dyDescent="0.25">
      <c r="B24" s="32" t="s">
        <v>53</v>
      </c>
    </row>
    <row r="25" spans="2:12" x14ac:dyDescent="0.25">
      <c r="B25" s="32" t="s">
        <v>54</v>
      </c>
    </row>
    <row r="26" spans="2:12" ht="27" customHeight="1" x14ac:dyDescent="0.25">
      <c r="B26" s="204" t="s">
        <v>50</v>
      </c>
      <c r="C26" s="204"/>
      <c r="D26" s="204"/>
      <c r="E26" s="204"/>
      <c r="F26" s="204"/>
      <c r="G26" s="204"/>
      <c r="H26" s="204"/>
      <c r="I26" s="204"/>
      <c r="J26" s="204"/>
    </row>
  </sheetData>
  <mergeCells count="16">
    <mergeCell ref="B15:F15"/>
    <mergeCell ref="B18:J18"/>
    <mergeCell ref="B19:J19"/>
    <mergeCell ref="B26:J26"/>
    <mergeCell ref="G15:I15"/>
    <mergeCell ref="B21:L21"/>
    <mergeCell ref="G4:G6"/>
    <mergeCell ref="H4:H6"/>
    <mergeCell ref="I4:I6"/>
    <mergeCell ref="J4:J6"/>
    <mergeCell ref="B1:J2"/>
    <mergeCell ref="B3:B6"/>
    <mergeCell ref="C4:C6"/>
    <mergeCell ref="D4:D6"/>
    <mergeCell ref="E4:E6"/>
    <mergeCell ref="F4:F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6"/>
  <sheetViews>
    <sheetView workbookViewId="0">
      <selection activeCell="B21" sqref="B21:L21"/>
    </sheetView>
  </sheetViews>
  <sheetFormatPr defaultRowHeight="15" x14ac:dyDescent="0.25"/>
  <cols>
    <col min="1" max="1" width="2.7109375" customWidth="1"/>
    <col min="2" max="2" width="52.7109375" customWidth="1"/>
    <col min="3" max="3" width="11.7109375" customWidth="1"/>
    <col min="4" max="4" width="14.140625" customWidth="1"/>
    <col min="5" max="5" width="12.28515625" customWidth="1"/>
    <col min="6" max="6" width="9.7109375" customWidth="1"/>
    <col min="7" max="7" width="12.5703125" customWidth="1"/>
    <col min="8" max="8" width="12.85546875" customWidth="1"/>
    <col min="9" max="9" width="12.140625" customWidth="1"/>
  </cols>
  <sheetData>
    <row r="1" spans="2:10" ht="15.75" customHeight="1" x14ac:dyDescent="0.25">
      <c r="B1" s="258" t="s">
        <v>153</v>
      </c>
      <c r="C1" s="258"/>
      <c r="D1" s="258"/>
      <c r="E1" s="258"/>
      <c r="F1" s="258"/>
      <c r="G1" s="258"/>
      <c r="H1" s="258"/>
      <c r="I1" s="258"/>
      <c r="J1" s="258"/>
    </row>
    <row r="2" spans="2:10" ht="15.75" thickBot="1" x14ac:dyDescent="0.3">
      <c r="B2" s="259"/>
      <c r="C2" s="259"/>
      <c r="D2" s="259"/>
      <c r="E2" s="259"/>
      <c r="F2" s="259"/>
      <c r="G2" s="259"/>
      <c r="H2" s="259"/>
      <c r="I2" s="259"/>
      <c r="J2" s="259"/>
    </row>
    <row r="3" spans="2:10" x14ac:dyDescent="0.25">
      <c r="B3" s="260" t="s">
        <v>31</v>
      </c>
      <c r="C3" s="37" t="s">
        <v>1</v>
      </c>
      <c r="D3" s="37" t="s">
        <v>2</v>
      </c>
      <c r="E3" s="37" t="s">
        <v>3</v>
      </c>
      <c r="F3" s="37" t="s">
        <v>4</v>
      </c>
      <c r="G3" s="37" t="s">
        <v>5</v>
      </c>
      <c r="H3" s="37" t="s">
        <v>6</v>
      </c>
      <c r="I3" s="37" t="s">
        <v>7</v>
      </c>
      <c r="J3" s="38" t="s">
        <v>8</v>
      </c>
    </row>
    <row r="4" spans="2:10" x14ac:dyDescent="0.25">
      <c r="B4" s="261"/>
      <c r="C4" s="250" t="s">
        <v>32</v>
      </c>
      <c r="D4" s="250" t="s">
        <v>33</v>
      </c>
      <c r="E4" s="250" t="s">
        <v>34</v>
      </c>
      <c r="F4" s="250" t="s">
        <v>35</v>
      </c>
      <c r="G4" s="250" t="s">
        <v>36</v>
      </c>
      <c r="H4" s="250" t="s">
        <v>37</v>
      </c>
      <c r="I4" s="250" t="s">
        <v>38</v>
      </c>
      <c r="J4" s="255" t="s">
        <v>39</v>
      </c>
    </row>
    <row r="5" spans="2:10" x14ac:dyDescent="0.25">
      <c r="B5" s="261"/>
      <c r="C5" s="251"/>
      <c r="D5" s="251"/>
      <c r="E5" s="251"/>
      <c r="F5" s="251"/>
      <c r="G5" s="251"/>
      <c r="H5" s="253"/>
      <c r="I5" s="251"/>
      <c r="J5" s="256"/>
    </row>
    <row r="6" spans="2:10" ht="15.75" thickBot="1" x14ac:dyDescent="0.3">
      <c r="B6" s="262"/>
      <c r="C6" s="252"/>
      <c r="D6" s="252"/>
      <c r="E6" s="252"/>
      <c r="F6" s="252"/>
      <c r="G6" s="252"/>
      <c r="H6" s="254"/>
      <c r="I6" s="252"/>
      <c r="J6" s="257"/>
    </row>
    <row r="7" spans="2:10" x14ac:dyDescent="0.25">
      <c r="B7" s="39" t="s">
        <v>159</v>
      </c>
      <c r="C7" s="40">
        <v>24</v>
      </c>
      <c r="D7" s="40">
        <v>0</v>
      </c>
      <c r="E7" s="41">
        <f>C7*D7</f>
        <v>0</v>
      </c>
      <c r="F7" s="41">
        <v>0</v>
      </c>
      <c r="G7" s="41">
        <f>E7*F7</f>
        <v>0</v>
      </c>
      <c r="H7" s="42">
        <f t="shared" ref="H7:H14" si="0">G7*0.05</f>
        <v>0</v>
      </c>
      <c r="I7" s="42">
        <f t="shared" ref="I7:I8" si="1">G7*0.1</f>
        <v>0</v>
      </c>
      <c r="J7" s="43">
        <f>G7*Inputs!$D$17+H7*Inputs!$D$16+I7*Inputs!$D$18</f>
        <v>0</v>
      </c>
    </row>
    <row r="8" spans="2:10" x14ac:dyDescent="0.25">
      <c r="B8" s="44" t="s">
        <v>183</v>
      </c>
      <c r="C8" s="13">
        <v>24</v>
      </c>
      <c r="D8" s="45">
        <v>0</v>
      </c>
      <c r="E8" s="46">
        <f>C8*D8</f>
        <v>0</v>
      </c>
      <c r="F8" s="46">
        <v>0</v>
      </c>
      <c r="G8" s="46">
        <f>E8*F8</f>
        <v>0</v>
      </c>
      <c r="H8" s="47">
        <f t="shared" si="0"/>
        <v>0</v>
      </c>
      <c r="I8" s="47">
        <f t="shared" si="1"/>
        <v>0</v>
      </c>
      <c r="J8" s="48">
        <f>G8*Inputs!$D$17+H8*Inputs!$D$16+I8*Inputs!$D$18</f>
        <v>0</v>
      </c>
    </row>
    <row r="9" spans="2:10" x14ac:dyDescent="0.25">
      <c r="B9" s="44" t="s">
        <v>40</v>
      </c>
      <c r="C9" s="13"/>
      <c r="D9" s="13"/>
      <c r="E9" s="46"/>
      <c r="F9" s="46"/>
      <c r="G9" s="46"/>
      <c r="H9" s="46"/>
      <c r="I9" s="46"/>
      <c r="J9" s="50"/>
    </row>
    <row r="10" spans="2:10" x14ac:dyDescent="0.25">
      <c r="B10" s="44" t="s">
        <v>44</v>
      </c>
      <c r="C10" s="13">
        <v>4</v>
      </c>
      <c r="D10" s="13">
        <v>1</v>
      </c>
      <c r="E10" s="46">
        <f t="shared" ref="E10:E14" si="2">C10*D10</f>
        <v>4</v>
      </c>
      <c r="F10" s="46">
        <v>0</v>
      </c>
      <c r="G10" s="46">
        <f t="shared" ref="G10:G14" si="3">E10*F10</f>
        <v>0</v>
      </c>
      <c r="H10" s="47">
        <f t="shared" si="0"/>
        <v>0</v>
      </c>
      <c r="I10" s="47">
        <f t="shared" ref="I10:I14" si="4">G10*0.1</f>
        <v>0</v>
      </c>
      <c r="J10" s="48">
        <f>G10*Inputs!$D$17+H10*Inputs!$D$16+I10*Inputs!$D$18</f>
        <v>0</v>
      </c>
    </row>
    <row r="11" spans="2:10" x14ac:dyDescent="0.25">
      <c r="B11" s="44" t="s">
        <v>43</v>
      </c>
      <c r="C11" s="13">
        <v>8</v>
      </c>
      <c r="D11" s="13">
        <v>1</v>
      </c>
      <c r="E11" s="46">
        <f t="shared" si="2"/>
        <v>8</v>
      </c>
      <c r="F11" s="46">
        <v>0</v>
      </c>
      <c r="G11" s="46">
        <f t="shared" si="3"/>
        <v>0</v>
      </c>
      <c r="H11" s="47">
        <f t="shared" si="0"/>
        <v>0</v>
      </c>
      <c r="I11" s="47">
        <f t="shared" si="4"/>
        <v>0</v>
      </c>
      <c r="J11" s="48">
        <f>G11*Inputs!$D$17+H11*Inputs!$D$16+I11*Inputs!$D$18</f>
        <v>0</v>
      </c>
    </row>
    <row r="12" spans="2:10" x14ac:dyDescent="0.25">
      <c r="B12" s="44" t="s">
        <v>47</v>
      </c>
      <c r="C12" s="13">
        <v>8</v>
      </c>
      <c r="D12" s="13">
        <v>1</v>
      </c>
      <c r="E12" s="46">
        <v>0</v>
      </c>
      <c r="F12" s="46">
        <v>0</v>
      </c>
      <c r="G12" s="46">
        <f t="shared" si="3"/>
        <v>0</v>
      </c>
      <c r="H12" s="47">
        <f t="shared" si="0"/>
        <v>0</v>
      </c>
      <c r="I12" s="47">
        <f t="shared" si="4"/>
        <v>0</v>
      </c>
      <c r="J12" s="48">
        <f>G12*Inputs!$D$17+H12*Inputs!$D$16+I12*Inputs!$D$18</f>
        <v>0</v>
      </c>
    </row>
    <row r="13" spans="2:10" x14ac:dyDescent="0.25">
      <c r="B13" s="44" t="s">
        <v>48</v>
      </c>
      <c r="C13" s="13">
        <v>12</v>
      </c>
      <c r="D13" s="13">
        <v>2</v>
      </c>
      <c r="E13" s="46">
        <v>0</v>
      </c>
      <c r="F13" s="46">
        <v>0</v>
      </c>
      <c r="G13" s="51">
        <f t="shared" si="3"/>
        <v>0</v>
      </c>
      <c r="H13" s="47">
        <f t="shared" si="0"/>
        <v>0</v>
      </c>
      <c r="I13" s="47">
        <f t="shared" si="4"/>
        <v>0</v>
      </c>
      <c r="J13" s="48">
        <f>G13*Inputs!$D$17+H13*Inputs!$D$16+I13*Inputs!$D$18</f>
        <v>0</v>
      </c>
    </row>
    <row r="14" spans="2:10" x14ac:dyDescent="0.25">
      <c r="B14" s="49" t="s">
        <v>49</v>
      </c>
      <c r="C14" s="52">
        <v>2</v>
      </c>
      <c r="D14" s="52">
        <v>2</v>
      </c>
      <c r="E14" s="53">
        <f t="shared" si="2"/>
        <v>4</v>
      </c>
      <c r="F14" s="46">
        <v>0</v>
      </c>
      <c r="G14" s="51">
        <f t="shared" si="3"/>
        <v>0</v>
      </c>
      <c r="H14" s="47">
        <f t="shared" si="0"/>
        <v>0</v>
      </c>
      <c r="I14" s="47">
        <f t="shared" si="4"/>
        <v>0</v>
      </c>
      <c r="J14" s="48">
        <f>G14*Inputs!$D$17+H14*Inputs!$D$16+I14*Inputs!$D$18</f>
        <v>0</v>
      </c>
    </row>
    <row r="15" spans="2:10" ht="15.75" thickBot="1" x14ac:dyDescent="0.3">
      <c r="B15" s="263" t="s">
        <v>41</v>
      </c>
      <c r="C15" s="264"/>
      <c r="D15" s="264"/>
      <c r="E15" s="264"/>
      <c r="F15" s="265"/>
      <c r="G15" s="266">
        <f>ROUND(SUM(G7:I14),0)</f>
        <v>0</v>
      </c>
      <c r="H15" s="266"/>
      <c r="I15" s="267"/>
      <c r="J15" s="54">
        <f>ROUND(SUM(J7:J14),-1)</f>
        <v>0</v>
      </c>
    </row>
    <row r="17" spans="2:12" x14ac:dyDescent="0.25">
      <c r="B17" s="55" t="s">
        <v>26</v>
      </c>
    </row>
    <row r="18" spans="2:12" x14ac:dyDescent="0.25">
      <c r="B18" s="205" t="s">
        <v>158</v>
      </c>
      <c r="C18" s="205"/>
      <c r="D18" s="205"/>
      <c r="E18" s="205"/>
      <c r="F18" s="205"/>
      <c r="G18" s="205"/>
      <c r="H18" s="205"/>
      <c r="I18" s="205"/>
      <c r="J18" s="205"/>
    </row>
    <row r="19" spans="2:12" ht="45" customHeight="1" x14ac:dyDescent="0.25">
      <c r="B19" s="206" t="s">
        <v>42</v>
      </c>
      <c r="C19" s="207"/>
      <c r="D19" s="207"/>
      <c r="E19" s="207"/>
      <c r="F19" s="207"/>
      <c r="G19" s="207"/>
      <c r="H19" s="207"/>
      <c r="I19" s="207"/>
      <c r="J19" s="207"/>
    </row>
    <row r="20" spans="2:12" x14ac:dyDescent="0.25">
      <c r="B20" s="32" t="s">
        <v>55</v>
      </c>
      <c r="C20" s="33"/>
      <c r="D20" s="33"/>
      <c r="E20" s="33"/>
      <c r="F20" s="33"/>
      <c r="G20" s="33"/>
      <c r="H20" s="33"/>
      <c r="I20" s="33"/>
      <c r="J20" s="33"/>
    </row>
    <row r="21" spans="2:12" ht="57" customHeight="1" x14ac:dyDescent="0.25">
      <c r="B21" s="205" t="s">
        <v>179</v>
      </c>
      <c r="C21" s="205"/>
      <c r="D21" s="205"/>
      <c r="E21" s="205"/>
      <c r="F21" s="205"/>
      <c r="G21" s="205"/>
      <c r="H21" s="205"/>
      <c r="I21" s="205"/>
      <c r="J21" s="205"/>
      <c r="K21" s="205"/>
      <c r="L21" s="205"/>
    </row>
    <row r="22" spans="2:12" x14ac:dyDescent="0.25">
      <c r="B22" s="32" t="s">
        <v>45</v>
      </c>
    </row>
    <row r="23" spans="2:12" x14ac:dyDescent="0.25">
      <c r="B23" s="32" t="s">
        <v>46</v>
      </c>
    </row>
    <row r="24" spans="2:12" x14ac:dyDescent="0.25">
      <c r="B24" s="32" t="s">
        <v>53</v>
      </c>
    </row>
    <row r="25" spans="2:12" x14ac:dyDescent="0.25">
      <c r="B25" s="32" t="s">
        <v>54</v>
      </c>
    </row>
    <row r="26" spans="2:12" ht="27" customHeight="1" x14ac:dyDescent="0.25">
      <c r="B26" s="204" t="s">
        <v>50</v>
      </c>
      <c r="C26" s="204"/>
      <c r="D26" s="204"/>
      <c r="E26" s="204"/>
      <c r="F26" s="204"/>
      <c r="G26" s="204"/>
      <c r="H26" s="204"/>
      <c r="I26" s="204"/>
      <c r="J26" s="204"/>
    </row>
  </sheetData>
  <mergeCells count="16">
    <mergeCell ref="B21:L21"/>
    <mergeCell ref="B26:J26"/>
    <mergeCell ref="B1:J2"/>
    <mergeCell ref="B3:B6"/>
    <mergeCell ref="C4:C6"/>
    <mergeCell ref="D4:D6"/>
    <mergeCell ref="E4:E6"/>
    <mergeCell ref="F4:F6"/>
    <mergeCell ref="G4:G6"/>
    <mergeCell ref="H4:H6"/>
    <mergeCell ref="I4:I6"/>
    <mergeCell ref="J4:J6"/>
    <mergeCell ref="B15:F15"/>
    <mergeCell ref="G15:I15"/>
    <mergeCell ref="B18:J18"/>
    <mergeCell ref="B19:J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Inputs</vt:lpstr>
      <vt:lpstr>Current ICR</vt:lpstr>
      <vt:lpstr>TBL1-YR1</vt:lpstr>
      <vt:lpstr>TBL2-YR2</vt:lpstr>
      <vt:lpstr>TBL3-YR3</vt:lpstr>
      <vt:lpstr>TBL4-SUMMARY</vt:lpstr>
      <vt:lpstr>TBL5-EPA-YR1</vt:lpstr>
      <vt:lpstr>TBL6-EPA-YR2</vt:lpstr>
      <vt:lpstr>TBL7-EPA-YR3</vt:lpstr>
      <vt:lpstr>TBL8-EPA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 Lange</dc:creator>
  <cp:lastModifiedBy>Whitfield, Kaye</cp:lastModifiedBy>
  <cp:lastPrinted>2018-02-01T21:20:50Z</cp:lastPrinted>
  <dcterms:created xsi:type="dcterms:W3CDTF">2018-01-23T21:19:08Z</dcterms:created>
  <dcterms:modified xsi:type="dcterms:W3CDTF">2018-06-19T12:28:07Z</dcterms:modified>
</cp:coreProperties>
</file>