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Kerwin\Downloads\"/>
    </mc:Choice>
  </mc:AlternateContent>
  <bookViews>
    <workbookView xWindow="0" yWindow="0" windowWidth="15360" windowHeight="15210"/>
  </bookViews>
  <sheets>
    <sheet name="Registrant" sheetId="1" r:id="rId1"/>
    <sheet name="EPA" sheetId="2" r:id="rId2"/>
    <sheet name="Documentation 2009" sheetId="3" state="hidden" r:id="rId3"/>
  </sheets>
  <externalReferences>
    <externalReference r:id="rId4"/>
  </externalReferences>
  <definedNames>
    <definedName name="Fringe">[1]Fringe!$B$8</definedName>
  </definedNames>
  <calcPr calcId="171027"/>
</workbook>
</file>

<file path=xl/calcChain.xml><?xml version="1.0" encoding="utf-8"?>
<calcChain xmlns="http://schemas.openxmlformats.org/spreadsheetml/2006/main">
  <c r="C64" i="2" l="1"/>
  <c r="B64" i="2"/>
  <c r="C58" i="2" l="1"/>
  <c r="C57" i="2"/>
  <c r="B58" i="2"/>
  <c r="B57" i="2"/>
  <c r="E50" i="2"/>
  <c r="E49" i="2"/>
  <c r="E48" i="2"/>
  <c r="B50" i="2"/>
  <c r="B49" i="2"/>
  <c r="B48" i="2"/>
  <c r="C44" i="2"/>
  <c r="F44" i="2"/>
  <c r="F43" i="2"/>
  <c r="F42" i="2"/>
  <c r="F41" i="2"/>
  <c r="E43" i="2"/>
  <c r="E42" i="2"/>
  <c r="E41" i="2"/>
  <c r="B45" i="2"/>
  <c r="C50" i="2" s="1"/>
  <c r="D50" i="2" s="1"/>
  <c r="F50" i="2" s="1"/>
  <c r="E33" i="2"/>
  <c r="E32" i="2"/>
  <c r="E31" i="2"/>
  <c r="B33" i="2"/>
  <c r="B32" i="2"/>
  <c r="B31" i="2"/>
  <c r="B28" i="2"/>
  <c r="C34" i="2" s="1"/>
  <c r="D34" i="2" s="1"/>
  <c r="F27" i="2"/>
  <c r="F26" i="2"/>
  <c r="F25" i="2"/>
  <c r="E27" i="2"/>
  <c r="E26" i="2"/>
  <c r="E25" i="2"/>
  <c r="C51" i="2" l="1"/>
  <c r="D51" i="2" s="1"/>
  <c r="D57" i="2"/>
  <c r="E57" i="2" s="1"/>
  <c r="E59" i="2" s="1"/>
  <c r="B65" i="2" s="1"/>
  <c r="D58" i="2"/>
  <c r="E58" i="2" s="1"/>
  <c r="C32" i="2"/>
  <c r="D32" i="2" s="1"/>
  <c r="F32" i="2" s="1"/>
  <c r="C33" i="2"/>
  <c r="D33" i="2" s="1"/>
  <c r="F33" i="2" s="1"/>
  <c r="C31" i="2"/>
  <c r="D31" i="2" s="1"/>
  <c r="F31" i="2" s="1"/>
  <c r="F34" i="2" s="1"/>
  <c r="F57" i="2" s="1"/>
  <c r="C48" i="2"/>
  <c r="D48" i="2" s="1"/>
  <c r="F48" i="2" s="1"/>
  <c r="C49" i="2"/>
  <c r="D49" i="2" s="1"/>
  <c r="F49" i="2" s="1"/>
  <c r="C37" i="1"/>
  <c r="C36" i="1"/>
  <c r="C35" i="1"/>
  <c r="C34" i="1"/>
  <c r="E73" i="1"/>
  <c r="G71" i="1"/>
  <c r="E72" i="1"/>
  <c r="E71" i="1"/>
  <c r="H71" i="1" s="1"/>
  <c r="B77" i="1"/>
  <c r="G73" i="1" s="1"/>
  <c r="F51" i="2" l="1"/>
  <c r="F58" i="2" s="1"/>
  <c r="F59" i="2" s="1"/>
  <c r="C65" i="2" s="1"/>
  <c r="H73" i="1"/>
  <c r="D59" i="2"/>
  <c r="D44" i="2"/>
  <c r="B44" i="2"/>
  <c r="B27" i="2"/>
  <c r="B76" i="1"/>
  <c r="G72" i="1" s="1"/>
  <c r="D63" i="1"/>
  <c r="D62" i="1"/>
  <c r="E48" i="1"/>
  <c r="E47" i="1"/>
  <c r="E46" i="1"/>
  <c r="E45" i="1"/>
  <c r="E44" i="1"/>
  <c r="C56" i="1"/>
  <c r="C55" i="1"/>
  <c r="C54" i="1"/>
  <c r="C53" i="1"/>
  <c r="E29" i="1"/>
  <c r="E28" i="1"/>
  <c r="E27" i="1"/>
  <c r="E26" i="1"/>
  <c r="E25" i="1"/>
  <c r="C30" i="1"/>
  <c r="B35" i="1" s="1"/>
  <c r="D35" i="1" s="1"/>
  <c r="C27" i="2"/>
  <c r="D27" i="2"/>
  <c r="D49" i="1"/>
  <c r="B55" i="1" s="1"/>
  <c r="C49" i="1"/>
  <c r="B54" i="1" s="1"/>
  <c r="B49" i="1"/>
  <c r="B53" i="1" s="1"/>
  <c r="D30" i="1"/>
  <c r="B36" i="1" s="1"/>
  <c r="D36" i="1" s="1"/>
  <c r="H72" i="1" l="1"/>
  <c r="E44" i="2"/>
  <c r="B51" i="2"/>
  <c r="G74" i="1"/>
  <c r="B78" i="1"/>
  <c r="B34" i="2"/>
  <c r="E49" i="1"/>
  <c r="B63" i="1" s="1"/>
  <c r="D64" i="1"/>
  <c r="D53" i="1"/>
  <c r="B56" i="1"/>
  <c r="D56" i="1" s="1"/>
  <c r="D55" i="1"/>
  <c r="D54" i="1"/>
  <c r="E30" i="1"/>
  <c r="B30" i="1"/>
  <c r="B70" i="1"/>
  <c r="C70" i="1"/>
  <c r="D70" i="1"/>
  <c r="B34" i="1" l="1"/>
  <c r="D34" i="1" s="1"/>
  <c r="B62" i="1"/>
  <c r="J33" i="1"/>
  <c r="F71" i="1"/>
  <c r="I71" i="1" s="1"/>
  <c r="F73" i="1"/>
  <c r="I73" i="1" s="1"/>
  <c r="F72" i="1"/>
  <c r="I72" i="1" s="1"/>
  <c r="H74" i="1"/>
  <c r="E63" i="1"/>
  <c r="D24" i="2"/>
  <c r="D40" i="2"/>
  <c r="C24" i="2"/>
  <c r="C40" i="2"/>
  <c r="B24" i="2"/>
  <c r="B40" i="2"/>
  <c r="D24" i="1"/>
  <c r="E36" i="1" s="1"/>
  <c r="F36" i="1" s="1"/>
  <c r="D43" i="1"/>
  <c r="E55" i="1" s="1"/>
  <c r="F55" i="1" s="1"/>
  <c r="B24" i="1"/>
  <c r="E34" i="1" s="1"/>
  <c r="B43" i="1"/>
  <c r="C24" i="1"/>
  <c r="E35" i="1" s="1"/>
  <c r="F35" i="1" s="1"/>
  <c r="C43" i="1"/>
  <c r="E54" i="1" s="1"/>
  <c r="F54" i="1" s="1"/>
  <c r="F26" i="1"/>
  <c r="B37" i="1" l="1"/>
  <c r="D37" i="1" s="1"/>
  <c r="E62" i="1" s="1"/>
  <c r="E64" i="1" s="1"/>
  <c r="G64" i="1" s="1"/>
  <c r="I74" i="1"/>
  <c r="E53" i="1"/>
  <c r="F53" i="1" s="1"/>
  <c r="F56" i="1" s="1"/>
  <c r="F48" i="1"/>
  <c r="F46" i="1"/>
  <c r="F44" i="1"/>
  <c r="F47" i="1"/>
  <c r="F45" i="1"/>
  <c r="F27" i="1"/>
  <c r="F34" i="1"/>
  <c r="F37" i="1" s="1"/>
  <c r="F25" i="1"/>
  <c r="F29" i="1"/>
  <c r="F28" i="1"/>
  <c r="B66" i="2" l="1"/>
  <c r="E64" i="2"/>
  <c r="F63" i="1"/>
  <c r="F62" i="1"/>
  <c r="F64" i="1" s="1"/>
  <c r="F49" i="1"/>
  <c r="C63" i="1" s="1"/>
  <c r="F30" i="1"/>
  <c r="C62" i="1" s="1"/>
  <c r="C66" i="2" l="1"/>
  <c r="H64" i="2"/>
</calcChain>
</file>

<file path=xl/sharedStrings.xml><?xml version="1.0" encoding="utf-8"?>
<sst xmlns="http://schemas.openxmlformats.org/spreadsheetml/2006/main" count="256" uniqueCount="115">
  <si>
    <t>Labor Category:</t>
  </si>
  <si>
    <t>Formula</t>
  </si>
  <si>
    <t>Managerial</t>
  </si>
  <si>
    <t>Technical</t>
  </si>
  <si>
    <t>Clerical</t>
  </si>
  <si>
    <t xml:space="preserve"> = W</t>
  </si>
  <si>
    <t>Lb = B/W</t>
  </si>
  <si>
    <t>Benefits per hour</t>
  </si>
  <si>
    <t>B = W*Lb</t>
  </si>
  <si>
    <t>Loaded Hourly Rate</t>
  </si>
  <si>
    <t>Wb = W + B = W(1+Lb)</t>
  </si>
  <si>
    <t>Lo = OH/Wb</t>
  </si>
  <si>
    <t>50%</t>
  </si>
  <si>
    <t>Overhead per hour</t>
  </si>
  <si>
    <t>OH = Wb*Lo</t>
  </si>
  <si>
    <t>Fully Loaded Hourly Rate</t>
  </si>
  <si>
    <t xml:space="preserve">Wf = Wb + OH
 = W + B + OH  </t>
  </si>
  <si>
    <t>1.  Data Source:  BLS</t>
  </si>
  <si>
    <t>http://www.bls.gov/oes/current/naics4_325300.htm</t>
  </si>
  <si>
    <t xml:space="preserve">     NAICS 325300 - Pesticide, Fertilizer, and Other Agricultural Chemical Manufacturing</t>
  </si>
  <si>
    <t xml:space="preserve">     Standard Occupational Codes:</t>
  </si>
  <si>
    <t xml:space="preserve">       Management:   </t>
  </si>
  <si>
    <t>11-0000, Management Occupations</t>
  </si>
  <si>
    <t xml:space="preserve">       Technical:   </t>
  </si>
  <si>
    <t>19-0000, Life, Physical, and Social Science Occupations</t>
  </si>
  <si>
    <t xml:space="preserve">       Clerical:   </t>
  </si>
  <si>
    <t>43-0000, Office and Administrative Support Occupations</t>
  </si>
  <si>
    <t>Read Instructions</t>
  </si>
  <si>
    <t>Create Information</t>
  </si>
  <si>
    <t>Compile and Review</t>
  </si>
  <si>
    <t>Complete Paperwork</t>
  </si>
  <si>
    <t>Store and Maintain Data</t>
  </si>
  <si>
    <t>Collection Activities</t>
  </si>
  <si>
    <t>Total</t>
  </si>
  <si>
    <t>Hours</t>
  </si>
  <si>
    <t>Costs ($)</t>
  </si>
  <si>
    <t xml:space="preserve">Clerical </t>
  </si>
  <si>
    <t>Plan Training</t>
  </si>
  <si>
    <t>Conduct Employee Training</t>
  </si>
  <si>
    <t>Follow-up, Tracking</t>
  </si>
  <si>
    <t xml:space="preserve">http://www.bls.gov/oes/current/naics4_999100.htm </t>
  </si>
  <si>
    <t xml:space="preserve">     NAICS 999100 - Federal Executive Branch </t>
  </si>
  <si>
    <t>Screen Submitted Information</t>
  </si>
  <si>
    <t>Record, File and Track Submissions</t>
  </si>
  <si>
    <t>Communications, Guidance</t>
  </si>
  <si>
    <t>Pesticide Registrants (NAICS: 325300)</t>
  </si>
  <si>
    <t>Burden Hours (per study) by Labor Type</t>
  </si>
  <si>
    <t>Number of Submissions</t>
  </si>
  <si>
    <t>TOTAL</t>
  </si>
  <si>
    <t>Table 1b. Annual Respondent Burden and Cost Estimates - STUDIES</t>
  </si>
  <si>
    <t>Labor Category</t>
  </si>
  <si>
    <t>Burden Hours per Request</t>
  </si>
  <si>
    <t>Total Annual Hours</t>
  </si>
  <si>
    <t>Labor Rate ($/hr)</t>
  </si>
  <si>
    <t>Annual Submissions</t>
  </si>
  <si>
    <t>STUDIES</t>
  </si>
  <si>
    <t>INCIDENTS</t>
  </si>
  <si>
    <t>Burden Hours (per study) by Labor Category</t>
  </si>
  <si>
    <t>TRAINING</t>
  </si>
  <si>
    <t>ALL SUBMISSIONS (STUDIES + INCIDENTS)</t>
  </si>
  <si>
    <t>Table 2a. Respondent Burden and Cost Estimates per Submission - INCIDENTS</t>
  </si>
  <si>
    <t>Table 2b. Annual Respondent Burden and Cost Estimates - INCIDENTS</t>
  </si>
  <si>
    <t>Studies</t>
  </si>
  <si>
    <t>Incidents</t>
  </si>
  <si>
    <t>Per Submission Estimates</t>
  </si>
  <si>
    <t>Burden Hours</t>
  </si>
  <si>
    <t>Total Submissions Expected per Year</t>
  </si>
  <si>
    <t>Totals</t>
  </si>
  <si>
    <t>Training Activity</t>
  </si>
  <si>
    <t>Based on the number of registrants</t>
  </si>
  <si>
    <t>Based on the assumption that each registrant trains 10 employees per year in 6a2 activities</t>
  </si>
  <si>
    <t>ALL ACTIVITIES (STUDIES + INCIDENTS + TRAINING)</t>
  </si>
  <si>
    <t>Total (per activity)</t>
  </si>
  <si>
    <t>Expected Activities each Year</t>
  </si>
  <si>
    <t>Submission Type or Activity</t>
  </si>
  <si>
    <t>Total Submissions or Activities each Year</t>
  </si>
  <si>
    <t>TOTALS</t>
  </si>
  <si>
    <t>Sum of all activities</t>
  </si>
  <si>
    <t>EPA or Federal Government (NAICS: 999100)</t>
  </si>
  <si>
    <t>Agency Burden</t>
  </si>
  <si>
    <t>Screen submitted information</t>
  </si>
  <si>
    <t>Record, file, and track submissions</t>
  </si>
  <si>
    <t>Table 6a. Agency Burden and Cost Estimates per Submission - STUDIES</t>
  </si>
  <si>
    <t>Burden Hours per Submission by Labor Category</t>
  </si>
  <si>
    <t>Table 6b. Annual Agency Burden and Cost Estimates - STUDIES</t>
  </si>
  <si>
    <t>Table 7a. Agency Burden and Cost Estimates per Submission - INCIDENTS</t>
  </si>
  <si>
    <t>Table 7b. Annual Agency Burden and Cost Estimates - INCIDENTS</t>
  </si>
  <si>
    <t>Table 8. Total Annual Agency Burden and Cost Estimates</t>
  </si>
  <si>
    <t>Annual Respondent Burden and Cost Estimates</t>
  </si>
  <si>
    <t>Annual Agency Burden and Cost Estimates</t>
  </si>
  <si>
    <t>TOTAL (per year)</t>
  </si>
  <si>
    <t xml:space="preserve"> updated 09/21/2017</t>
  </si>
  <si>
    <t>Unloaded Hourly Rate1</t>
  </si>
  <si>
    <t>Benefits Percentage2</t>
  </si>
  <si>
    <t>Overhead Percentage3</t>
  </si>
  <si>
    <t>May 2016 data</t>
  </si>
  <si>
    <t>Last Modified Date: September 21, 2017</t>
  </si>
  <si>
    <t>2. Fringe benefits/wage per hour.  The average for non farm, non federal civilian workers.</t>
  </si>
  <si>
    <t>3. U. S. Environmental Protection Agency, EPA Air Pollution Control Cost Manual, Sixth Edition, EPA-452-02-001, January 2002, pg. 2-34.  The loading for indirect costs is within the range of 20-70% of the load labor rate (wage + benefits) suggested in EPA guidance.</t>
  </si>
  <si>
    <t xml:space="preserve"> </t>
  </si>
  <si>
    <t xml:space="preserve">  updated 4/08/2014</t>
  </si>
  <si>
    <t>Total (per study)</t>
  </si>
  <si>
    <t>Total (per incident)</t>
  </si>
  <si>
    <t>Total (per year)</t>
  </si>
  <si>
    <t>Table 9</t>
  </si>
  <si>
    <t>Table 9. MASTER TABLE</t>
  </si>
  <si>
    <t>hours per respondent</t>
  </si>
  <si>
    <t>per respondent</t>
  </si>
  <si>
    <t>Table 1a. Respondent Burden and Cost Estimates per Submission - STUDIES</t>
  </si>
  <si>
    <t>Table 3. Total Annual Respondent Burden and Cost Estimates for Studies and Incidents</t>
  </si>
  <si>
    <t>Table 4. Registrant Burden and Cost Estimates for Training Activities</t>
  </si>
  <si>
    <t xml:space="preserve">Burden Hours by Labor Category </t>
  </si>
  <si>
    <t>Total Annual Burden and Costs</t>
  </si>
  <si>
    <t>Table 5. Studies + Incidents + Training - Total Annual Respondent Burden and Cost for Respondents</t>
  </si>
  <si>
    <t>Training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</si>
</sst>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0.000"/>
    <numFmt numFmtId="166" formatCode="#,##0.000_);[Red]\(#,##0.000\)"/>
    <numFmt numFmtId="167" formatCode="0.0%"/>
    <numFmt numFmtId="168" formatCode="&quot;$&quot;#,##0.00"/>
    <numFmt numFmtId="169" formatCode="&quot;$&quot;#,##0"/>
    <numFmt numFmtId="170" formatCode="_(* #,##0_);_(* \(#,##0\);_(* &quot;-&quot;??_);_(@_)"/>
  </numFmts>
  <fonts count="8" x14ac:knownFonts="1">
    <font>
      <sz val="10"/>
      <name val="Arial"/>
    </font>
    <font>
      <sz val="10"/>
      <name val="Arial"/>
    </font>
    <font>
      <sz val="12"/>
      <name val="Times New Roman"/>
      <family val="1"/>
    </font>
    <font>
      <sz val="8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2" fillId="0" borderId="0" xfId="0" applyFont="1"/>
    <xf numFmtId="0" fontId="4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6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6" fontId="5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0" fontId="4" fillId="0" borderId="2" xfId="0" applyFont="1" applyBorder="1"/>
    <xf numFmtId="44" fontId="4" fillId="0" borderId="2" xfId="2" applyFont="1" applyBorder="1"/>
    <xf numFmtId="167" fontId="4" fillId="0" borderId="2" xfId="3" applyNumberFormat="1" applyFont="1" applyBorder="1"/>
    <xf numFmtId="0" fontId="4" fillId="0" borderId="2" xfId="0" applyFont="1" applyBorder="1" applyAlignment="1">
      <alignment horizontal="right"/>
    </xf>
    <xf numFmtId="44" fontId="4" fillId="2" borderId="2" xfId="2" applyFont="1" applyFill="1" applyBorder="1"/>
    <xf numFmtId="0" fontId="4" fillId="0" borderId="0" xfId="0" applyFont="1" applyAlignment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68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/>
    </xf>
    <xf numFmtId="2" fontId="4" fillId="0" borderId="2" xfId="0" applyNumberFormat="1" applyFont="1" applyFill="1" applyBorder="1" applyAlignment="1">
      <alignment horizontal="center"/>
    </xf>
    <xf numFmtId="168" fontId="4" fillId="0" borderId="2" xfId="2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/>
    </xf>
    <xf numFmtId="2" fontId="5" fillId="0" borderId="2" xfId="0" applyNumberFormat="1" applyFont="1" applyFill="1" applyBorder="1" applyAlignment="1">
      <alignment horizontal="center"/>
    </xf>
    <xf numFmtId="168" fontId="5" fillId="0" borderId="2" xfId="2" applyNumberFormat="1" applyFont="1" applyFill="1" applyBorder="1" applyAlignment="1">
      <alignment horizontal="center"/>
    </xf>
    <xf numFmtId="0" fontId="5" fillId="0" borderId="0" xfId="0" applyFont="1"/>
    <xf numFmtId="38" fontId="5" fillId="2" borderId="1" xfId="0" applyNumberFormat="1" applyFont="1" applyFill="1" applyBorder="1"/>
    <xf numFmtId="8" fontId="4" fillId="0" borderId="0" xfId="0" applyNumberFormat="1" applyFont="1"/>
    <xf numFmtId="3" fontId="4" fillId="0" borderId="0" xfId="0" applyNumberFormat="1" applyFont="1"/>
    <xf numFmtId="0" fontId="4" fillId="0" borderId="2" xfId="0" applyFont="1" applyFill="1" applyBorder="1" applyAlignment="1">
      <alignment horizontal="left" vertical="center"/>
    </xf>
    <xf numFmtId="8" fontId="4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/>
    <xf numFmtId="40" fontId="4" fillId="0" borderId="2" xfId="0" applyNumberFormat="1" applyFont="1" applyFill="1" applyBorder="1" applyAlignment="1">
      <alignment horizontal="center"/>
    </xf>
    <xf numFmtId="1" fontId="4" fillId="0" borderId="2" xfId="0" applyNumberFormat="1" applyFont="1" applyFill="1" applyBorder="1" applyAlignment="1">
      <alignment horizontal="center"/>
    </xf>
    <xf numFmtId="169" fontId="4" fillId="0" borderId="2" xfId="2" applyNumberFormat="1" applyFont="1" applyFill="1" applyBorder="1" applyAlignment="1">
      <alignment horizontal="center"/>
    </xf>
    <xf numFmtId="0" fontId="5" fillId="0" borderId="2" xfId="0" applyFont="1" applyFill="1" applyBorder="1"/>
    <xf numFmtId="40" fontId="5" fillId="0" borderId="2" xfId="0" applyNumberFormat="1" applyFont="1" applyFill="1" applyBorder="1" applyAlignment="1">
      <alignment horizontal="center"/>
    </xf>
    <xf numFmtId="1" fontId="5" fillId="0" borderId="2" xfId="0" applyNumberFormat="1" applyFont="1" applyFill="1" applyBorder="1" applyAlignment="1">
      <alignment horizontal="center"/>
    </xf>
    <xf numFmtId="168" fontId="5" fillId="0" borderId="2" xfId="0" applyNumberFormat="1" applyFont="1" applyFill="1" applyBorder="1" applyAlignment="1">
      <alignment horizontal="center"/>
    </xf>
    <xf numFmtId="169" fontId="5" fillId="0" borderId="2" xfId="2" applyNumberFormat="1" applyFont="1" applyFill="1" applyBorder="1" applyAlignment="1">
      <alignment horizontal="center"/>
    </xf>
    <xf numFmtId="165" fontId="4" fillId="0" borderId="2" xfId="0" applyNumberFormat="1" applyFont="1" applyFill="1" applyBorder="1" applyAlignment="1">
      <alignment horizontal="center"/>
    </xf>
    <xf numFmtId="168" fontId="4" fillId="0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wrapText="1"/>
    </xf>
    <xf numFmtId="165" fontId="5" fillId="0" borderId="2" xfId="0" applyNumberFormat="1" applyFont="1" applyFill="1" applyBorder="1" applyAlignment="1">
      <alignment horizontal="center"/>
    </xf>
    <xf numFmtId="2" fontId="4" fillId="0" borderId="0" xfId="0" applyNumberFormat="1" applyFont="1"/>
    <xf numFmtId="166" fontId="4" fillId="0" borderId="2" xfId="0" applyNumberFormat="1" applyFont="1" applyFill="1" applyBorder="1" applyAlignment="1">
      <alignment horizontal="center"/>
    </xf>
    <xf numFmtId="3" fontId="4" fillId="0" borderId="2" xfId="0" applyNumberFormat="1" applyFont="1" applyFill="1" applyBorder="1" applyAlignment="1">
      <alignment horizontal="center"/>
    </xf>
    <xf numFmtId="0" fontId="7" fillId="0" borderId="0" xfId="0" applyFont="1"/>
    <xf numFmtId="8" fontId="7" fillId="0" borderId="0" xfId="0" applyNumberFormat="1" applyFont="1"/>
    <xf numFmtId="3" fontId="7" fillId="0" borderId="0" xfId="0" applyNumberFormat="1" applyFont="1"/>
    <xf numFmtId="0" fontId="4" fillId="0" borderId="2" xfId="0" applyFont="1" applyFill="1" applyBorder="1" applyAlignment="1">
      <alignment horizontal="center"/>
    </xf>
    <xf numFmtId="38" fontId="4" fillId="0" borderId="2" xfId="0" applyNumberFormat="1" applyFont="1" applyFill="1" applyBorder="1" applyAlignment="1">
      <alignment horizontal="center"/>
    </xf>
    <xf numFmtId="169" fontId="4" fillId="0" borderId="2" xfId="0" applyNumberFormat="1" applyFont="1" applyFill="1" applyBorder="1" applyAlignment="1">
      <alignment horizontal="center"/>
    </xf>
    <xf numFmtId="38" fontId="5" fillId="0" borderId="2" xfId="0" applyNumberFormat="1" applyFont="1" applyFill="1" applyBorder="1" applyAlignment="1">
      <alignment horizontal="center"/>
    </xf>
    <xf numFmtId="3" fontId="5" fillId="0" borderId="2" xfId="0" applyNumberFormat="1" applyFont="1" applyFill="1" applyBorder="1" applyAlignment="1">
      <alignment horizontal="center"/>
    </xf>
    <xf numFmtId="169" fontId="5" fillId="0" borderId="2" xfId="0" applyNumberFormat="1" applyFont="1" applyFill="1" applyBorder="1" applyAlignment="1">
      <alignment horizontal="center"/>
    </xf>
    <xf numFmtId="0" fontId="4" fillId="0" borderId="0" xfId="0" applyFont="1" applyFill="1" applyBorder="1"/>
    <xf numFmtId="1" fontId="4" fillId="0" borderId="0" xfId="0" applyNumberFormat="1" applyFont="1"/>
    <xf numFmtId="6" fontId="4" fillId="0" borderId="0" xfId="0" applyNumberFormat="1" applyFont="1"/>
    <xf numFmtId="166" fontId="5" fillId="0" borderId="2" xfId="0" applyNumberFormat="1" applyFont="1" applyFill="1" applyBorder="1" applyAlignment="1">
      <alignment horizontal="center"/>
    </xf>
    <xf numFmtId="0" fontId="4" fillId="0" borderId="0" xfId="0" applyFont="1" applyFill="1"/>
    <xf numFmtId="0" fontId="6" fillId="0" borderId="0" xfId="0" applyFont="1" applyFill="1"/>
    <xf numFmtId="44" fontId="4" fillId="0" borderId="2" xfId="2" applyFont="1" applyFill="1" applyBorder="1" applyAlignment="1">
      <alignment horizontal="right" vertical="center"/>
    </xf>
    <xf numFmtId="167" fontId="4" fillId="0" borderId="2" xfId="3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44" fontId="5" fillId="0" borderId="2" xfId="2" applyFont="1" applyFill="1" applyBorder="1" applyAlignment="1">
      <alignment horizontal="right" vertical="center"/>
    </xf>
    <xf numFmtId="3" fontId="4" fillId="0" borderId="0" xfId="0" applyNumberFormat="1" applyFont="1" applyFill="1"/>
    <xf numFmtId="0" fontId="4" fillId="0" borderId="2" xfId="0" applyFont="1" applyFill="1" applyBorder="1" applyAlignment="1">
      <alignment horizontal="center" wrapText="1"/>
    </xf>
    <xf numFmtId="8" fontId="4" fillId="0" borderId="2" xfId="0" applyNumberFormat="1" applyFont="1" applyFill="1" applyBorder="1" applyAlignment="1">
      <alignment horizontal="center" wrapText="1"/>
    </xf>
    <xf numFmtId="4" fontId="4" fillId="0" borderId="2" xfId="0" applyNumberFormat="1" applyFont="1" applyFill="1" applyBorder="1" applyAlignment="1">
      <alignment horizontal="center"/>
    </xf>
    <xf numFmtId="170" fontId="4" fillId="0" borderId="0" xfId="1" applyNumberFormat="1" applyFont="1" applyFill="1"/>
    <xf numFmtId="1" fontId="4" fillId="0" borderId="0" xfId="0" applyNumberFormat="1" applyFont="1" applyFill="1"/>
    <xf numFmtId="2" fontId="4" fillId="0" borderId="2" xfId="1" applyNumberFormat="1" applyFont="1" applyFill="1" applyBorder="1" applyAlignment="1">
      <alignment horizontal="center"/>
    </xf>
    <xf numFmtId="0" fontId="5" fillId="0" borderId="0" xfId="0" applyFont="1" applyFill="1"/>
    <xf numFmtId="38" fontId="5" fillId="0" borderId="2" xfId="0" applyNumberFormat="1" applyFont="1" applyFill="1" applyBorder="1"/>
    <xf numFmtId="8" fontId="4" fillId="0" borderId="0" xfId="0" applyNumberFormat="1" applyFont="1" applyFill="1"/>
    <xf numFmtId="8" fontId="7" fillId="0" borderId="0" xfId="0" applyNumberFormat="1" applyFont="1" applyFill="1"/>
    <xf numFmtId="0" fontId="7" fillId="0" borderId="0" xfId="0" applyFont="1" applyFill="1"/>
    <xf numFmtId="3" fontId="7" fillId="0" borderId="0" xfId="0" applyNumberFormat="1" applyFont="1" applyFill="1"/>
    <xf numFmtId="0" fontId="4" fillId="0" borderId="9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8" fontId="4" fillId="0" borderId="13" xfId="0" applyNumberFormat="1" applyFont="1" applyFill="1" applyBorder="1" applyAlignment="1">
      <alignment horizontal="center" wrapText="1"/>
    </xf>
    <xf numFmtId="8" fontId="4" fillId="0" borderId="5" xfId="0" applyNumberFormat="1" applyFont="1" applyFill="1" applyBorder="1" applyAlignment="1">
      <alignment horizontal="center" wrapText="1"/>
    </xf>
    <xf numFmtId="8" fontId="4" fillId="0" borderId="3" xfId="0" applyNumberFormat="1" applyFont="1" applyFill="1" applyBorder="1" applyAlignment="1">
      <alignment horizontal="center" wrapText="1"/>
    </xf>
    <xf numFmtId="0" fontId="4" fillId="0" borderId="8" xfId="0" applyFont="1" applyFill="1" applyBorder="1"/>
    <xf numFmtId="4" fontId="4" fillId="0" borderId="9" xfId="0" applyNumberFormat="1" applyFont="1" applyFill="1" applyBorder="1" applyAlignment="1">
      <alignment horizontal="center" vertical="center"/>
    </xf>
    <xf numFmtId="4" fontId="4" fillId="0" borderId="10" xfId="0" applyNumberFormat="1" applyFont="1" applyFill="1" applyBorder="1" applyAlignment="1">
      <alignment horizontal="center" vertical="center"/>
    </xf>
    <xf numFmtId="4" fontId="4" fillId="0" borderId="7" xfId="0" applyNumberFormat="1" applyFont="1" applyFill="1" applyBorder="1" applyAlignment="1">
      <alignment horizontal="center" vertical="center"/>
    </xf>
    <xf numFmtId="4" fontId="4" fillId="0" borderId="9" xfId="0" applyNumberFormat="1" applyFont="1" applyFill="1" applyBorder="1" applyAlignment="1">
      <alignment horizontal="center" wrapText="1"/>
    </xf>
    <xf numFmtId="168" fontId="4" fillId="0" borderId="7" xfId="2" applyNumberFormat="1" applyFont="1" applyFill="1" applyBorder="1" applyAlignment="1">
      <alignment horizontal="center" wrapText="1"/>
    </xf>
    <xf numFmtId="0" fontId="4" fillId="0" borderId="15" xfId="0" applyFont="1" applyFill="1" applyBorder="1"/>
    <xf numFmtId="4" fontId="4" fillId="0" borderId="11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4" fontId="4" fillId="0" borderId="12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/>
    </xf>
    <xf numFmtId="168" fontId="4" fillId="0" borderId="12" xfId="2" applyNumberFormat="1" applyFont="1" applyFill="1" applyBorder="1" applyAlignment="1">
      <alignment horizontal="center"/>
    </xf>
    <xf numFmtId="0" fontId="4" fillId="0" borderId="1" xfId="0" applyFont="1" applyFill="1" applyBorder="1"/>
    <xf numFmtId="4" fontId="4" fillId="0" borderId="13" xfId="0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/>
    </xf>
    <xf numFmtId="168" fontId="4" fillId="0" borderId="3" xfId="2" applyNumberFormat="1" applyFont="1" applyFill="1" applyBorder="1" applyAlignment="1">
      <alignment horizontal="center"/>
    </xf>
    <xf numFmtId="4" fontId="5" fillId="0" borderId="14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/>
    </xf>
    <xf numFmtId="168" fontId="5" fillId="0" borderId="4" xfId="2" applyNumberFormat="1" applyFont="1" applyFill="1" applyBorder="1" applyAlignment="1">
      <alignment horizontal="center"/>
    </xf>
    <xf numFmtId="44" fontId="4" fillId="0" borderId="2" xfId="0" applyNumberFormat="1" applyFont="1" applyFill="1" applyBorder="1"/>
    <xf numFmtId="2" fontId="4" fillId="0" borderId="0" xfId="0" applyNumberFormat="1" applyFont="1" applyFill="1"/>
    <xf numFmtId="0" fontId="4" fillId="0" borderId="0" xfId="0" applyFont="1" applyFill="1" applyBorder="1" applyAlignment="1">
      <alignment horizontal="center" vertical="center"/>
    </xf>
    <xf numFmtId="3" fontId="4" fillId="0" borderId="2" xfId="0" applyNumberFormat="1" applyFont="1" applyFill="1" applyBorder="1"/>
    <xf numFmtId="44" fontId="4" fillId="0" borderId="2" xfId="2" applyFont="1" applyFill="1" applyBorder="1"/>
    <xf numFmtId="3" fontId="5" fillId="0" borderId="2" xfId="0" applyNumberFormat="1" applyFont="1" applyFill="1" applyBorder="1"/>
    <xf numFmtId="3" fontId="4" fillId="0" borderId="2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left"/>
    </xf>
    <xf numFmtId="2" fontId="4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 vertical="center"/>
    </xf>
    <xf numFmtId="44" fontId="4" fillId="0" borderId="0" xfId="2" applyFont="1" applyFill="1" applyBorder="1"/>
    <xf numFmtId="164" fontId="4" fillId="0" borderId="0" xfId="0" applyNumberFormat="1" applyFont="1" applyFill="1"/>
    <xf numFmtId="4" fontId="4" fillId="0" borderId="0" xfId="0" applyNumberFormat="1" applyFont="1" applyFill="1"/>
    <xf numFmtId="3" fontId="5" fillId="0" borderId="2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vertical="center"/>
    </xf>
    <xf numFmtId="6" fontId="4" fillId="0" borderId="16" xfId="0" applyNumberFormat="1" applyFont="1" applyFill="1" applyBorder="1" applyAlignment="1">
      <alignment horizontal="center" vertical="center"/>
    </xf>
    <xf numFmtId="3" fontId="4" fillId="0" borderId="16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vertical="center"/>
    </xf>
    <xf numFmtId="3" fontId="5" fillId="0" borderId="16" xfId="0" applyNumberFormat="1" applyFont="1" applyFill="1" applyBorder="1" applyAlignment="1">
      <alignment horizontal="center" vertical="center"/>
    </xf>
    <xf numFmtId="6" fontId="5" fillId="0" borderId="16" xfId="0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44" fontId="4" fillId="0" borderId="2" xfId="2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</xdr:row>
          <xdr:rowOff>161925</xdr:rowOff>
        </xdr:from>
        <xdr:to>
          <xdr:col>9</xdr:col>
          <xdr:colOff>514350</xdr:colOff>
          <xdr:row>48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~%20Economic%20Analysis%20Branch%20~\Wage%20Rates,%20Methodology%20And%20Data\ICRwageTables%20by%20NAICS-May08data-2009-08-2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"/>
      <sheetName val="Tabs"/>
      <sheetName val="Rules"/>
      <sheetName val="NAICS"/>
      <sheetName val="Template"/>
      <sheetName val="Ag"/>
      <sheetName val="Ag Spt"/>
      <sheetName val="Contractors"/>
      <sheetName val="Chem Manuf"/>
      <sheetName val="Registrant"/>
      <sheetName val="Wholesale"/>
      <sheetName val="Retail Supply"/>
      <sheetName val="Retail Stores"/>
      <sheetName val="R&amp;D"/>
      <sheetName val="Bldg Services"/>
      <sheetName val="PCO"/>
      <sheetName val="Colleges"/>
      <sheetName val="IR4"/>
      <sheetName val="Gov"/>
      <sheetName val="EPA"/>
      <sheetName val="State Gov"/>
      <sheetName val="Local Gov"/>
      <sheetName val="Fringe"/>
      <sheetName val="Summary"/>
      <sheetName val="CAplr data"/>
      <sheetName val="data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8">
          <cell r="B8">
            <v>0.43526448362720405</v>
          </cell>
        </row>
      </sheetData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ls.gov/oes/current/naics4_325300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tabSelected="1" zoomScaleNormal="100" workbookViewId="0">
      <selection activeCell="K13" sqref="K13"/>
    </sheetView>
  </sheetViews>
  <sheetFormatPr defaultColWidth="8.85546875" defaultRowHeight="12.75" x14ac:dyDescent="0.2"/>
  <cols>
    <col min="1" max="1" width="25.140625" style="63" customWidth="1"/>
    <col min="2" max="3" width="16.7109375" style="63" customWidth="1"/>
    <col min="4" max="4" width="22" style="63" customWidth="1"/>
    <col min="5" max="5" width="12.5703125" style="63" customWidth="1"/>
    <col min="6" max="6" width="13" style="63" customWidth="1"/>
    <col min="7" max="7" width="11.5703125" style="63" customWidth="1"/>
    <col min="8" max="8" width="8.85546875" style="63"/>
    <col min="9" max="9" width="17.28515625" style="63" customWidth="1"/>
    <col min="10" max="13" width="8.85546875" style="63"/>
    <col min="14" max="14" width="10" style="63" bestFit="1" customWidth="1"/>
    <col min="15" max="16384" width="8.85546875" style="63"/>
  </cols>
  <sheetData>
    <row r="1" spans="1:5" x14ac:dyDescent="0.2">
      <c r="B1" s="63" t="s">
        <v>91</v>
      </c>
    </row>
    <row r="2" spans="1:5" ht="18.75" x14ac:dyDescent="0.3">
      <c r="A2" s="64" t="s">
        <v>45</v>
      </c>
    </row>
    <row r="3" spans="1:5" x14ac:dyDescent="0.2">
      <c r="A3" s="34" t="s">
        <v>0</v>
      </c>
      <c r="B3" s="34" t="s">
        <v>1</v>
      </c>
      <c r="C3" s="34" t="s">
        <v>2</v>
      </c>
      <c r="D3" s="34" t="s">
        <v>3</v>
      </c>
      <c r="E3" s="34" t="s">
        <v>4</v>
      </c>
    </row>
    <row r="4" spans="1:5" x14ac:dyDescent="0.2">
      <c r="A4" s="34" t="s">
        <v>92</v>
      </c>
      <c r="B4" s="34" t="s">
        <v>5</v>
      </c>
      <c r="C4" s="65">
        <v>56.84</v>
      </c>
      <c r="D4" s="65">
        <v>30.6</v>
      </c>
      <c r="E4" s="65">
        <v>19.920000000000002</v>
      </c>
    </row>
    <row r="5" spans="1:5" x14ac:dyDescent="0.2">
      <c r="A5" s="34" t="s">
        <v>93</v>
      </c>
      <c r="B5" s="34" t="s">
        <v>6</v>
      </c>
      <c r="C5" s="66">
        <v>0.4639004149377593</v>
      </c>
      <c r="D5" s="66">
        <v>0.4639004149377593</v>
      </c>
      <c r="E5" s="66">
        <v>0.4639004149377593</v>
      </c>
    </row>
    <row r="6" spans="1:5" x14ac:dyDescent="0.2">
      <c r="A6" s="34" t="s">
        <v>7</v>
      </c>
      <c r="B6" s="34" t="s">
        <v>8</v>
      </c>
      <c r="C6" s="65">
        <v>26.368099585062239</v>
      </c>
      <c r="D6" s="65">
        <v>14.195352697095435</v>
      </c>
      <c r="E6" s="65">
        <v>9.2408962655601652</v>
      </c>
    </row>
    <row r="7" spans="1:5" x14ac:dyDescent="0.2">
      <c r="A7" s="34" t="s">
        <v>9</v>
      </c>
      <c r="B7" s="34" t="s">
        <v>10</v>
      </c>
      <c r="C7" s="65">
        <v>83.208099585062243</v>
      </c>
      <c r="D7" s="65">
        <v>44.795352697095439</v>
      </c>
      <c r="E7" s="65">
        <v>29.160896265560169</v>
      </c>
    </row>
    <row r="8" spans="1:5" x14ac:dyDescent="0.2">
      <c r="A8" s="34" t="s">
        <v>94</v>
      </c>
      <c r="B8" s="34" t="s">
        <v>11</v>
      </c>
      <c r="C8" s="67" t="s">
        <v>12</v>
      </c>
      <c r="D8" s="67" t="s">
        <v>12</v>
      </c>
      <c r="E8" s="67" t="s">
        <v>12</v>
      </c>
    </row>
    <row r="9" spans="1:5" x14ac:dyDescent="0.2">
      <c r="A9" s="34" t="s">
        <v>13</v>
      </c>
      <c r="B9" s="34" t="s">
        <v>14</v>
      </c>
      <c r="C9" s="65">
        <v>41.604049792531121</v>
      </c>
      <c r="D9" s="65">
        <v>22.397676348547719</v>
      </c>
      <c r="E9" s="65">
        <v>14.580448132780084</v>
      </c>
    </row>
    <row r="10" spans="1:5" x14ac:dyDescent="0.2">
      <c r="A10" s="34" t="s">
        <v>15</v>
      </c>
      <c r="B10" s="34" t="s">
        <v>16</v>
      </c>
      <c r="C10" s="68">
        <v>124.81214937759336</v>
      </c>
      <c r="D10" s="68">
        <v>67.193029045643158</v>
      </c>
      <c r="E10" s="68">
        <v>43.741344398340253</v>
      </c>
    </row>
    <row r="11" spans="1:5" x14ac:dyDescent="0.2">
      <c r="A11" s="63" t="s">
        <v>17</v>
      </c>
      <c r="B11" s="63" t="s">
        <v>18</v>
      </c>
      <c r="E11" s="63" t="s">
        <v>95</v>
      </c>
    </row>
    <row r="12" spans="1:5" x14ac:dyDescent="0.2">
      <c r="A12" s="63" t="s">
        <v>19</v>
      </c>
      <c r="E12" s="63" t="s">
        <v>96</v>
      </c>
    </row>
    <row r="13" spans="1:5" x14ac:dyDescent="0.2">
      <c r="A13" s="63" t="s">
        <v>20</v>
      </c>
    </row>
    <row r="14" spans="1:5" x14ac:dyDescent="0.2">
      <c r="A14" s="63" t="s">
        <v>21</v>
      </c>
      <c r="B14" s="63" t="s">
        <v>22</v>
      </c>
    </row>
    <row r="15" spans="1:5" x14ac:dyDescent="0.2">
      <c r="A15" s="63" t="s">
        <v>23</v>
      </c>
      <c r="B15" s="63" t="s">
        <v>24</v>
      </c>
    </row>
    <row r="16" spans="1:5" x14ac:dyDescent="0.2">
      <c r="A16" s="63" t="s">
        <v>25</v>
      </c>
      <c r="B16" s="63" t="s">
        <v>26</v>
      </c>
    </row>
    <row r="17" spans="1:14" x14ac:dyDescent="0.2">
      <c r="A17" s="63" t="s">
        <v>97</v>
      </c>
    </row>
    <row r="18" spans="1:14" x14ac:dyDescent="0.2">
      <c r="A18" s="63" t="s">
        <v>98</v>
      </c>
    </row>
    <row r="20" spans="1:14" ht="18.75" x14ac:dyDescent="0.3">
      <c r="A20" s="64" t="s">
        <v>55</v>
      </c>
    </row>
    <row r="21" spans="1:14" x14ac:dyDescent="0.2">
      <c r="A21" s="138" t="s">
        <v>108</v>
      </c>
      <c r="B21" s="138"/>
      <c r="C21" s="138"/>
      <c r="D21" s="138"/>
      <c r="E21" s="138"/>
      <c r="F21" s="138"/>
    </row>
    <row r="22" spans="1:14" x14ac:dyDescent="0.2">
      <c r="A22" s="34"/>
      <c r="B22" s="138" t="s">
        <v>46</v>
      </c>
      <c r="C22" s="138"/>
      <c r="D22" s="138"/>
      <c r="E22" s="138" t="s">
        <v>33</v>
      </c>
      <c r="F22" s="138"/>
      <c r="G22" s="69"/>
    </row>
    <row r="23" spans="1:14" x14ac:dyDescent="0.2">
      <c r="A23" s="140" t="s">
        <v>32</v>
      </c>
      <c r="B23" s="70" t="s">
        <v>2</v>
      </c>
      <c r="C23" s="70" t="s">
        <v>3</v>
      </c>
      <c r="D23" s="70" t="s">
        <v>36</v>
      </c>
      <c r="E23" s="137" t="s">
        <v>34</v>
      </c>
      <c r="F23" s="137" t="s">
        <v>35</v>
      </c>
    </row>
    <row r="24" spans="1:14" x14ac:dyDescent="0.2">
      <c r="A24" s="140"/>
      <c r="B24" s="71">
        <f>C10</f>
        <v>124.81214937759336</v>
      </c>
      <c r="C24" s="71">
        <f>D10</f>
        <v>67.193029045643158</v>
      </c>
      <c r="D24" s="71">
        <f>E10</f>
        <v>43.741344398340253</v>
      </c>
      <c r="E24" s="137"/>
      <c r="F24" s="137"/>
    </row>
    <row r="25" spans="1:14" x14ac:dyDescent="0.2">
      <c r="A25" s="34" t="s">
        <v>27</v>
      </c>
      <c r="B25" s="21">
        <v>0.1</v>
      </c>
      <c r="C25" s="21">
        <v>0.2</v>
      </c>
      <c r="D25" s="21">
        <v>0</v>
      </c>
      <c r="E25" s="72">
        <f>SUM(B25:D25)</f>
        <v>0.30000000000000004</v>
      </c>
      <c r="F25" s="22">
        <f>(B25*B24)+(C25*C24)+(D25*D24)</f>
        <v>25.919820746887968</v>
      </c>
    </row>
    <row r="26" spans="1:14" x14ac:dyDescent="0.2">
      <c r="A26" s="34" t="s">
        <v>28</v>
      </c>
      <c r="B26" s="21">
        <v>0</v>
      </c>
      <c r="C26" s="21">
        <v>1</v>
      </c>
      <c r="D26" s="21">
        <v>0</v>
      </c>
      <c r="E26" s="72">
        <f t="shared" ref="E26:E29" si="0">SUM(B26:D26)</f>
        <v>1</v>
      </c>
      <c r="F26" s="22">
        <f>(B26*B24)+(C26*C24)+(D26*D24)</f>
        <v>67.193029045643158</v>
      </c>
      <c r="N26" s="73"/>
    </row>
    <row r="27" spans="1:14" x14ac:dyDescent="0.2">
      <c r="A27" s="34" t="s">
        <v>29</v>
      </c>
      <c r="B27" s="21">
        <v>0.1</v>
      </c>
      <c r="C27" s="21">
        <v>0.55000000000000004</v>
      </c>
      <c r="D27" s="21">
        <v>0</v>
      </c>
      <c r="E27" s="72">
        <f t="shared" si="0"/>
        <v>0.65</v>
      </c>
      <c r="F27" s="22">
        <f>(B27*B24)+(C27*C24)+(D27*D24)</f>
        <v>49.437380912863077</v>
      </c>
      <c r="N27" s="73"/>
    </row>
    <row r="28" spans="1:14" x14ac:dyDescent="0.2">
      <c r="A28" s="34" t="s">
        <v>30</v>
      </c>
      <c r="B28" s="21">
        <v>0</v>
      </c>
      <c r="C28" s="21">
        <v>0.1</v>
      </c>
      <c r="D28" s="21">
        <v>0.5</v>
      </c>
      <c r="E28" s="72">
        <f t="shared" si="0"/>
        <v>0.6</v>
      </c>
      <c r="F28" s="22">
        <f>(B28*B24)+(C28*C24)+(D28*D24)</f>
        <v>28.589975103734442</v>
      </c>
      <c r="N28" s="74"/>
    </row>
    <row r="29" spans="1:14" x14ac:dyDescent="0.2">
      <c r="A29" s="34" t="s">
        <v>31</v>
      </c>
      <c r="B29" s="21">
        <v>0</v>
      </c>
      <c r="C29" s="21">
        <v>0.2</v>
      </c>
      <c r="D29" s="21">
        <v>0.5</v>
      </c>
      <c r="E29" s="72">
        <f t="shared" si="0"/>
        <v>0.7</v>
      </c>
      <c r="F29" s="22">
        <f>(B29*B24)+(C29*C24)+(D29*D24)</f>
        <v>35.309278008298762</v>
      </c>
    </row>
    <row r="30" spans="1:14" x14ac:dyDescent="0.2">
      <c r="A30" s="34" t="s">
        <v>101</v>
      </c>
      <c r="B30" s="75">
        <f>SUM(B25:B29)</f>
        <v>0.2</v>
      </c>
      <c r="C30" s="75">
        <f t="shared" ref="C30:D30" si="1">SUM(C25:C29)</f>
        <v>2.0500000000000003</v>
      </c>
      <c r="D30" s="75">
        <f t="shared" si="1"/>
        <v>1</v>
      </c>
      <c r="E30" s="75">
        <f t="shared" ref="E30" si="2">SUM(E25:E29)</f>
        <v>3.25</v>
      </c>
      <c r="F30" s="22">
        <f t="shared" ref="F30" si="3">SUM(F25:F29)</f>
        <v>206.44948381742739</v>
      </c>
    </row>
    <row r="31" spans="1:14" x14ac:dyDescent="0.2">
      <c r="A31" s="76" t="s">
        <v>54</v>
      </c>
      <c r="B31" s="77">
        <v>237</v>
      </c>
      <c r="C31" s="78"/>
      <c r="F31" s="69"/>
    </row>
    <row r="32" spans="1:14" ht="14.45" customHeight="1" x14ac:dyDescent="0.2">
      <c r="A32" s="138" t="s">
        <v>49</v>
      </c>
      <c r="B32" s="138"/>
      <c r="C32" s="138"/>
      <c r="D32" s="138"/>
      <c r="E32" s="138"/>
      <c r="F32" s="138"/>
    </row>
    <row r="33" spans="1:10" ht="29.45" customHeight="1" x14ac:dyDescent="0.2">
      <c r="A33" s="31" t="s">
        <v>50</v>
      </c>
      <c r="B33" s="32" t="s">
        <v>51</v>
      </c>
      <c r="C33" s="32" t="s">
        <v>47</v>
      </c>
      <c r="D33" s="18" t="s">
        <v>52</v>
      </c>
      <c r="E33" s="18" t="s">
        <v>53</v>
      </c>
      <c r="F33" s="33" t="s">
        <v>35</v>
      </c>
      <c r="J33" s="63">
        <f>(E30+E49)/2</f>
        <v>2.8099999999999996</v>
      </c>
    </row>
    <row r="34" spans="1:10" x14ac:dyDescent="0.2">
      <c r="A34" s="34" t="s">
        <v>2</v>
      </c>
      <c r="B34" s="35">
        <f>B30</f>
        <v>0.2</v>
      </c>
      <c r="C34" s="36">
        <f>B31</f>
        <v>237</v>
      </c>
      <c r="D34" s="36">
        <f>C34*B34</f>
        <v>47.400000000000006</v>
      </c>
      <c r="E34" s="22">
        <f>B24</f>
        <v>124.81214937759336</v>
      </c>
      <c r="F34" s="37">
        <f>E34*D34</f>
        <v>5916.0958804979255</v>
      </c>
    </row>
    <row r="35" spans="1:10" x14ac:dyDescent="0.2">
      <c r="A35" s="34" t="s">
        <v>3</v>
      </c>
      <c r="B35" s="35">
        <f>C30</f>
        <v>2.0500000000000003</v>
      </c>
      <c r="C35" s="36">
        <f>B31</f>
        <v>237</v>
      </c>
      <c r="D35" s="36">
        <f>C35*B35</f>
        <v>485.85000000000008</v>
      </c>
      <c r="E35" s="22">
        <f>C24</f>
        <v>67.193029045643158</v>
      </c>
      <c r="F35" s="37">
        <f t="shared" ref="F35:F36" si="4">E35*D35</f>
        <v>32645.733161825734</v>
      </c>
    </row>
    <row r="36" spans="1:10" x14ac:dyDescent="0.2">
      <c r="A36" s="34" t="s">
        <v>4</v>
      </c>
      <c r="B36" s="35">
        <f>D30</f>
        <v>1</v>
      </c>
      <c r="C36" s="36">
        <f>B31</f>
        <v>237</v>
      </c>
      <c r="D36" s="36">
        <f>C36*B36</f>
        <v>237</v>
      </c>
      <c r="E36" s="22">
        <f>D24</f>
        <v>43.741344398340253</v>
      </c>
      <c r="F36" s="37">
        <f t="shared" si="4"/>
        <v>10366.69862240664</v>
      </c>
    </row>
    <row r="37" spans="1:10" x14ac:dyDescent="0.2">
      <c r="A37" s="38" t="s">
        <v>90</v>
      </c>
      <c r="B37" s="39">
        <f>SUM(B34:B36)</f>
        <v>3.2500000000000004</v>
      </c>
      <c r="C37" s="40">
        <f>B31</f>
        <v>237</v>
      </c>
      <c r="D37" s="40">
        <f>C37*B37</f>
        <v>770.25000000000011</v>
      </c>
      <c r="E37" s="41"/>
      <c r="F37" s="42">
        <f>SUM(F34:F36)</f>
        <v>48928.527664730304</v>
      </c>
    </row>
    <row r="38" spans="1:10" ht="15" x14ac:dyDescent="0.25">
      <c r="B38" s="79"/>
      <c r="C38" s="79"/>
      <c r="D38" s="80"/>
      <c r="E38" s="80"/>
      <c r="F38" s="81"/>
    </row>
    <row r="39" spans="1:10" ht="18.75" x14ac:dyDescent="0.3">
      <c r="A39" s="64" t="s">
        <v>56</v>
      </c>
      <c r="B39" s="80"/>
      <c r="C39" s="80"/>
      <c r="D39" s="80"/>
      <c r="E39" s="80"/>
      <c r="F39" s="81"/>
    </row>
    <row r="40" spans="1:10" x14ac:dyDescent="0.2">
      <c r="A40" s="138" t="s">
        <v>60</v>
      </c>
      <c r="B40" s="138"/>
      <c r="C40" s="138"/>
      <c r="D40" s="138"/>
      <c r="E40" s="138"/>
      <c r="F40" s="138"/>
    </row>
    <row r="41" spans="1:10" x14ac:dyDescent="0.2">
      <c r="A41" s="53"/>
      <c r="B41" s="138" t="s">
        <v>57</v>
      </c>
      <c r="C41" s="138"/>
      <c r="D41" s="138"/>
      <c r="E41" s="138" t="s">
        <v>33</v>
      </c>
      <c r="F41" s="138"/>
    </row>
    <row r="42" spans="1:10" x14ac:dyDescent="0.2">
      <c r="A42" s="142" t="s">
        <v>32</v>
      </c>
      <c r="B42" s="82" t="s">
        <v>2</v>
      </c>
      <c r="C42" s="83" t="s">
        <v>3</v>
      </c>
      <c r="D42" s="84" t="s">
        <v>36</v>
      </c>
      <c r="E42" s="137" t="s">
        <v>34</v>
      </c>
      <c r="F42" s="141" t="s">
        <v>35</v>
      </c>
      <c r="G42" s="69"/>
    </row>
    <row r="43" spans="1:10" x14ac:dyDescent="0.2">
      <c r="A43" s="142"/>
      <c r="B43" s="85">
        <f>C10</f>
        <v>124.81214937759336</v>
      </c>
      <c r="C43" s="86">
        <f>D10</f>
        <v>67.193029045643158</v>
      </c>
      <c r="D43" s="87">
        <f>E10</f>
        <v>43.741344398340253</v>
      </c>
      <c r="E43" s="137"/>
      <c r="F43" s="141"/>
    </row>
    <row r="44" spans="1:10" x14ac:dyDescent="0.2">
      <c r="A44" s="88" t="s">
        <v>27</v>
      </c>
      <c r="B44" s="89">
        <v>0</v>
      </c>
      <c r="C44" s="90">
        <v>0.1</v>
      </c>
      <c r="D44" s="91">
        <v>0</v>
      </c>
      <c r="E44" s="92">
        <f>D44+C44+B44</f>
        <v>0.1</v>
      </c>
      <c r="F44" s="93">
        <f>(B44*B43)+(C44*C43)+(D44*D43)</f>
        <v>6.7193029045643158</v>
      </c>
    </row>
    <row r="45" spans="1:10" x14ac:dyDescent="0.2">
      <c r="A45" s="94" t="s">
        <v>28</v>
      </c>
      <c r="B45" s="95">
        <v>0</v>
      </c>
      <c r="C45" s="96">
        <v>0.55000000000000004</v>
      </c>
      <c r="D45" s="97">
        <v>0</v>
      </c>
      <c r="E45" s="98">
        <f t="shared" ref="E45:E48" si="5">D45+C45+B45</f>
        <v>0.55000000000000004</v>
      </c>
      <c r="F45" s="99">
        <f>(B45*B43)+(C45*C43)+(D45*D43)</f>
        <v>36.956165975103737</v>
      </c>
    </row>
    <row r="46" spans="1:10" x14ac:dyDescent="0.2">
      <c r="A46" s="94" t="s">
        <v>29</v>
      </c>
      <c r="B46" s="95">
        <v>0.25</v>
      </c>
      <c r="C46" s="96">
        <v>0.6</v>
      </c>
      <c r="D46" s="97">
        <v>0</v>
      </c>
      <c r="E46" s="98">
        <f t="shared" si="5"/>
        <v>0.85</v>
      </c>
      <c r="F46" s="99">
        <f>(B46*B43)+(C46*C43)+(D46*D43)</f>
        <v>71.518854771784234</v>
      </c>
    </row>
    <row r="47" spans="1:10" x14ac:dyDescent="0.2">
      <c r="A47" s="94" t="s">
        <v>30</v>
      </c>
      <c r="B47" s="95">
        <v>0</v>
      </c>
      <c r="C47" s="96">
        <v>0</v>
      </c>
      <c r="D47" s="97">
        <v>0.55000000000000004</v>
      </c>
      <c r="E47" s="98">
        <f t="shared" si="5"/>
        <v>0.55000000000000004</v>
      </c>
      <c r="F47" s="99">
        <f>(B47*B43)+(C47*C43)+(D47*D43)</f>
        <v>24.057739419087142</v>
      </c>
    </row>
    <row r="48" spans="1:10" x14ac:dyDescent="0.2">
      <c r="A48" s="100" t="s">
        <v>31</v>
      </c>
      <c r="B48" s="101">
        <v>0</v>
      </c>
      <c r="C48" s="102">
        <v>0.12</v>
      </c>
      <c r="D48" s="103">
        <v>0.2</v>
      </c>
      <c r="E48" s="104">
        <f t="shared" si="5"/>
        <v>0.32</v>
      </c>
      <c r="F48" s="105">
        <f>(B48*B43)+(C48*C43)+(D48*D43)</f>
        <v>16.81143236514523</v>
      </c>
    </row>
    <row r="49" spans="1:7" x14ac:dyDescent="0.2">
      <c r="A49" s="38" t="s">
        <v>102</v>
      </c>
      <c r="B49" s="106">
        <f>SUM(B44:B48)</f>
        <v>0.25</v>
      </c>
      <c r="C49" s="107">
        <f>SUM(C44:C48)</f>
        <v>1.37</v>
      </c>
      <c r="D49" s="108">
        <f>SUM(D44:D48)</f>
        <v>0.75</v>
      </c>
      <c r="E49" s="109">
        <f t="shared" ref="E49:F49" si="6">SUM(E44:E48)</f>
        <v>2.3699999999999997</v>
      </c>
      <c r="F49" s="110">
        <f t="shared" si="6"/>
        <v>156.06349543568467</v>
      </c>
    </row>
    <row r="50" spans="1:7" x14ac:dyDescent="0.2">
      <c r="A50" s="76" t="s">
        <v>54</v>
      </c>
      <c r="B50" s="77">
        <v>107798</v>
      </c>
      <c r="C50" s="78"/>
      <c r="F50" s="69"/>
    </row>
    <row r="51" spans="1:7" x14ac:dyDescent="0.2">
      <c r="A51" s="138" t="s">
        <v>61</v>
      </c>
      <c r="B51" s="138"/>
      <c r="C51" s="138"/>
      <c r="D51" s="138"/>
      <c r="E51" s="138"/>
      <c r="F51" s="138"/>
    </row>
    <row r="52" spans="1:7" ht="25.5" x14ac:dyDescent="0.2">
      <c r="A52" s="31" t="s">
        <v>50</v>
      </c>
      <c r="B52" s="32" t="s">
        <v>51</v>
      </c>
      <c r="C52" s="32" t="s">
        <v>47</v>
      </c>
      <c r="D52" s="18" t="s">
        <v>52</v>
      </c>
      <c r="E52" s="18" t="s">
        <v>53</v>
      </c>
      <c r="F52" s="33" t="s">
        <v>35</v>
      </c>
    </row>
    <row r="53" spans="1:7" x14ac:dyDescent="0.2">
      <c r="A53" s="34" t="s">
        <v>2</v>
      </c>
      <c r="B53" s="35">
        <f>B49</f>
        <v>0.25</v>
      </c>
      <c r="C53" s="49">
        <f>B50</f>
        <v>107798</v>
      </c>
      <c r="D53" s="49">
        <f>C53*B53</f>
        <v>26949.5</v>
      </c>
      <c r="E53" s="22">
        <f>B43</f>
        <v>124.81214937759336</v>
      </c>
      <c r="F53" s="37">
        <f>E53*D53</f>
        <v>3363625.0196514521</v>
      </c>
      <c r="G53" s="69"/>
    </row>
    <row r="54" spans="1:7" x14ac:dyDescent="0.2">
      <c r="A54" s="34" t="s">
        <v>3</v>
      </c>
      <c r="B54" s="35">
        <f>C49</f>
        <v>1.37</v>
      </c>
      <c r="C54" s="49">
        <f>B50</f>
        <v>107798</v>
      </c>
      <c r="D54" s="49">
        <f t="shared" ref="D54:D56" si="7">C54*B54</f>
        <v>147683.26</v>
      </c>
      <c r="E54" s="22">
        <f>C43</f>
        <v>67.193029045643158</v>
      </c>
      <c r="F54" s="37">
        <f t="shared" ref="F54:F55" si="8">E54*D54</f>
        <v>9923285.5787352715</v>
      </c>
    </row>
    <row r="55" spans="1:7" x14ac:dyDescent="0.2">
      <c r="A55" s="34" t="s">
        <v>4</v>
      </c>
      <c r="B55" s="35">
        <f>D49</f>
        <v>0.75</v>
      </c>
      <c r="C55" s="49">
        <f>B50</f>
        <v>107798</v>
      </c>
      <c r="D55" s="49">
        <f t="shared" si="7"/>
        <v>80848.5</v>
      </c>
      <c r="E55" s="22">
        <f>D43</f>
        <v>43.741344398340253</v>
      </c>
      <c r="F55" s="37">
        <f t="shared" si="8"/>
        <v>3536422.0825892119</v>
      </c>
      <c r="G55" s="69"/>
    </row>
    <row r="56" spans="1:7" x14ac:dyDescent="0.2">
      <c r="A56" s="38" t="s">
        <v>90</v>
      </c>
      <c r="B56" s="39">
        <f>SUM(B53:B55)</f>
        <v>2.37</v>
      </c>
      <c r="C56" s="57">
        <f>B50</f>
        <v>107798</v>
      </c>
      <c r="D56" s="57">
        <f t="shared" si="7"/>
        <v>255481.26</v>
      </c>
      <c r="E56" s="41"/>
      <c r="F56" s="42">
        <f>SUM(F53:F55)</f>
        <v>16823332.680975936</v>
      </c>
    </row>
    <row r="57" spans="1:7" ht="15" x14ac:dyDescent="0.25">
      <c r="A57" s="80"/>
      <c r="B57" s="80"/>
      <c r="C57" s="79"/>
      <c r="D57" s="80"/>
      <c r="E57" s="80"/>
      <c r="F57" s="81"/>
    </row>
    <row r="58" spans="1:7" ht="18.75" x14ac:dyDescent="0.3">
      <c r="A58" s="64" t="s">
        <v>59</v>
      </c>
      <c r="B58" s="80"/>
      <c r="C58" s="79"/>
      <c r="D58" s="80"/>
      <c r="E58" s="80"/>
      <c r="F58" s="81"/>
    </row>
    <row r="59" spans="1:7" x14ac:dyDescent="0.2">
      <c r="A59" s="138" t="s">
        <v>109</v>
      </c>
      <c r="B59" s="138"/>
      <c r="C59" s="138"/>
      <c r="D59" s="138"/>
      <c r="E59" s="138"/>
      <c r="F59" s="138"/>
    </row>
    <row r="60" spans="1:7" x14ac:dyDescent="0.2">
      <c r="A60" s="34"/>
      <c r="B60" s="138" t="s">
        <v>64</v>
      </c>
      <c r="C60" s="138"/>
      <c r="D60" s="139" t="s">
        <v>66</v>
      </c>
      <c r="E60" s="137" t="s">
        <v>67</v>
      </c>
      <c r="F60" s="137"/>
    </row>
    <row r="61" spans="1:7" x14ac:dyDescent="0.2">
      <c r="A61" s="34"/>
      <c r="B61" s="53" t="s">
        <v>65</v>
      </c>
      <c r="C61" s="53" t="s">
        <v>35</v>
      </c>
      <c r="D61" s="139"/>
      <c r="E61" s="17" t="s">
        <v>65</v>
      </c>
      <c r="F61" s="17" t="s">
        <v>35</v>
      </c>
    </row>
    <row r="62" spans="1:7" x14ac:dyDescent="0.2">
      <c r="A62" s="34" t="s">
        <v>62</v>
      </c>
      <c r="B62" s="21">
        <f>E30</f>
        <v>3.25</v>
      </c>
      <c r="C62" s="44">
        <f>F30</f>
        <v>206.44948381742739</v>
      </c>
      <c r="D62" s="54">
        <f>B31</f>
        <v>237</v>
      </c>
      <c r="E62" s="49">
        <f>D37</f>
        <v>770.25000000000011</v>
      </c>
      <c r="F62" s="55">
        <f>F37</f>
        <v>48928.527664730304</v>
      </c>
    </row>
    <row r="63" spans="1:7" x14ac:dyDescent="0.2">
      <c r="A63" s="34" t="s">
        <v>63</v>
      </c>
      <c r="B63" s="53">
        <f>E49</f>
        <v>2.3699999999999997</v>
      </c>
      <c r="C63" s="44">
        <f>F49</f>
        <v>156.06349543568467</v>
      </c>
      <c r="D63" s="54">
        <f>B50</f>
        <v>107798</v>
      </c>
      <c r="E63" s="49">
        <f>D56</f>
        <v>255481.26</v>
      </c>
      <c r="F63" s="55">
        <f>F56</f>
        <v>16823332.680975936</v>
      </c>
    </row>
    <row r="64" spans="1:7" x14ac:dyDescent="0.2">
      <c r="A64" s="34" t="s">
        <v>48</v>
      </c>
      <c r="B64" s="21"/>
      <c r="C64" s="111"/>
      <c r="D64" s="56">
        <f>D62+D63</f>
        <v>108035</v>
      </c>
      <c r="E64" s="57">
        <f>E62+E63</f>
        <v>256251.51</v>
      </c>
      <c r="F64" s="58">
        <f>F62+F63</f>
        <v>16872261.208640665</v>
      </c>
      <c r="G64" s="112">
        <f>E64/D64</f>
        <v>2.3719304854908132</v>
      </c>
    </row>
    <row r="66" spans="1:11" ht="18.75" x14ac:dyDescent="0.3">
      <c r="A66" s="64" t="s">
        <v>58</v>
      </c>
      <c r="B66" s="80"/>
      <c r="C66" s="80"/>
      <c r="D66" s="80"/>
      <c r="E66" s="80"/>
      <c r="F66" s="81"/>
    </row>
    <row r="67" spans="1:11" x14ac:dyDescent="0.2">
      <c r="A67" s="137" t="s">
        <v>110</v>
      </c>
      <c r="B67" s="137"/>
      <c r="C67" s="137"/>
      <c r="D67" s="137"/>
      <c r="E67" s="137"/>
      <c r="F67" s="137"/>
      <c r="G67" s="137"/>
      <c r="H67" s="137"/>
      <c r="I67" s="137"/>
      <c r="K67" s="113"/>
    </row>
    <row r="68" spans="1:11" x14ac:dyDescent="0.2">
      <c r="A68" s="34"/>
      <c r="B68" s="138" t="s">
        <v>111</v>
      </c>
      <c r="C68" s="138"/>
      <c r="D68" s="138"/>
      <c r="E68" s="138" t="s">
        <v>72</v>
      </c>
      <c r="F68" s="138"/>
      <c r="G68" s="139" t="s">
        <v>73</v>
      </c>
      <c r="H68" s="138" t="s">
        <v>112</v>
      </c>
      <c r="I68" s="138"/>
    </row>
    <row r="69" spans="1:11" x14ac:dyDescent="0.2">
      <c r="A69" s="140" t="s">
        <v>68</v>
      </c>
      <c r="B69" s="18" t="s">
        <v>2</v>
      </c>
      <c r="C69" s="18" t="s">
        <v>3</v>
      </c>
      <c r="D69" s="18" t="s">
        <v>36</v>
      </c>
      <c r="E69" s="139" t="s">
        <v>34</v>
      </c>
      <c r="F69" s="139" t="s">
        <v>35</v>
      </c>
      <c r="G69" s="139"/>
      <c r="H69" s="137" t="s">
        <v>34</v>
      </c>
      <c r="I69" s="137" t="s">
        <v>35</v>
      </c>
    </row>
    <row r="70" spans="1:11" x14ac:dyDescent="0.2">
      <c r="A70" s="140"/>
      <c r="B70" s="32">
        <f>C10</f>
        <v>124.81214937759336</v>
      </c>
      <c r="C70" s="32">
        <f>D10</f>
        <v>67.193029045643158</v>
      </c>
      <c r="D70" s="32">
        <f>E10</f>
        <v>43.741344398340253</v>
      </c>
      <c r="E70" s="139"/>
      <c r="F70" s="139"/>
      <c r="G70" s="139"/>
      <c r="H70" s="137"/>
      <c r="I70" s="137"/>
    </row>
    <row r="71" spans="1:11" x14ac:dyDescent="0.2">
      <c r="A71" s="34" t="s">
        <v>37</v>
      </c>
      <c r="B71" s="21">
        <v>0.5</v>
      </c>
      <c r="C71" s="21">
        <v>0.1</v>
      </c>
      <c r="D71" s="21">
        <v>0</v>
      </c>
      <c r="E71" s="21">
        <f>B71+C71+D71</f>
        <v>0.6</v>
      </c>
      <c r="F71" s="22">
        <f>(B71*B70)+(C71*C70)+(D71*D70)</f>
        <v>69.125377593360994</v>
      </c>
      <c r="G71" s="49">
        <f>B75</f>
        <v>1452</v>
      </c>
      <c r="H71" s="114">
        <f>E71*G71</f>
        <v>871.19999999999993</v>
      </c>
      <c r="I71" s="55">
        <f>F71*G71</f>
        <v>100370.04826556017</v>
      </c>
    </row>
    <row r="72" spans="1:11" x14ac:dyDescent="0.2">
      <c r="A72" s="34" t="s">
        <v>38</v>
      </c>
      <c r="B72" s="21">
        <v>0.5</v>
      </c>
      <c r="C72" s="21">
        <v>1.5</v>
      </c>
      <c r="D72" s="21">
        <v>1</v>
      </c>
      <c r="E72" s="21">
        <f>B72+C72+D72</f>
        <v>3</v>
      </c>
      <c r="F72" s="22">
        <f>(B72*B70)+(C72*C70)+(D72*D70)</f>
        <v>206.93696265560166</v>
      </c>
      <c r="G72" s="49">
        <f>B76</f>
        <v>14520</v>
      </c>
      <c r="H72" s="114">
        <f>G72*E72</f>
        <v>43560</v>
      </c>
      <c r="I72" s="55">
        <f>G72*F72</f>
        <v>3004724.6977593363</v>
      </c>
    </row>
    <row r="73" spans="1:11" x14ac:dyDescent="0.2">
      <c r="A73" s="34" t="s">
        <v>39</v>
      </c>
      <c r="B73" s="21">
        <v>0</v>
      </c>
      <c r="C73" s="21">
        <v>0.1</v>
      </c>
      <c r="D73" s="21">
        <v>0.2</v>
      </c>
      <c r="E73" s="21">
        <f>B73+C73+D73</f>
        <v>0.30000000000000004</v>
      </c>
      <c r="F73" s="22">
        <f>(B73*B70)+(C73*C70)+(D73*D70)</f>
        <v>15.467571784232367</v>
      </c>
      <c r="G73" s="49">
        <f>B77</f>
        <v>1452</v>
      </c>
      <c r="H73" s="114">
        <f>G73*E73</f>
        <v>435.60000000000008</v>
      </c>
      <c r="I73" s="55">
        <f>G73*F73</f>
        <v>22458.914230705399</v>
      </c>
    </row>
    <row r="74" spans="1:11" x14ac:dyDescent="0.2">
      <c r="A74" s="34" t="s">
        <v>103</v>
      </c>
      <c r="B74" s="21"/>
      <c r="C74" s="21"/>
      <c r="D74" s="21"/>
      <c r="E74" s="21"/>
      <c r="F74" s="115"/>
      <c r="G74" s="57">
        <f>SUM(G71:G73)</f>
        <v>17424</v>
      </c>
      <c r="H74" s="116">
        <f>SUM(H71:H73)</f>
        <v>44866.799999999996</v>
      </c>
      <c r="I74" s="58">
        <f>SUM(I71:I73)</f>
        <v>3127553.6602556016</v>
      </c>
    </row>
    <row r="75" spans="1:11" x14ac:dyDescent="0.2">
      <c r="A75" s="59" t="s">
        <v>37</v>
      </c>
      <c r="B75" s="117">
        <v>1452</v>
      </c>
      <c r="C75" s="118" t="s">
        <v>69</v>
      </c>
      <c r="D75" s="119"/>
      <c r="E75" s="120"/>
      <c r="F75" s="121"/>
    </row>
    <row r="76" spans="1:11" x14ac:dyDescent="0.2">
      <c r="A76" s="63" t="s">
        <v>38</v>
      </c>
      <c r="B76" s="117">
        <f>B75*10</f>
        <v>14520</v>
      </c>
      <c r="C76" s="122" t="s">
        <v>70</v>
      </c>
      <c r="D76" s="122"/>
      <c r="F76" s="123"/>
    </row>
    <row r="77" spans="1:11" x14ac:dyDescent="0.2">
      <c r="A77" s="63" t="s">
        <v>39</v>
      </c>
      <c r="B77" s="117">
        <f>B75</f>
        <v>1452</v>
      </c>
      <c r="C77" s="122" t="s">
        <v>69</v>
      </c>
      <c r="D77" s="122"/>
      <c r="F77" s="123"/>
    </row>
    <row r="78" spans="1:11" x14ac:dyDescent="0.2">
      <c r="B78" s="124">
        <f>SUM(B75:B77)</f>
        <v>17424</v>
      </c>
      <c r="C78" s="122" t="s">
        <v>77</v>
      </c>
      <c r="D78" s="122"/>
      <c r="F78" s="123"/>
    </row>
    <row r="80" spans="1:11" ht="19.5" thickBot="1" x14ac:dyDescent="0.35">
      <c r="A80" s="64" t="s">
        <v>71</v>
      </c>
      <c r="B80" s="80"/>
      <c r="C80" s="80"/>
      <c r="D80" s="80"/>
      <c r="E80" s="80"/>
      <c r="F80" s="80"/>
    </row>
    <row r="81" spans="1:4" ht="13.5" thickBot="1" x14ac:dyDescent="0.25">
      <c r="A81" s="132" t="s">
        <v>113</v>
      </c>
      <c r="B81" s="133"/>
      <c r="C81" s="133"/>
      <c r="D81" s="134"/>
    </row>
    <row r="82" spans="1:4" ht="27" customHeight="1" thickBot="1" x14ac:dyDescent="0.25">
      <c r="A82" s="135" t="s">
        <v>74</v>
      </c>
      <c r="B82" s="135" t="s">
        <v>75</v>
      </c>
      <c r="C82" s="132" t="s">
        <v>76</v>
      </c>
      <c r="D82" s="134"/>
    </row>
    <row r="83" spans="1:4" ht="13.5" thickBot="1" x14ac:dyDescent="0.25">
      <c r="A83" s="136"/>
      <c r="B83" s="136"/>
      <c r="C83" s="125" t="s">
        <v>34</v>
      </c>
      <c r="D83" s="125" t="s">
        <v>35</v>
      </c>
    </row>
    <row r="84" spans="1:4" ht="13.5" thickBot="1" x14ac:dyDescent="0.25">
      <c r="A84" s="126" t="s">
        <v>62</v>
      </c>
      <c r="B84" s="125">
        <v>237</v>
      </c>
      <c r="C84" s="125">
        <v>770</v>
      </c>
      <c r="D84" s="127">
        <v>48929</v>
      </c>
    </row>
    <row r="85" spans="1:4" ht="13.5" thickBot="1" x14ac:dyDescent="0.25">
      <c r="A85" s="126" t="s">
        <v>63</v>
      </c>
      <c r="B85" s="128">
        <v>107798</v>
      </c>
      <c r="C85" s="128">
        <v>255481</v>
      </c>
      <c r="D85" s="127">
        <v>16823333</v>
      </c>
    </row>
    <row r="86" spans="1:4" ht="13.5" thickBot="1" x14ac:dyDescent="0.25">
      <c r="A86" s="126" t="s">
        <v>114</v>
      </c>
      <c r="B86" s="128">
        <v>17424</v>
      </c>
      <c r="C86" s="128">
        <v>44867</v>
      </c>
      <c r="D86" s="127">
        <v>3127554</v>
      </c>
    </row>
    <row r="87" spans="1:4" ht="13.5" thickBot="1" x14ac:dyDescent="0.25">
      <c r="A87" s="129" t="s">
        <v>90</v>
      </c>
      <c r="B87" s="130">
        <v>125459</v>
      </c>
      <c r="C87" s="130">
        <v>301118</v>
      </c>
      <c r="D87" s="131">
        <v>19999815</v>
      </c>
    </row>
  </sheetData>
  <mergeCells count="32">
    <mergeCell ref="A51:F51"/>
    <mergeCell ref="A59:F59"/>
    <mergeCell ref="A32:F32"/>
    <mergeCell ref="A40:F40"/>
    <mergeCell ref="B41:D41"/>
    <mergeCell ref="E41:F41"/>
    <mergeCell ref="E42:E43"/>
    <mergeCell ref="F42:F43"/>
    <mergeCell ref="A42:A43"/>
    <mergeCell ref="A21:F21"/>
    <mergeCell ref="B22:D22"/>
    <mergeCell ref="E22:F22"/>
    <mergeCell ref="A23:A24"/>
    <mergeCell ref="E23:E24"/>
    <mergeCell ref="F23:F24"/>
    <mergeCell ref="I69:I70"/>
    <mergeCell ref="H68:I68"/>
    <mergeCell ref="B60:C60"/>
    <mergeCell ref="E60:F60"/>
    <mergeCell ref="D60:D61"/>
    <mergeCell ref="B68:D68"/>
    <mergeCell ref="E69:E70"/>
    <mergeCell ref="F69:F70"/>
    <mergeCell ref="E68:F68"/>
    <mergeCell ref="A67:I67"/>
    <mergeCell ref="G68:G70"/>
    <mergeCell ref="A69:A70"/>
    <mergeCell ref="A81:D81"/>
    <mergeCell ref="A82:A83"/>
    <mergeCell ref="B82:B83"/>
    <mergeCell ref="C82:D82"/>
    <mergeCell ref="H69:H70"/>
  </mergeCells>
  <phoneticPr fontId="3" type="noConversion"/>
  <hyperlinks>
    <hyperlink ref="B11" r:id="rId1"/>
  </hyperlinks>
  <printOptions gridLines="1"/>
  <pageMargins left="0.25" right="0.25" top="0.25" bottom="0.25" header="0.5" footer="0.5"/>
  <pageSetup scale="94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zoomScaleNormal="100" workbookViewId="0">
      <selection activeCell="K26" sqref="K26"/>
    </sheetView>
  </sheetViews>
  <sheetFormatPr defaultColWidth="8.85546875" defaultRowHeight="12.75" x14ac:dyDescent="0.2"/>
  <cols>
    <col min="1" max="1" width="26.42578125" style="9" customWidth="1"/>
    <col min="2" max="2" width="17" style="9" customWidth="1"/>
    <col min="3" max="3" width="13.28515625" style="9" customWidth="1"/>
    <col min="4" max="4" width="15.140625" style="9" customWidth="1"/>
    <col min="5" max="5" width="14" style="9" customWidth="1"/>
    <col min="6" max="6" width="14.28515625" style="9" customWidth="1"/>
    <col min="7" max="7" width="8.85546875" style="9"/>
    <col min="8" max="8" width="10.7109375" style="9" bestFit="1" customWidth="1"/>
    <col min="9" max="16384" width="8.85546875" style="9"/>
  </cols>
  <sheetData>
    <row r="1" spans="1:6" x14ac:dyDescent="0.2">
      <c r="A1" s="8" t="s">
        <v>79</v>
      </c>
      <c r="B1" s="9" t="s">
        <v>91</v>
      </c>
    </row>
    <row r="2" spans="1:6" ht="18.75" x14ac:dyDescent="0.3">
      <c r="A2" s="10" t="s">
        <v>78</v>
      </c>
    </row>
    <row r="3" spans="1:6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</row>
    <row r="4" spans="1:6" x14ac:dyDescent="0.2">
      <c r="A4" s="11" t="s">
        <v>92</v>
      </c>
      <c r="B4" s="11" t="s">
        <v>5</v>
      </c>
      <c r="C4" s="12">
        <v>57.87</v>
      </c>
      <c r="D4" s="12">
        <v>37.979999999999997</v>
      </c>
      <c r="E4" s="12">
        <v>21.47</v>
      </c>
    </row>
    <row r="5" spans="1:6" x14ac:dyDescent="0.2">
      <c r="A5" s="11" t="s">
        <v>93</v>
      </c>
      <c r="B5" s="11" t="s">
        <v>6</v>
      </c>
      <c r="C5" s="13">
        <v>0.4639004149377593</v>
      </c>
      <c r="D5" s="13">
        <v>0.4639004149377593</v>
      </c>
      <c r="E5" s="13">
        <v>0.4639004149377593</v>
      </c>
    </row>
    <row r="6" spans="1:6" x14ac:dyDescent="0.2">
      <c r="A6" s="11" t="s">
        <v>7</v>
      </c>
      <c r="B6" s="11" t="s">
        <v>8</v>
      </c>
      <c r="C6" s="12">
        <v>26.84591701244813</v>
      </c>
      <c r="D6" s="12">
        <v>17.618937759336095</v>
      </c>
      <c r="E6" s="12">
        <v>9.9599419087136916</v>
      </c>
    </row>
    <row r="7" spans="1:6" x14ac:dyDescent="0.2">
      <c r="A7" s="11" t="s">
        <v>9</v>
      </c>
      <c r="B7" s="11" t="s">
        <v>10</v>
      </c>
      <c r="C7" s="12">
        <v>84.715917012448131</v>
      </c>
      <c r="D7" s="12">
        <v>55.598937759336096</v>
      </c>
      <c r="E7" s="12">
        <v>31.42994190871369</v>
      </c>
    </row>
    <row r="8" spans="1:6" x14ac:dyDescent="0.2">
      <c r="A8" s="11" t="s">
        <v>94</v>
      </c>
      <c r="B8" s="11" t="s">
        <v>11</v>
      </c>
      <c r="C8" s="14" t="s">
        <v>12</v>
      </c>
      <c r="D8" s="14" t="s">
        <v>12</v>
      </c>
      <c r="E8" s="14" t="s">
        <v>12</v>
      </c>
    </row>
    <row r="9" spans="1:6" x14ac:dyDescent="0.2">
      <c r="A9" s="11" t="s">
        <v>13</v>
      </c>
      <c r="B9" s="11" t="s">
        <v>14</v>
      </c>
      <c r="C9" s="12">
        <v>42.357958506224065</v>
      </c>
      <c r="D9" s="12">
        <v>27.799468879668048</v>
      </c>
      <c r="E9" s="12">
        <v>15.714970954356845</v>
      </c>
    </row>
    <row r="10" spans="1:6" x14ac:dyDescent="0.2">
      <c r="A10" s="11" t="s">
        <v>15</v>
      </c>
      <c r="B10" s="11" t="s">
        <v>16</v>
      </c>
      <c r="C10" s="15">
        <v>127.0738755186722</v>
      </c>
      <c r="D10" s="15">
        <v>83.398406639004151</v>
      </c>
      <c r="E10" s="15">
        <v>47.144912863070537</v>
      </c>
    </row>
    <row r="11" spans="1:6" x14ac:dyDescent="0.2">
      <c r="A11" s="9" t="s">
        <v>17</v>
      </c>
      <c r="B11" s="9" t="s">
        <v>40</v>
      </c>
      <c r="E11" s="9" t="s">
        <v>95</v>
      </c>
      <c r="F11" s="9" t="s">
        <v>99</v>
      </c>
    </row>
    <row r="12" spans="1:6" x14ac:dyDescent="0.2">
      <c r="A12" s="9" t="s">
        <v>41</v>
      </c>
      <c r="E12" s="9" t="s">
        <v>96</v>
      </c>
    </row>
    <row r="13" spans="1:6" x14ac:dyDescent="0.2">
      <c r="A13" s="9" t="s">
        <v>20</v>
      </c>
    </row>
    <row r="14" spans="1:6" x14ac:dyDescent="0.2">
      <c r="A14" s="9" t="s">
        <v>21</v>
      </c>
      <c r="B14" s="9" t="s">
        <v>22</v>
      </c>
    </row>
    <row r="15" spans="1:6" x14ac:dyDescent="0.2">
      <c r="A15" s="9" t="s">
        <v>23</v>
      </c>
      <c r="B15" s="9" t="s">
        <v>24</v>
      </c>
      <c r="E15" s="9" t="s">
        <v>100</v>
      </c>
    </row>
    <row r="16" spans="1:6" x14ac:dyDescent="0.2">
      <c r="A16" s="9" t="s">
        <v>25</v>
      </c>
      <c r="B16" s="9" t="s">
        <v>26</v>
      </c>
    </row>
    <row r="17" spans="1:6" x14ac:dyDescent="0.2">
      <c r="A17" s="9" t="s">
        <v>97</v>
      </c>
    </row>
    <row r="18" spans="1:6" x14ac:dyDescent="0.2">
      <c r="A18" s="16" t="s">
        <v>98</v>
      </c>
    </row>
    <row r="20" spans="1:6" ht="18.75" x14ac:dyDescent="0.3">
      <c r="A20" s="10" t="s">
        <v>55</v>
      </c>
    </row>
    <row r="21" spans="1:6" x14ac:dyDescent="0.2">
      <c r="A21" s="138" t="s">
        <v>82</v>
      </c>
      <c r="B21" s="138"/>
      <c r="C21" s="138"/>
      <c r="D21" s="138"/>
      <c r="E21" s="138"/>
      <c r="F21" s="138"/>
    </row>
    <row r="22" spans="1:6" x14ac:dyDescent="0.2">
      <c r="A22" s="140" t="s">
        <v>32</v>
      </c>
      <c r="B22" s="137" t="s">
        <v>83</v>
      </c>
      <c r="C22" s="137"/>
      <c r="D22" s="137"/>
      <c r="E22" s="137" t="s">
        <v>33</v>
      </c>
      <c r="F22" s="137"/>
    </row>
    <row r="23" spans="1:6" ht="18" customHeight="1" x14ac:dyDescent="0.2">
      <c r="A23" s="140"/>
      <c r="B23" s="17" t="s">
        <v>2</v>
      </c>
      <c r="C23" s="18" t="s">
        <v>3</v>
      </c>
      <c r="D23" s="18" t="s">
        <v>36</v>
      </c>
      <c r="E23" s="139" t="s">
        <v>34</v>
      </c>
      <c r="F23" s="139" t="s">
        <v>35</v>
      </c>
    </row>
    <row r="24" spans="1:6" x14ac:dyDescent="0.2">
      <c r="A24" s="140"/>
      <c r="B24" s="19">
        <f>C10</f>
        <v>127.0738755186722</v>
      </c>
      <c r="C24" s="19">
        <f>D10</f>
        <v>83.398406639004151</v>
      </c>
      <c r="D24" s="19">
        <f>E10</f>
        <v>47.144912863070537</v>
      </c>
      <c r="E24" s="139"/>
      <c r="F24" s="139"/>
    </row>
    <row r="25" spans="1:6" x14ac:dyDescent="0.2">
      <c r="A25" s="20" t="s">
        <v>80</v>
      </c>
      <c r="B25" s="21">
        <v>0</v>
      </c>
      <c r="C25" s="21">
        <v>2</v>
      </c>
      <c r="D25" s="21">
        <v>0</v>
      </c>
      <c r="E25" s="21">
        <f>SUM(B25:D25)</f>
        <v>2</v>
      </c>
      <c r="F25" s="22">
        <f>(B25*B24)+(C25*C24)+(D25*D24)</f>
        <v>166.7968132780083</v>
      </c>
    </row>
    <row r="26" spans="1:6" ht="25.5" x14ac:dyDescent="0.2">
      <c r="A26" s="23" t="s">
        <v>81</v>
      </c>
      <c r="B26" s="21">
        <v>0</v>
      </c>
      <c r="C26" s="21">
        <v>3.6</v>
      </c>
      <c r="D26" s="21">
        <v>0.9</v>
      </c>
      <c r="E26" s="21">
        <f>SUM(B26:D26)</f>
        <v>4.5</v>
      </c>
      <c r="F26" s="22">
        <f>(B26*B24)+(C26*C24)+(D26*D24)</f>
        <v>342.66468547717841</v>
      </c>
    </row>
    <row r="27" spans="1:6" x14ac:dyDescent="0.2">
      <c r="A27" s="24" t="s">
        <v>101</v>
      </c>
      <c r="B27" s="25">
        <f>SUM(B25:B26)</f>
        <v>0</v>
      </c>
      <c r="C27" s="25">
        <f>SUM(C25:C26)</f>
        <v>5.6</v>
      </c>
      <c r="D27" s="25">
        <f>SUM(D25:D26)</f>
        <v>0.9</v>
      </c>
      <c r="E27" s="25">
        <f>SUM(E25:E26)</f>
        <v>6.5</v>
      </c>
      <c r="F27" s="26">
        <f>SUM(F25:F26)</f>
        <v>509.46149875518671</v>
      </c>
    </row>
    <row r="28" spans="1:6" x14ac:dyDescent="0.2">
      <c r="A28" s="27" t="s">
        <v>54</v>
      </c>
      <c r="B28" s="28">
        <f>Registrant!B31</f>
        <v>237</v>
      </c>
      <c r="C28" s="29"/>
      <c r="F28" s="30"/>
    </row>
    <row r="29" spans="1:6" x14ac:dyDescent="0.2">
      <c r="A29" s="138" t="s">
        <v>84</v>
      </c>
      <c r="B29" s="138"/>
      <c r="C29" s="138"/>
      <c r="D29" s="138"/>
      <c r="E29" s="138"/>
      <c r="F29" s="138"/>
    </row>
    <row r="30" spans="1:6" ht="25.5" x14ac:dyDescent="0.2">
      <c r="A30" s="31" t="s">
        <v>50</v>
      </c>
      <c r="B30" s="32" t="s">
        <v>51</v>
      </c>
      <c r="C30" s="32" t="s">
        <v>47</v>
      </c>
      <c r="D30" s="18" t="s">
        <v>52</v>
      </c>
      <c r="E30" s="18" t="s">
        <v>53</v>
      </c>
      <c r="F30" s="33" t="s">
        <v>35</v>
      </c>
    </row>
    <row r="31" spans="1:6" x14ac:dyDescent="0.2">
      <c r="A31" s="34" t="s">
        <v>2</v>
      </c>
      <c r="B31" s="35">
        <f>B27</f>
        <v>0</v>
      </c>
      <c r="C31" s="36">
        <f>B28</f>
        <v>237</v>
      </c>
      <c r="D31" s="36">
        <f>C31*B31</f>
        <v>0</v>
      </c>
      <c r="E31" s="22">
        <f>B24</f>
        <v>127.0738755186722</v>
      </c>
      <c r="F31" s="37">
        <f>E31*D31</f>
        <v>0</v>
      </c>
    </row>
    <row r="32" spans="1:6" x14ac:dyDescent="0.2">
      <c r="A32" s="34" t="s">
        <v>3</v>
      </c>
      <c r="B32" s="35">
        <f>C27</f>
        <v>5.6</v>
      </c>
      <c r="C32" s="36">
        <f>B28</f>
        <v>237</v>
      </c>
      <c r="D32" s="36">
        <f>C32*B32</f>
        <v>1327.1999999999998</v>
      </c>
      <c r="E32" s="22">
        <f>C24</f>
        <v>83.398406639004151</v>
      </c>
      <c r="F32" s="37">
        <f>E32*D32</f>
        <v>110686.36529128629</v>
      </c>
    </row>
    <row r="33" spans="1:6" x14ac:dyDescent="0.2">
      <c r="A33" s="34" t="s">
        <v>4</v>
      </c>
      <c r="B33" s="35">
        <f>D27</f>
        <v>0.9</v>
      </c>
      <c r="C33" s="36">
        <f>B28</f>
        <v>237</v>
      </c>
      <c r="D33" s="36">
        <f>C33*B33</f>
        <v>213.3</v>
      </c>
      <c r="E33" s="22">
        <f>D24</f>
        <v>47.144912863070537</v>
      </c>
      <c r="F33" s="37">
        <f>E33*D33</f>
        <v>10056.009913692946</v>
      </c>
    </row>
    <row r="34" spans="1:6" x14ac:dyDescent="0.2">
      <c r="A34" s="38" t="s">
        <v>90</v>
      </c>
      <c r="B34" s="39">
        <f>SUM(B31:B33)</f>
        <v>6.5</v>
      </c>
      <c r="C34" s="40">
        <f>B28</f>
        <v>237</v>
      </c>
      <c r="D34" s="40">
        <f>C34*B34</f>
        <v>1540.5</v>
      </c>
      <c r="E34" s="41"/>
      <c r="F34" s="42">
        <f>SUM(F31:F33)</f>
        <v>120742.37520497924</v>
      </c>
    </row>
    <row r="35" spans="1:6" ht="15.75" x14ac:dyDescent="0.25">
      <c r="A35" s="1"/>
    </row>
    <row r="36" spans="1:6" ht="18.75" x14ac:dyDescent="0.3">
      <c r="A36" s="10" t="s">
        <v>56</v>
      </c>
    </row>
    <row r="37" spans="1:6" x14ac:dyDescent="0.2">
      <c r="A37" s="138" t="s">
        <v>85</v>
      </c>
      <c r="B37" s="138"/>
      <c r="C37" s="138"/>
      <c r="D37" s="138"/>
      <c r="E37" s="138"/>
      <c r="F37" s="138"/>
    </row>
    <row r="38" spans="1:6" x14ac:dyDescent="0.2">
      <c r="A38" s="140" t="s">
        <v>32</v>
      </c>
      <c r="B38" s="137" t="s">
        <v>83</v>
      </c>
      <c r="C38" s="137"/>
      <c r="D38" s="137"/>
      <c r="E38" s="137" t="s">
        <v>33</v>
      </c>
      <c r="F38" s="137"/>
    </row>
    <row r="39" spans="1:6" x14ac:dyDescent="0.2">
      <c r="A39" s="140"/>
      <c r="B39" s="17" t="s">
        <v>2</v>
      </c>
      <c r="C39" s="18" t="s">
        <v>3</v>
      </c>
      <c r="D39" s="18" t="s">
        <v>36</v>
      </c>
      <c r="E39" s="139" t="s">
        <v>34</v>
      </c>
      <c r="F39" s="139" t="s">
        <v>35</v>
      </c>
    </row>
    <row r="40" spans="1:6" x14ac:dyDescent="0.2">
      <c r="A40" s="140"/>
      <c r="B40" s="19">
        <f>C10</f>
        <v>127.0738755186722</v>
      </c>
      <c r="C40" s="19">
        <f>D10</f>
        <v>83.398406639004151</v>
      </c>
      <c r="D40" s="19">
        <f>E10</f>
        <v>47.144912863070537</v>
      </c>
      <c r="E40" s="139"/>
      <c r="F40" s="139"/>
    </row>
    <row r="41" spans="1:6" x14ac:dyDescent="0.2">
      <c r="A41" s="34" t="s">
        <v>42</v>
      </c>
      <c r="B41" s="43">
        <v>0</v>
      </c>
      <c r="C41" s="43">
        <v>0.13500000000000001</v>
      </c>
      <c r="D41" s="43">
        <v>0</v>
      </c>
      <c r="E41" s="43">
        <f>SUM(B41:D41)</f>
        <v>0.13500000000000001</v>
      </c>
      <c r="F41" s="44">
        <f>(B41*B40)+(C41*C40)+(D41*D40)</f>
        <v>11.258784896265562</v>
      </c>
    </row>
    <row r="42" spans="1:6" ht="25.5" x14ac:dyDescent="0.2">
      <c r="A42" s="45" t="s">
        <v>43</v>
      </c>
      <c r="B42" s="43">
        <v>0</v>
      </c>
      <c r="C42" s="43">
        <v>2.3E-2</v>
      </c>
      <c r="D42" s="43">
        <v>3.3000000000000002E-2</v>
      </c>
      <c r="E42" s="43">
        <f>SUM(B42:D42)</f>
        <v>5.6000000000000001E-2</v>
      </c>
      <c r="F42" s="44">
        <f>(B42*B40)+(C42*C40)+(D42*D40)</f>
        <v>3.4739454771784235</v>
      </c>
    </row>
    <row r="43" spans="1:6" x14ac:dyDescent="0.2">
      <c r="A43" s="45" t="s">
        <v>44</v>
      </c>
      <c r="B43" s="43">
        <v>0</v>
      </c>
      <c r="C43" s="43">
        <v>2.5000000000000001E-2</v>
      </c>
      <c r="D43" s="43">
        <v>0</v>
      </c>
      <c r="E43" s="43">
        <f>SUM(B43:D43)</f>
        <v>2.5000000000000001E-2</v>
      </c>
      <c r="F43" s="44">
        <f>(B43*B40)+(C43*C40)+(D43*D40)</f>
        <v>2.084960165975104</v>
      </c>
    </row>
    <row r="44" spans="1:6" x14ac:dyDescent="0.2">
      <c r="A44" s="38" t="s">
        <v>102</v>
      </c>
      <c r="B44" s="46">
        <f>SUM(B41:B43)</f>
        <v>0</v>
      </c>
      <c r="C44" s="46">
        <f>SUM(C41:C43)</f>
        <v>0.183</v>
      </c>
      <c r="D44" s="46">
        <f t="shared" ref="D44:E44" si="0">SUM(D41:D43)</f>
        <v>3.3000000000000002E-2</v>
      </c>
      <c r="E44" s="46">
        <f t="shared" si="0"/>
        <v>0.216</v>
      </c>
      <c r="F44" s="41">
        <f>SUM(F41:F43)</f>
        <v>16.81769053941909</v>
      </c>
    </row>
    <row r="45" spans="1:6" x14ac:dyDescent="0.2">
      <c r="A45" s="27" t="s">
        <v>54</v>
      </c>
      <c r="B45" s="28">
        <f>Registrant!B50</f>
        <v>107798</v>
      </c>
      <c r="E45" s="47"/>
    </row>
    <row r="46" spans="1:6" x14ac:dyDescent="0.2">
      <c r="A46" s="138" t="s">
        <v>86</v>
      </c>
      <c r="B46" s="138"/>
      <c r="C46" s="138"/>
      <c r="D46" s="138"/>
      <c r="E46" s="138"/>
      <c r="F46" s="138"/>
    </row>
    <row r="47" spans="1:6" ht="25.5" x14ac:dyDescent="0.2">
      <c r="A47" s="31" t="s">
        <v>50</v>
      </c>
      <c r="B47" s="32" t="s">
        <v>51</v>
      </c>
      <c r="C47" s="32" t="s">
        <v>47</v>
      </c>
      <c r="D47" s="18" t="s">
        <v>52</v>
      </c>
      <c r="E47" s="18" t="s">
        <v>53</v>
      </c>
      <c r="F47" s="33" t="s">
        <v>35</v>
      </c>
    </row>
    <row r="48" spans="1:6" x14ac:dyDescent="0.2">
      <c r="A48" s="34" t="s">
        <v>2</v>
      </c>
      <c r="B48" s="48">
        <f>B44</f>
        <v>0</v>
      </c>
      <c r="C48" s="49">
        <f>B45</f>
        <v>107798</v>
      </c>
      <c r="D48" s="49">
        <f>C48*B48</f>
        <v>0</v>
      </c>
      <c r="E48" s="22">
        <f>B40</f>
        <v>127.0738755186722</v>
      </c>
      <c r="F48" s="37">
        <f>E48*D48</f>
        <v>0</v>
      </c>
    </row>
    <row r="49" spans="1:9" x14ac:dyDescent="0.2">
      <c r="A49" s="34" t="s">
        <v>3</v>
      </c>
      <c r="B49" s="48">
        <f>C44</f>
        <v>0.183</v>
      </c>
      <c r="C49" s="49">
        <f>B45</f>
        <v>107798</v>
      </c>
      <c r="D49" s="49">
        <f>C49*B49</f>
        <v>19727.034</v>
      </c>
      <c r="E49" s="22">
        <f>C40</f>
        <v>83.398406639004151</v>
      </c>
      <c r="F49" s="37">
        <f>E49*D49</f>
        <v>1645203.2033134606</v>
      </c>
    </row>
    <row r="50" spans="1:9" x14ac:dyDescent="0.2">
      <c r="A50" s="34" t="s">
        <v>4</v>
      </c>
      <c r="B50" s="48">
        <f>D44</f>
        <v>3.3000000000000002E-2</v>
      </c>
      <c r="C50" s="49">
        <f>B45</f>
        <v>107798</v>
      </c>
      <c r="D50" s="49">
        <f>C50*B50</f>
        <v>3557.3340000000003</v>
      </c>
      <c r="E50" s="22">
        <f>D40</f>
        <v>47.144912863070537</v>
      </c>
      <c r="F50" s="37">
        <f>E50*D50</f>
        <v>167710.20145483818</v>
      </c>
    </row>
    <row r="51" spans="1:9" x14ac:dyDescent="0.2">
      <c r="A51" s="38" t="s">
        <v>90</v>
      </c>
      <c r="B51" s="62">
        <f>SUM(B48:B50)</f>
        <v>0.216</v>
      </c>
      <c r="C51" s="57">
        <f>B45</f>
        <v>107798</v>
      </c>
      <c r="D51" s="57">
        <f>C51*B51</f>
        <v>23284.367999999999</v>
      </c>
      <c r="E51" s="41"/>
      <c r="F51" s="42">
        <f>SUM(F48:F50)</f>
        <v>1812913.4047682988</v>
      </c>
    </row>
    <row r="53" spans="1:9" ht="18.75" x14ac:dyDescent="0.3">
      <c r="A53" s="10" t="s">
        <v>59</v>
      </c>
      <c r="B53" s="50"/>
      <c r="C53" s="51"/>
      <c r="D53" s="50"/>
      <c r="E53" s="50"/>
      <c r="F53" s="52"/>
    </row>
    <row r="54" spans="1:9" x14ac:dyDescent="0.2">
      <c r="A54" s="138" t="s">
        <v>87</v>
      </c>
      <c r="B54" s="138"/>
      <c r="C54" s="138"/>
      <c r="D54" s="138"/>
      <c r="E54" s="138"/>
      <c r="F54" s="138"/>
    </row>
    <row r="55" spans="1:9" x14ac:dyDescent="0.2">
      <c r="A55" s="34"/>
      <c r="B55" s="138" t="s">
        <v>64</v>
      </c>
      <c r="C55" s="138"/>
      <c r="D55" s="139" t="s">
        <v>66</v>
      </c>
      <c r="E55" s="137" t="s">
        <v>67</v>
      </c>
      <c r="F55" s="137"/>
    </row>
    <row r="56" spans="1:9" x14ac:dyDescent="0.2">
      <c r="A56" s="34"/>
      <c r="B56" s="53" t="s">
        <v>34</v>
      </c>
      <c r="C56" s="53" t="s">
        <v>35</v>
      </c>
      <c r="D56" s="139"/>
      <c r="E56" s="17" t="s">
        <v>65</v>
      </c>
      <c r="F56" s="17" t="s">
        <v>35</v>
      </c>
    </row>
    <row r="57" spans="1:9" x14ac:dyDescent="0.2">
      <c r="A57" s="34" t="s">
        <v>62</v>
      </c>
      <c r="B57" s="21">
        <f>E27</f>
        <v>6.5</v>
      </c>
      <c r="C57" s="44">
        <f>F27</f>
        <v>509.46149875518671</v>
      </c>
      <c r="D57" s="54">
        <f>B28</f>
        <v>237</v>
      </c>
      <c r="E57" s="49">
        <f>D57*B57</f>
        <v>1540.5</v>
      </c>
      <c r="F57" s="55">
        <f>F34</f>
        <v>120742.37520497924</v>
      </c>
    </row>
    <row r="58" spans="1:9" x14ac:dyDescent="0.2">
      <c r="A58" s="34" t="s">
        <v>63</v>
      </c>
      <c r="B58" s="43">
        <f>E44</f>
        <v>0.216</v>
      </c>
      <c r="C58" s="44">
        <f>F44</f>
        <v>16.81769053941909</v>
      </c>
      <c r="D58" s="54">
        <f>B45</f>
        <v>107798</v>
      </c>
      <c r="E58" s="49">
        <f>D58*B58</f>
        <v>23284.367999999999</v>
      </c>
      <c r="F58" s="55">
        <f>F51</f>
        <v>1812913.4047682988</v>
      </c>
    </row>
    <row r="59" spans="1:9" x14ac:dyDescent="0.2">
      <c r="A59" s="38" t="s">
        <v>48</v>
      </c>
      <c r="B59" s="25"/>
      <c r="C59" s="41"/>
      <c r="D59" s="56">
        <f>D57+D58</f>
        <v>108035</v>
      </c>
      <c r="E59" s="57">
        <f>E57+E58</f>
        <v>24824.867999999999</v>
      </c>
      <c r="F59" s="58">
        <f>F57+F58</f>
        <v>1933655.7799732781</v>
      </c>
    </row>
    <row r="61" spans="1:9" x14ac:dyDescent="0.2">
      <c r="A61" s="59" t="s">
        <v>104</v>
      </c>
    </row>
    <row r="62" spans="1:9" x14ac:dyDescent="0.2">
      <c r="A62" s="143" t="s">
        <v>105</v>
      </c>
      <c r="B62" s="144" t="s">
        <v>48</v>
      </c>
      <c r="C62" s="144"/>
    </row>
    <row r="63" spans="1:9" x14ac:dyDescent="0.2">
      <c r="A63" s="143"/>
      <c r="B63" s="2" t="s">
        <v>34</v>
      </c>
      <c r="C63" s="2" t="s">
        <v>35</v>
      </c>
    </row>
    <row r="64" spans="1:9" ht="25.5" x14ac:dyDescent="0.2">
      <c r="A64" s="2" t="s">
        <v>88</v>
      </c>
      <c r="B64" s="3">
        <f>Registrant!C87</f>
        <v>301118</v>
      </c>
      <c r="C64" s="4">
        <f>Registrant!D87</f>
        <v>19999815</v>
      </c>
      <c r="E64" s="60">
        <f>B64/Registrant!G73</f>
        <v>207.38154269972452</v>
      </c>
      <c r="F64" s="9" t="s">
        <v>106</v>
      </c>
      <c r="H64" s="61">
        <f>C64/Registrant!G73</f>
        <v>13773.977272727272</v>
      </c>
      <c r="I64" s="9" t="s">
        <v>107</v>
      </c>
    </row>
    <row r="65" spans="1:3" ht="25.5" x14ac:dyDescent="0.2">
      <c r="A65" s="2" t="s">
        <v>89</v>
      </c>
      <c r="B65" s="3">
        <f>E59</f>
        <v>24824.867999999999</v>
      </c>
      <c r="C65" s="4">
        <f>F59</f>
        <v>1933655.7799732781</v>
      </c>
    </row>
    <row r="66" spans="1:3" x14ac:dyDescent="0.2">
      <c r="A66" s="5" t="s">
        <v>48</v>
      </c>
      <c r="B66" s="6">
        <f>SUM(B64:B65)</f>
        <v>325942.86800000002</v>
      </c>
      <c r="C66" s="7">
        <f>SUM(C64:C65)</f>
        <v>21933470.77997328</v>
      </c>
    </row>
  </sheetData>
  <mergeCells count="20">
    <mergeCell ref="A21:F21"/>
    <mergeCell ref="A29:F29"/>
    <mergeCell ref="A54:F54"/>
    <mergeCell ref="B55:C55"/>
    <mergeCell ref="D55:D56"/>
    <mergeCell ref="E55:F55"/>
    <mergeCell ref="E39:E40"/>
    <mergeCell ref="F39:F40"/>
    <mergeCell ref="A38:A40"/>
    <mergeCell ref="A62:A63"/>
    <mergeCell ref="B62:C62"/>
    <mergeCell ref="A37:F37"/>
    <mergeCell ref="A46:F46"/>
    <mergeCell ref="B22:D22"/>
    <mergeCell ref="A22:A24"/>
    <mergeCell ref="E23:E24"/>
    <mergeCell ref="B38:D38"/>
    <mergeCell ref="E38:F38"/>
    <mergeCell ref="F23:F24"/>
    <mergeCell ref="E22:F22"/>
  </mergeCells>
  <phoneticPr fontId="3" type="noConversion"/>
  <printOptions gridLines="1"/>
  <pageMargins left="0.43" right="0.38" top="0.51" bottom="0.5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topLeftCell="A3" zoomScale="120" zoomScaleNormal="120" workbookViewId="0">
      <selection activeCell="M40" sqref="M40"/>
    </sheetView>
  </sheetViews>
  <sheetFormatPr defaultRowHeight="12.75" x14ac:dyDescent="0.2"/>
  <sheetData/>
  <phoneticPr fontId="3" type="noConversion"/>
  <pageMargins left="0.75" right="0.75" top="1" bottom="1" header="0.5" footer="0.5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crobat Document" shapeId="1025" r:id="rId4">
          <objectPr defaultSize="0" autoPict="0" r:id="rId5">
            <anchor moveWithCells="1">
              <from>
                <xdr:col>0</xdr:col>
                <xdr:colOff>85725</xdr:colOff>
                <xdr:row>1</xdr:row>
                <xdr:rowOff>161925</xdr:rowOff>
              </from>
              <to>
                <xdr:col>9</xdr:col>
                <xdr:colOff>514350</xdr:colOff>
                <xdr:row>48</xdr:row>
                <xdr:rowOff>76200</xdr:rowOff>
              </to>
            </anchor>
          </objectPr>
        </oleObject>
      </mc:Choice>
      <mc:Fallback>
        <oleObject progId="Acrobat Document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Registrant</vt:lpstr>
      <vt:lpstr>EPA</vt:lpstr>
      <vt:lpstr>Documentation 2009</vt:lpstr>
    </vt:vector>
  </TitlesOfParts>
  <Company>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ctsuser</dc:creator>
  <cp:lastModifiedBy>Courtney Kerwin</cp:lastModifiedBy>
  <cp:lastPrinted>2009-11-24T15:57:40Z</cp:lastPrinted>
  <dcterms:created xsi:type="dcterms:W3CDTF">2009-11-23T17:22:02Z</dcterms:created>
  <dcterms:modified xsi:type="dcterms:W3CDTF">2018-08-23T04:49:39Z</dcterms:modified>
</cp:coreProperties>
</file>