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120" yWindow="150" windowWidth="18195" windowHeight="11310"/>
  </bookViews>
  <sheets>
    <sheet name="1a" sheetId="1" r:id="rId1"/>
    <sheet name="1b" sheetId="2" r:id="rId2"/>
    <sheet name="1c" sheetId="3" r:id="rId3"/>
    <sheet name="2" sheetId="4" r:id="rId4"/>
    <sheet name="Responses" sheetId="6" r:id="rId5"/>
    <sheet name="Working Respondent" sheetId="5" r:id="rId6"/>
  </sheets>
  <calcPr calcId="171027"/>
</workbook>
</file>

<file path=xl/calcChain.xml><?xml version="1.0" encoding="utf-8"?>
<calcChain xmlns="http://schemas.openxmlformats.org/spreadsheetml/2006/main">
  <c r="F7" i="3" l="1"/>
  <c r="E10" i="3"/>
  <c r="G7" i="3"/>
  <c r="G6" i="3"/>
  <c r="G5" i="3"/>
  <c r="F44" i="1"/>
  <c r="D3" i="5"/>
  <c r="B3" i="5"/>
  <c r="D5" i="5" l="1"/>
  <c r="D4" i="5"/>
  <c r="C4" i="5"/>
  <c r="F4" i="5" l="1"/>
  <c r="H4" i="5" s="1"/>
  <c r="E12" i="6"/>
  <c r="E11" i="6"/>
  <c r="E10" i="6"/>
  <c r="E9" i="6"/>
  <c r="E13" i="6" s="1"/>
  <c r="E9" i="1" l="1"/>
  <c r="E42" i="1"/>
  <c r="F42" i="1" s="1"/>
  <c r="G42" i="1" s="1"/>
  <c r="E40" i="1"/>
  <c r="E39" i="1"/>
  <c r="E11" i="1"/>
  <c r="D42" i="1"/>
  <c r="D11" i="2"/>
  <c r="H42" i="1" l="1"/>
  <c r="I42" i="1" s="1"/>
  <c r="E13" i="1" l="1"/>
  <c r="E20" i="1" s="1"/>
  <c r="C5" i="5"/>
  <c r="F5" i="5" l="1"/>
  <c r="E9" i="2" s="1"/>
  <c r="C3" i="5"/>
  <c r="H5" i="5"/>
  <c r="E35" i="2"/>
  <c r="E10" i="4" s="1"/>
  <c r="E11" i="2"/>
  <c r="E12" i="2"/>
  <c r="E45" i="2"/>
  <c r="E34" i="2"/>
  <c r="E7" i="4" s="1"/>
  <c r="E29" i="2"/>
  <c r="E9" i="4" s="1"/>
  <c r="E42" i="2"/>
  <c r="F11" i="2"/>
  <c r="H11" i="2" s="1"/>
  <c r="E43" i="2" l="1"/>
  <c r="G11" i="2"/>
  <c r="I11" i="2" s="1"/>
  <c r="D24" i="1"/>
  <c r="F24" i="1" s="1"/>
  <c r="G24" i="1" s="1"/>
  <c r="D11" i="1"/>
  <c r="I27" i="2"/>
  <c r="D12" i="2"/>
  <c r="F12" i="2" s="1"/>
  <c r="G12" i="2" s="1"/>
  <c r="D9" i="4"/>
  <c r="F9" i="4" s="1"/>
  <c r="F11" i="1" l="1"/>
  <c r="H12" i="2"/>
  <c r="I12" i="2" s="1"/>
  <c r="H24" i="1"/>
  <c r="I24" i="1" s="1"/>
  <c r="G9" i="4"/>
  <c r="H9" i="4"/>
  <c r="E6" i="4"/>
  <c r="H11" i="1" l="1"/>
  <c r="G11" i="1"/>
  <c r="I9" i="4"/>
  <c r="I11" i="1" l="1"/>
  <c r="D10" i="4"/>
  <c r="F10" i="4" s="1"/>
  <c r="D8" i="4"/>
  <c r="F8" i="4" s="1"/>
  <c r="G8" i="4" s="1"/>
  <c r="D7" i="4"/>
  <c r="F7" i="4" s="1"/>
  <c r="D6" i="4"/>
  <c r="F6" i="4" s="1"/>
  <c r="D5" i="4"/>
  <c r="F5" i="4" s="1"/>
  <c r="G7" i="4" l="1"/>
  <c r="G10" i="4"/>
  <c r="G5" i="4"/>
  <c r="H8" i="4"/>
  <c r="I8" i="4" s="1"/>
  <c r="G6" i="4"/>
  <c r="H6" i="4"/>
  <c r="H7" i="4"/>
  <c r="H5" i="4"/>
  <c r="H10" i="4"/>
  <c r="D45" i="2"/>
  <c r="F45" i="2" s="1"/>
  <c r="G45" i="2" s="1"/>
  <c r="D44" i="2"/>
  <c r="F44" i="2" s="1"/>
  <c r="D43" i="2"/>
  <c r="F43" i="2" s="1"/>
  <c r="D42" i="2"/>
  <c r="F42" i="2" s="1"/>
  <c r="D41" i="2"/>
  <c r="F41" i="2" s="1"/>
  <c r="G41" i="2" s="1"/>
  <c r="D35" i="2"/>
  <c r="F35" i="2" s="1"/>
  <c r="H35" i="2" s="1"/>
  <c r="D34" i="2"/>
  <c r="F34" i="2" s="1"/>
  <c r="D30" i="2"/>
  <c r="F30" i="2" s="1"/>
  <c r="G30" i="2" s="1"/>
  <c r="D29" i="2"/>
  <c r="D23" i="2"/>
  <c r="F23" i="2" s="1"/>
  <c r="D22" i="2"/>
  <c r="F22" i="2" s="1"/>
  <c r="D18" i="2"/>
  <c r="F18" i="2" s="1"/>
  <c r="H18" i="2" s="1"/>
  <c r="D17" i="2"/>
  <c r="F17" i="2" s="1"/>
  <c r="D16" i="2"/>
  <c r="F16" i="2" s="1"/>
  <c r="D15" i="2"/>
  <c r="F15" i="2" s="1"/>
  <c r="D14" i="2"/>
  <c r="F14" i="2" s="1"/>
  <c r="D13" i="2"/>
  <c r="F13" i="2" s="1"/>
  <c r="G13" i="2" s="1"/>
  <c r="D9" i="2"/>
  <c r="F9" i="2" s="1"/>
  <c r="I7" i="4" l="1"/>
  <c r="F11" i="4"/>
  <c r="F29" i="2"/>
  <c r="G29" i="2" s="1"/>
  <c r="I6" i="4"/>
  <c r="H9" i="2"/>
  <c r="G9" i="2"/>
  <c r="G14" i="2"/>
  <c r="H14" i="2"/>
  <c r="I14" i="2" s="1"/>
  <c r="G18" i="2"/>
  <c r="G35" i="2"/>
  <c r="I35" i="2" s="1"/>
  <c r="G15" i="2"/>
  <c r="H15" i="2"/>
  <c r="I10" i="4"/>
  <c r="I5" i="4"/>
  <c r="G23" i="2"/>
  <c r="H23" i="2"/>
  <c r="G44" i="2"/>
  <c r="G22" i="2"/>
  <c r="H22" i="2"/>
  <c r="G43" i="2"/>
  <c r="H43" i="2"/>
  <c r="G42" i="2"/>
  <c r="H42" i="2"/>
  <c r="G17" i="2"/>
  <c r="H17" i="2"/>
  <c r="I17" i="2" s="1"/>
  <c r="G16" i="2"/>
  <c r="H16" i="2"/>
  <c r="G34" i="2"/>
  <c r="H34" i="2"/>
  <c r="H30" i="2"/>
  <c r="I30" i="2" s="1"/>
  <c r="H45" i="2"/>
  <c r="I45" i="2" s="1"/>
  <c r="I18" i="2"/>
  <c r="H44" i="2"/>
  <c r="H41" i="2"/>
  <c r="I41" i="2" s="1"/>
  <c r="H29" i="2"/>
  <c r="H13" i="2"/>
  <c r="I13" i="2" s="1"/>
  <c r="D41" i="1"/>
  <c r="F41" i="1" s="1"/>
  <c r="D40" i="1"/>
  <c r="F40" i="1" s="1"/>
  <c r="G40" i="1" s="1"/>
  <c r="D39" i="1"/>
  <c r="F39" i="1" s="1"/>
  <c r="G39" i="1" s="1"/>
  <c r="D38" i="1"/>
  <c r="F38" i="1" s="1"/>
  <c r="D20" i="1"/>
  <c r="F20" i="1" s="1"/>
  <c r="D19" i="1"/>
  <c r="F19" i="1" s="1"/>
  <c r="H19" i="1" s="1"/>
  <c r="D18" i="1"/>
  <c r="F18" i="1" s="1"/>
  <c r="D14" i="1"/>
  <c r="F14" i="1" s="1"/>
  <c r="H14" i="1" s="1"/>
  <c r="D13" i="1"/>
  <c r="F13" i="1" s="1"/>
  <c r="D12" i="1"/>
  <c r="F12" i="1" s="1"/>
  <c r="G12" i="1" s="1"/>
  <c r="D9" i="1"/>
  <c r="F9" i="1" s="1"/>
  <c r="I34" i="2" l="1"/>
  <c r="I11" i="4"/>
  <c r="I9" i="2"/>
  <c r="I15" i="2"/>
  <c r="I29" i="2"/>
  <c r="I16" i="2"/>
  <c r="I43" i="2"/>
  <c r="I22" i="2"/>
  <c r="I23" i="2"/>
  <c r="H9" i="1"/>
  <c r="G38" i="1"/>
  <c r="I42" i="2"/>
  <c r="I44" i="2"/>
  <c r="F47" i="2"/>
  <c r="D6" i="3" s="1"/>
  <c r="F36" i="2"/>
  <c r="C6" i="3" s="1"/>
  <c r="H38" i="1"/>
  <c r="G9" i="1"/>
  <c r="G20" i="1"/>
  <c r="H20" i="1"/>
  <c r="G18" i="1"/>
  <c r="H18" i="1"/>
  <c r="G13" i="1"/>
  <c r="H13" i="1"/>
  <c r="G41" i="1"/>
  <c r="H41" i="1"/>
  <c r="G14" i="1"/>
  <c r="I14" i="1" s="1"/>
  <c r="G19" i="1"/>
  <c r="I19" i="1" s="1"/>
  <c r="H12" i="1"/>
  <c r="I12" i="1" s="1"/>
  <c r="H40" i="1"/>
  <c r="I40" i="1" s="1"/>
  <c r="H39" i="1"/>
  <c r="I39" i="1" s="1"/>
  <c r="F33" i="1" l="1"/>
  <c r="C5" i="3" s="1"/>
  <c r="C7" i="3" s="1"/>
  <c r="I36" i="2"/>
  <c r="I44" i="1"/>
  <c r="F48" i="2"/>
  <c r="E6" i="3" s="1"/>
  <c r="I9" i="1"/>
  <c r="I13" i="1"/>
  <c r="I47" i="2"/>
  <c r="I20" i="1"/>
  <c r="I38" i="1"/>
  <c r="I18" i="1"/>
  <c r="I41" i="1"/>
  <c r="I48" i="2" l="1"/>
  <c r="I50" i="2" s="1"/>
  <c r="F47" i="1"/>
  <c r="D5" i="3"/>
  <c r="D7" i="3" s="1"/>
  <c r="I33" i="1"/>
  <c r="I45" i="1" s="1"/>
  <c r="F45" i="1"/>
  <c r="E5" i="3" s="1"/>
  <c r="F50" i="2"/>
  <c r="F6" i="3"/>
  <c r="I47" i="1" l="1"/>
  <c r="F5" i="3"/>
  <c r="E7" i="3"/>
</calcChain>
</file>

<file path=xl/sharedStrings.xml><?xml version="1.0" encoding="utf-8"?>
<sst xmlns="http://schemas.openxmlformats.org/spreadsheetml/2006/main" count="301" uniqueCount="196">
  <si>
    <t>Burden item</t>
  </si>
  <si>
    <t>1.  Applications</t>
  </si>
  <si>
    <t>N/A</t>
  </si>
  <si>
    <t xml:space="preserve">  </t>
  </si>
  <si>
    <t>2.  Surveys and Studies</t>
  </si>
  <si>
    <t>3.  Acquisition, Installation, and Utilization of Technology and Systems</t>
  </si>
  <si>
    <t>4.  Reporting Requirements</t>
  </si>
  <si>
    <t>B.  Required activities</t>
  </si>
  <si>
    <r>
      <t xml:space="preserve">     No methanol binder formulation </t>
    </r>
    <r>
      <rPr>
        <vertAlign val="superscript"/>
        <sz val="9"/>
        <color rgb="FF000000"/>
        <rFont val="Times New Roman"/>
        <family val="1"/>
      </rPr>
      <t>c</t>
    </r>
    <r>
      <rPr>
        <sz val="9"/>
        <color rgb="FF000000"/>
        <rFont val="Times New Roman"/>
        <family val="1"/>
      </rPr>
      <t xml:space="preserve"> </t>
    </r>
  </si>
  <si>
    <t>C.  Create information</t>
  </si>
  <si>
    <t>See 4B</t>
  </si>
  <si>
    <t>D.  Gather existing information</t>
  </si>
  <si>
    <t>E.  Write report</t>
  </si>
  <si>
    <t>Subtotal for Reporting Requirements</t>
  </si>
  <si>
    <t xml:space="preserve">5.  Recordkeeping Requirements </t>
  </si>
  <si>
    <t>See 4A</t>
  </si>
  <si>
    <t>B.  Plan activities</t>
  </si>
  <si>
    <t>C.  Implement activities</t>
  </si>
  <si>
    <t>F.  Time to transmit or disclose information</t>
  </si>
  <si>
    <t>G.  Time for audits</t>
  </si>
  <si>
    <t>Subtotal for Recordkeeping Requirements</t>
  </si>
  <si>
    <t xml:space="preserve">3.  Acquisition, Installation, and Utilization of Technology and Systems </t>
  </si>
  <si>
    <t xml:space="preserve">B.  Required activities </t>
  </si>
  <si>
    <t>Report Review:</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</si>
  <si>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</si>
  <si>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</si>
  <si>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</si>
  <si>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</si>
  <si>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</si>
  <si>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</si>
  <si>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</si>
  <si>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Activity</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</si>
  <si>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</si>
  <si>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</si>
  <si>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</si>
  <si>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</si>
  <si>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</si>
  <si>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</si>
  <si>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Assumptions:</t>
  </si>
  <si>
    <t>hr per resp</t>
  </si>
  <si>
    <t>Reporting Hours</t>
  </si>
  <si>
    <t>Recordkeeping Hours</t>
  </si>
  <si>
    <r>
      <t xml:space="preserve">(D) Respondents per year </t>
    </r>
    <r>
      <rPr>
        <b/>
        <vertAlign val="superscript"/>
        <sz val="10"/>
        <rFont val="Times New Roman"/>
        <family val="1"/>
      </rPr>
      <t>a</t>
    </r>
  </si>
  <si>
    <r>
      <t xml:space="preserve">  Initial notification of applicability</t>
    </r>
    <r>
      <rPr>
        <vertAlign val="superscript"/>
        <sz val="9"/>
        <rFont val="Times New Roman"/>
        <family val="1"/>
      </rPr>
      <t xml:space="preserve"> c</t>
    </r>
  </si>
  <si>
    <r>
      <t xml:space="preserve">  Notification of compliance status</t>
    </r>
    <r>
      <rPr>
        <vertAlign val="superscript"/>
        <sz val="9"/>
        <rFont val="Times New Roman"/>
        <family val="1"/>
      </rPr>
      <t>c</t>
    </r>
  </si>
  <si>
    <t>Table 2: Average Annual EPA Burden and Cost – NESHAP for Iron and Steel Foundry Area Sources (40 CFR Part 63, Subpart ZZZZZ) (Renewal)</t>
  </si>
  <si>
    <t>Table 1c: Annual Respondent Burden and Cost for All Foundries – NESHAP for Iron and Steel Foundry Area Sources (40 CFR Part 63, Subpart ZZZZZ) (Renewal)</t>
  </si>
  <si>
    <t>Table 1b: Annual Respondent Burden and Cost for Large Foundries – NESHAP for Iron and Steel Foundry Area Sources (40 CFR Part 63, Subpart ZZZZZ) (Renewal)</t>
  </si>
  <si>
    <r>
      <t xml:space="preserve">     Scrap material specifications</t>
    </r>
    <r>
      <rPr>
        <vertAlign val="superscript"/>
        <sz val="9"/>
        <rFont val="Times New Roman"/>
        <family val="1"/>
      </rPr>
      <t>g</t>
    </r>
  </si>
  <si>
    <r>
      <t xml:space="preserve">     Prepare operation &amp; maintenance plan</t>
    </r>
    <r>
      <rPr>
        <vertAlign val="superscript"/>
        <sz val="9"/>
        <rFont val="Times New Roman"/>
        <family val="1"/>
      </rPr>
      <t>g</t>
    </r>
  </si>
  <si>
    <r>
      <t xml:space="preserve">     No methanol binder formulation </t>
    </r>
    <r>
      <rPr>
        <vertAlign val="superscript"/>
        <sz val="9"/>
        <rFont val="Times New Roman"/>
        <family val="1"/>
      </rPr>
      <t>c</t>
    </r>
    <r>
      <rPr>
        <sz val="9"/>
        <rFont val="Times New Roman"/>
        <family val="1"/>
      </rPr>
      <t xml:space="preserve"> </t>
    </r>
  </si>
  <si>
    <r>
      <t xml:space="preserve">Initial/subsequent performance tests </t>
    </r>
    <r>
      <rPr>
        <vertAlign val="superscript"/>
        <sz val="9"/>
        <rFont val="Times New Roman"/>
        <family val="1"/>
      </rPr>
      <t>d</t>
    </r>
  </si>
  <si>
    <r>
      <t xml:space="preserve">Initial and periodic inspections of PM control devices, monthly inspection of capture systems </t>
    </r>
    <r>
      <rPr>
        <vertAlign val="superscript"/>
        <sz val="9"/>
        <rFont val="Times New Roman"/>
        <family val="1"/>
      </rPr>
      <t>d</t>
    </r>
  </si>
  <si>
    <r>
      <t xml:space="preserve"> Monthly emissions averaging calculations </t>
    </r>
    <r>
      <rPr>
        <vertAlign val="superscript"/>
        <sz val="9"/>
        <rFont val="Times New Roman"/>
        <family val="1"/>
      </rPr>
      <t>d</t>
    </r>
  </si>
  <si>
    <t>Table 1a: Annual Respondent Burden and Cost for Small Foundries – NESHAP for Iron and Steel Foundry Area Sources (40 CFR Part 63, Subpart ZZZZZ) (Renewal)</t>
  </si>
  <si>
    <r>
      <t>c</t>
    </r>
    <r>
      <rPr>
        <sz val="9"/>
        <color rgb="FF000000"/>
        <rFont val="Times New Roman"/>
        <family val="1"/>
      </rPr>
      <t xml:space="preserve"> We assumed that two large area source foundries (2 foundries over 3 years = 0.67 foundries per year) are expected to have to change formulations to meet the no methanol requirement.</t>
    </r>
  </si>
  <si>
    <r>
      <t xml:space="preserve">e  </t>
    </r>
    <r>
      <rPr>
        <sz val="9"/>
        <color rgb="FF000000"/>
        <rFont val="Times New Roman"/>
        <family val="1"/>
      </rPr>
      <t xml:space="preserve"> We have assumed that all foundries would need to conduct performance tests to demonstrate compliance with the opacity limit in §63.10895(e) at least every 6 months and will not implement a process change likely to increase fugitive emissions over the 3  year period of this ICR. Opacity shall be determined as an average of 24 consecutive observations recorded at 15-second intervals, which average about 6 minutes (or 0.1 hrs).  No separate notification required.    </t>
    </r>
  </si>
  <si>
    <r>
      <t xml:space="preserve">g   </t>
    </r>
    <r>
      <rPr>
        <sz val="9"/>
        <color rgb="FF000000"/>
        <rFont val="Times New Roman"/>
        <family val="1"/>
      </rPr>
      <t>We have assumed that large foundries are expected to monitor visible emissions using a trained employee.</t>
    </r>
  </si>
  <si>
    <r>
      <t xml:space="preserve">h </t>
    </r>
    <r>
      <rPr>
        <sz val="9"/>
        <color rgb="FF000000"/>
        <rFont val="Times New Roman"/>
        <family val="1"/>
      </rPr>
      <t>One-time only costs</t>
    </r>
  </si>
  <si>
    <r>
      <t>c</t>
    </r>
    <r>
      <rPr>
        <sz val="9"/>
        <color rgb="FF000000"/>
        <rFont val="Times New Roman"/>
        <family val="1"/>
      </rPr>
      <t xml:space="preserve"> We have assumed that no burden would be incurred for this requirement because all small area source foundries are already meeting the no methanol requirement.</t>
    </r>
  </si>
  <si>
    <r>
      <t xml:space="preserve">g </t>
    </r>
    <r>
      <rPr>
        <sz val="9"/>
        <color rgb="FF000000"/>
        <rFont val="Times New Roman"/>
        <family val="1"/>
      </rPr>
      <t>One-time only costs</t>
    </r>
  </si>
  <si>
    <r>
      <t xml:space="preserve">c </t>
    </r>
    <r>
      <rPr>
        <sz val="9"/>
        <color rgb="FF000000"/>
        <rFont val="Times New Roman"/>
        <family val="1"/>
      </rPr>
      <t>One-time only costs</t>
    </r>
  </si>
  <si>
    <r>
      <t xml:space="preserve">d </t>
    </r>
    <r>
      <rPr>
        <sz val="9"/>
        <color rgb="FF000000"/>
        <rFont val="Times New Roman"/>
        <family val="1"/>
      </rPr>
      <t xml:space="preserve">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change to an operating limit or a process change likely to increase HAP emissions.   </t>
    </r>
  </si>
  <si>
    <r>
      <t xml:space="preserve">  Notification of performance test</t>
    </r>
    <r>
      <rPr>
        <vertAlign val="superscript"/>
        <sz val="9"/>
        <rFont val="Times New Roman"/>
        <family val="1"/>
      </rPr>
      <t>d</t>
    </r>
  </si>
  <si>
    <r>
      <t>G.  Time to adjust existing ways</t>
    </r>
    <r>
      <rPr>
        <vertAlign val="superscript"/>
        <sz val="9"/>
        <rFont val="Times New Roman"/>
        <family val="1"/>
      </rPr>
      <t>h</t>
    </r>
  </si>
  <si>
    <r>
      <t xml:space="preserve">F.  Time to train personnel </t>
    </r>
    <r>
      <rPr>
        <vertAlign val="superscript"/>
        <sz val="9"/>
        <rFont val="Times New Roman"/>
        <family val="1"/>
      </rPr>
      <t>g</t>
    </r>
  </si>
  <si>
    <r>
      <t>G.  Time to adjust existing ways</t>
    </r>
    <r>
      <rPr>
        <vertAlign val="superscript"/>
        <sz val="9"/>
        <color rgb="FF000000"/>
        <rFont val="Times New Roman"/>
        <family val="1"/>
      </rPr>
      <t>g</t>
    </r>
  </si>
  <si>
    <r>
      <t xml:space="preserve">     Initial notification of applicability</t>
    </r>
    <r>
      <rPr>
        <vertAlign val="superscript"/>
        <sz val="9"/>
        <color rgb="FF000000"/>
        <rFont val="Times New Roman"/>
        <family val="1"/>
      </rPr>
      <t>g</t>
    </r>
  </si>
  <si>
    <r>
      <t xml:space="preserve">     Repeat performance tests for opacity</t>
    </r>
    <r>
      <rPr>
        <vertAlign val="superscript"/>
        <sz val="9"/>
        <color rgb="FF000000"/>
        <rFont val="Times New Roman"/>
        <family val="1"/>
      </rPr>
      <t>e</t>
    </r>
  </si>
  <si>
    <r>
      <t xml:space="preserve">     Scrap specifications</t>
    </r>
    <r>
      <rPr>
        <vertAlign val="superscript"/>
        <sz val="9"/>
        <color rgb="FF000000"/>
        <rFont val="Times New Roman"/>
        <family val="1"/>
      </rPr>
      <t>g</t>
    </r>
  </si>
  <si>
    <t>A.  Familiarization with Regulatory Requirements</t>
  </si>
  <si>
    <t>Old ICR (2267.04)</t>
  </si>
  <si>
    <t>small</t>
  </si>
  <si>
    <t>large</t>
  </si>
  <si>
    <t>New ICR (2267.05)</t>
  </si>
  <si>
    <t>Distribution</t>
  </si>
  <si>
    <t>revised small count</t>
  </si>
  <si>
    <t>revised large count</t>
  </si>
  <si>
    <t>total foundries taking into account 35 shutdowns since 2008 per Steel Founders' Society of America consultation response</t>
  </si>
  <si>
    <t>June 2017:</t>
  </si>
  <si>
    <r>
      <t xml:space="preserve">b  </t>
    </r>
    <r>
      <rPr>
        <sz val="9"/>
        <color rgb="FF000000"/>
        <rFont val="Times New Roman"/>
        <family val="1"/>
      </rPr>
      <t xml:space="preserve">This ICR uses the following labor rates: The hourly wage rates used to represent respondent labor costs are:  technical at $112.98, management at $149.35, and clerical at $54.81.  These rates are from the United States Department of Labor, Bureau of Labor Statistics, </t>
    </r>
    <r>
      <rPr>
        <sz val="9"/>
        <color rgb="FFFF0000"/>
        <rFont val="Times New Roman"/>
        <family val="1"/>
      </rPr>
      <t>March 2017</t>
    </r>
    <r>
      <rPr>
        <sz val="9"/>
        <color rgb="FF000000"/>
        <rFont val="Times New Roman"/>
        <family val="1"/>
      </rPr>
      <t>, “Table 2. Civilian Workers, by occupational and industry group.”  The rates are from column 1, “Total compensation.”  The rates have been increased by 110 percent to account for the benefit packages available to those employed by private industry.</t>
    </r>
  </si>
  <si>
    <r>
      <t>A.  Familiarization with Regulatory Requirements</t>
    </r>
    <r>
      <rPr>
        <vertAlign val="superscript"/>
        <sz val="9"/>
        <color rgb="FF000000"/>
        <rFont val="Times New Roman"/>
        <family val="1"/>
      </rPr>
      <t>a</t>
    </r>
  </si>
  <si>
    <t>do not see rolling average in rule, just emission averaging; monthly basis</t>
  </si>
  <si>
    <t xml:space="preserve">     Monthly emission averaging calculation</t>
  </si>
  <si>
    <r>
      <t>E.  Time to enter information</t>
    </r>
    <r>
      <rPr>
        <vertAlign val="superscript"/>
        <sz val="9"/>
        <color rgb="FF000000"/>
        <rFont val="Times New Roman"/>
        <family val="1"/>
      </rPr>
      <t>d</t>
    </r>
  </si>
  <si>
    <r>
      <rPr>
        <vertAlign val="superscript"/>
        <sz val="9"/>
        <rFont val="Times New Roman"/>
        <family val="1"/>
      </rPr>
      <t>d</t>
    </r>
    <r>
      <rPr>
        <sz val="9"/>
        <rFont val="Times New Roman"/>
        <family val="1"/>
      </rPr>
      <t xml:space="preserve">  We have assumed that small foundries must record information to demonstrate compliance with pollution prevention management practices for metallic scrap and binder formulations. In addition, they would need to record information to demonstrate compliance with the PM and opacity standards.</t>
    </r>
  </si>
  <si>
    <t>This footnote did not belong to any row. Looking at table 1b this was meant for the time to enter information' line item so I added a footnote D to that row above.</t>
  </si>
  <si>
    <r>
      <t xml:space="preserve">     Notification of repeat performance test</t>
    </r>
    <r>
      <rPr>
        <vertAlign val="superscript"/>
        <sz val="9"/>
        <color rgb="FF000000"/>
        <rFont val="Times New Roman"/>
        <family val="1"/>
      </rPr>
      <t>e</t>
    </r>
  </si>
  <si>
    <r>
      <t xml:space="preserve">     Notification of foundry reclassification</t>
    </r>
    <r>
      <rPr>
        <vertAlign val="superscript"/>
        <sz val="9"/>
        <color rgb="FF000000"/>
        <rFont val="Times New Roman"/>
        <family val="1"/>
      </rPr>
      <t>f</t>
    </r>
  </si>
  <si>
    <t>this was the line item for footnote E which talks about opacity and lack of need for separate notification</t>
  </si>
  <si>
    <r>
      <t>Deviations report</t>
    </r>
    <r>
      <rPr>
        <vertAlign val="superscript"/>
        <sz val="9"/>
        <color rgb="FF000000"/>
        <rFont val="Times New Roman"/>
        <family val="1"/>
      </rPr>
      <t>a</t>
    </r>
  </si>
  <si>
    <t>added footnote a which describes assumption of half the sources submitting a deviations report</t>
  </si>
  <si>
    <r>
      <t xml:space="preserve">     Notification of compliance status</t>
    </r>
    <r>
      <rPr>
        <vertAlign val="superscript"/>
        <sz val="9"/>
        <color rgb="FF000000"/>
        <rFont val="Times New Roman"/>
        <family val="1"/>
      </rPr>
      <t>g</t>
    </r>
  </si>
  <si>
    <t>added footnote g since this is one-time</t>
  </si>
  <si>
    <r>
      <t xml:space="preserve">     Notification of construction/reconstruction</t>
    </r>
    <r>
      <rPr>
        <vertAlign val="superscript"/>
        <sz val="9"/>
        <color rgb="FF000000"/>
        <rFont val="Times New Roman"/>
        <family val="1"/>
      </rPr>
      <t>g</t>
    </r>
  </si>
  <si>
    <r>
      <t xml:space="preserve">     Notification of actual startup</t>
    </r>
    <r>
      <rPr>
        <vertAlign val="superscript"/>
        <sz val="9"/>
        <color rgb="FF000000"/>
        <rFont val="Times New Roman"/>
        <family val="1"/>
      </rPr>
      <t>g</t>
    </r>
  </si>
  <si>
    <r>
      <t xml:space="preserve">     Request for compliance extension</t>
    </r>
    <r>
      <rPr>
        <vertAlign val="superscript"/>
        <sz val="9"/>
        <color rgb="FF000000"/>
        <rFont val="Times New Roman"/>
        <family val="1"/>
      </rPr>
      <t>g</t>
    </r>
  </si>
  <si>
    <r>
      <t>f</t>
    </r>
    <r>
      <rPr>
        <sz val="9"/>
        <color rgb="FF000000"/>
        <rFont val="Times New Roman"/>
        <family val="1"/>
      </rPr>
      <t xml:space="preserve"> We have assumed that no foundries will be reclassified as large foundries.</t>
    </r>
  </si>
  <si>
    <r>
      <t>e</t>
    </r>
    <r>
      <rPr>
        <sz val="9"/>
        <color rgb="FF000000"/>
        <rFont val="Times New Roman"/>
        <family val="1"/>
      </rPr>
      <t xml:space="preserve"> We have assumed that all foundries would need to conduct performance tests to demonstrate compliance with the opacity limit in §63.10895(e) at least every 6 months and will not implement a process change likely to increase fugitive emissions over the 3  year period of this ICR. Opacity shall be determined as an average of 24 consecutive observations recorded at 15-second intervals, which average about 6 minutes (or 0.1 hrs).  No separate notification required </t>
    </r>
    <r>
      <rPr>
        <sz val="9"/>
        <color rgb="FFFF0000"/>
        <rFont val="Times New Roman"/>
        <family val="1"/>
      </rPr>
      <t>but the results of the opacity emissions will be reported.</t>
    </r>
  </si>
  <si>
    <r>
      <t xml:space="preserve">     Site specific test plan</t>
    </r>
    <r>
      <rPr>
        <vertAlign val="superscript"/>
        <sz val="9"/>
        <color rgb="FF000000"/>
        <rFont val="Times New Roman"/>
        <family val="1"/>
      </rPr>
      <t>g</t>
    </r>
  </si>
  <si>
    <r>
      <t xml:space="preserve">     Startup, shutdown, and malfunction plan/reports</t>
    </r>
    <r>
      <rPr>
        <vertAlign val="superscript"/>
        <sz val="9"/>
        <color rgb="FF000000"/>
        <rFont val="Times New Roman"/>
        <family val="1"/>
      </rPr>
      <t>h</t>
    </r>
  </si>
  <si>
    <r>
      <t xml:space="preserve">     Semiannual excess emissions reports</t>
    </r>
    <r>
      <rPr>
        <vertAlign val="superscript"/>
        <sz val="9"/>
        <color rgb="FF000000"/>
        <rFont val="Times New Roman"/>
        <family val="1"/>
      </rPr>
      <t>h</t>
    </r>
  </si>
  <si>
    <r>
      <t xml:space="preserve">h </t>
    </r>
    <r>
      <rPr>
        <sz val="9"/>
        <color rgb="FF000000"/>
        <rFont val="Times New Roman"/>
        <family val="1"/>
      </rPr>
      <t>No excess emissions or startup shutdown reports were required from small foundries during this 3-year ICR renewal period.</t>
    </r>
  </si>
  <si>
    <r>
      <t xml:space="preserve">     NESHAP waiver request</t>
    </r>
    <r>
      <rPr>
        <vertAlign val="superscript"/>
        <sz val="9"/>
        <color rgb="FF000000"/>
        <rFont val="Times New Roman"/>
        <family val="1"/>
      </rPr>
      <t>g</t>
    </r>
  </si>
  <si>
    <r>
      <t xml:space="preserve">     Quality assurance plan for CEMS/COMS</t>
    </r>
    <r>
      <rPr>
        <vertAlign val="superscript"/>
        <sz val="9"/>
        <color rgb="FF000000"/>
        <rFont val="Times New Roman"/>
        <family val="1"/>
      </rPr>
      <t>g</t>
    </r>
  </si>
  <si>
    <r>
      <t xml:space="preserve">     Notification of performance evaluation</t>
    </r>
    <r>
      <rPr>
        <vertAlign val="superscript"/>
        <sz val="9"/>
        <color rgb="FF000000"/>
        <rFont val="Times New Roman"/>
        <family val="1"/>
      </rPr>
      <t>g</t>
    </r>
  </si>
  <si>
    <t>new footnote H since we did not assume any small sources would have to write this report</t>
  </si>
  <si>
    <r>
      <t xml:space="preserve">F.  Time to train personnel </t>
    </r>
    <r>
      <rPr>
        <vertAlign val="superscript"/>
        <sz val="9"/>
        <color rgb="FF000000"/>
        <rFont val="Times New Roman"/>
        <family val="1"/>
      </rPr>
      <t>i</t>
    </r>
  </si>
  <si>
    <r>
      <t>TOTAL LABOR BURDEN AND COST (rounded)</t>
    </r>
    <r>
      <rPr>
        <b/>
        <vertAlign val="superscript"/>
        <sz val="8"/>
        <color rgb="FF000000"/>
        <rFont val="Times New Roman"/>
        <family val="1"/>
      </rPr>
      <t>j</t>
    </r>
  </si>
  <si>
    <r>
      <t>TOTAL CAPITAL AND O&amp;M COST (rounded)</t>
    </r>
    <r>
      <rPr>
        <b/>
        <vertAlign val="superscript"/>
        <sz val="8"/>
        <rFont val="Times New Roman"/>
        <family val="1"/>
      </rPr>
      <t>j</t>
    </r>
  </si>
  <si>
    <r>
      <t>GRAND TOTAL (rounded)</t>
    </r>
    <r>
      <rPr>
        <b/>
        <vertAlign val="superscript"/>
        <sz val="9"/>
        <color rgb="FF000000"/>
        <rFont val="Times New Roman"/>
        <family val="1"/>
      </rPr>
      <t>j</t>
    </r>
  </si>
  <si>
    <r>
      <t>a</t>
    </r>
    <r>
      <rPr>
        <sz val="9"/>
        <color rgb="FF000000"/>
        <rFont val="Times New Roman"/>
        <family val="1"/>
      </rPr>
      <t xml:space="preserve"> Taking into account shutdown data for foundries, we have assumed that there are 392 existing iron and steel foundries that area sources.  No new sources are projected during the 3-year term of this ICR.  A total of 316 of the 392 facilities are small foundries and 76 are large foundries.  We assume all respondents will have to spend time familiarizing themselves with regulatory requirements each year.</t>
    </r>
  </si>
  <si>
    <r>
      <t>A.  Familiarization with Regulatory Requirements</t>
    </r>
    <r>
      <rPr>
        <vertAlign val="superscript"/>
        <sz val="9"/>
        <rFont val="Times New Roman"/>
        <family val="1"/>
      </rPr>
      <t>a</t>
    </r>
  </si>
  <si>
    <r>
      <t xml:space="preserve">b  </t>
    </r>
    <r>
      <rPr>
        <sz val="9"/>
        <color rgb="FF000000"/>
        <rFont val="Times New Roman"/>
        <family val="1"/>
      </rPr>
      <t>This ICR uses the following labor rates: The hourly wage rates used to represent respondent labor costs are:  technical at $112.98, management at $149.35, and clerical at $54.81.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</si>
  <si>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t>Repeat of Performance Test for PM</t>
    </r>
    <r>
      <rPr>
        <vertAlign val="superscript"/>
        <sz val="9"/>
        <rFont val="Times New Roman"/>
        <family val="1"/>
      </rPr>
      <t>d</t>
    </r>
  </si>
  <si>
    <r>
      <t>Repeat of Performance Test for Opacity</t>
    </r>
    <r>
      <rPr>
        <vertAlign val="superscript"/>
        <sz val="9"/>
        <rFont val="Times New Roman"/>
        <family val="1"/>
      </rPr>
      <t>e</t>
    </r>
  </si>
  <si>
    <r>
      <t xml:space="preserve">f   </t>
    </r>
    <r>
      <rPr>
        <sz val="9"/>
        <color rgb="FF000000"/>
        <rFont val="Times New Roman"/>
        <family val="1"/>
      </rPr>
      <t xml:space="preserve">We have assumed that large foundries must record information to demonstrate compliance with pollution prevention management practices for metallic scrap and binder formulations and information to demonstrate compliance with monitoring; inspection; operation and maintenance; startups, shutdowns, and malfunctions; and other requirements of the General Provisions (40 CFR part 63, subpart A). In addition, record to record information to demonstrate compliance with the PM and opacity standards. </t>
    </r>
  </si>
  <si>
    <r>
      <t>i</t>
    </r>
    <r>
      <rPr>
        <sz val="9"/>
        <color rgb="FF000000"/>
        <rFont val="Times New Roman"/>
        <family val="1"/>
      </rPr>
      <t xml:space="preserve"> We have assumed that small foundries are expected to monitor visible emissions using a trained employee.</t>
    </r>
  </si>
  <si>
    <t>added training time</t>
  </si>
  <si>
    <r>
      <t xml:space="preserve">     Initial notification of applicability</t>
    </r>
    <r>
      <rPr>
        <vertAlign val="superscript"/>
        <sz val="9"/>
        <rFont val="Times New Roman"/>
        <family val="1"/>
      </rPr>
      <t>h</t>
    </r>
  </si>
  <si>
    <r>
      <t xml:space="preserve">     Notification of compliance status</t>
    </r>
    <r>
      <rPr>
        <vertAlign val="superscript"/>
        <sz val="9"/>
        <rFont val="Times New Roman"/>
        <family val="1"/>
      </rPr>
      <t>h</t>
    </r>
  </si>
  <si>
    <r>
      <t xml:space="preserve">     Notification of construction/reconstruction</t>
    </r>
    <r>
      <rPr>
        <vertAlign val="superscript"/>
        <sz val="9"/>
        <rFont val="Times New Roman"/>
        <family val="1"/>
      </rPr>
      <t>h</t>
    </r>
  </si>
  <si>
    <r>
      <t xml:space="preserve">     Notification of actual startup</t>
    </r>
    <r>
      <rPr>
        <vertAlign val="superscript"/>
        <sz val="9"/>
        <rFont val="Times New Roman"/>
        <family val="1"/>
      </rPr>
      <t>h</t>
    </r>
  </si>
  <si>
    <r>
      <t xml:space="preserve">i </t>
    </r>
    <r>
      <rPr>
        <sz val="9"/>
        <color rgb="FF000000"/>
        <rFont val="Times New Roman"/>
        <family val="1"/>
      </rPr>
      <t>We have assumed that no foundries will be reclassified as small foundries.</t>
    </r>
  </si>
  <si>
    <r>
      <t xml:space="preserve">     Notification of foundry reclassification</t>
    </r>
    <r>
      <rPr>
        <vertAlign val="superscript"/>
        <sz val="9"/>
        <rFont val="Times New Roman"/>
        <family val="1"/>
      </rPr>
      <t>i</t>
    </r>
  </si>
  <si>
    <r>
      <t xml:space="preserve">     Request for compliance extension</t>
    </r>
    <r>
      <rPr>
        <vertAlign val="superscript"/>
        <sz val="9"/>
        <rFont val="Times New Roman"/>
        <family val="1"/>
      </rPr>
      <t>h</t>
    </r>
  </si>
  <si>
    <r>
      <t xml:space="preserve">     Site specific test plan </t>
    </r>
    <r>
      <rPr>
        <vertAlign val="superscript"/>
        <sz val="9"/>
        <rFont val="Times New Roman"/>
        <family val="1"/>
      </rPr>
      <t>h</t>
    </r>
  </si>
  <si>
    <r>
      <t xml:space="preserve">     Notification of performance evaluation</t>
    </r>
    <r>
      <rPr>
        <vertAlign val="superscript"/>
        <sz val="9"/>
        <rFont val="Times New Roman"/>
        <family val="1"/>
      </rPr>
      <t>h</t>
    </r>
  </si>
  <si>
    <r>
      <t xml:space="preserve">     Quality assurance plan for CEMS/COMS</t>
    </r>
    <r>
      <rPr>
        <vertAlign val="superscript"/>
        <sz val="9"/>
        <rFont val="Times New Roman"/>
        <family val="1"/>
      </rPr>
      <t>h</t>
    </r>
  </si>
  <si>
    <r>
      <t xml:space="preserve">     NESHAP waiver request</t>
    </r>
    <r>
      <rPr>
        <vertAlign val="superscript"/>
        <sz val="9"/>
        <rFont val="Times New Roman"/>
        <family val="1"/>
      </rPr>
      <t>h</t>
    </r>
  </si>
  <si>
    <r>
      <t xml:space="preserve">     Startup, shutdown, and malfunction plan/reports</t>
    </r>
    <r>
      <rPr>
        <vertAlign val="superscript"/>
        <sz val="9"/>
        <rFont val="Times New Roman"/>
        <family val="1"/>
      </rPr>
      <t>j</t>
    </r>
  </si>
  <si>
    <r>
      <t xml:space="preserve">     Semiannual excess emissions reports </t>
    </r>
    <r>
      <rPr>
        <vertAlign val="superscript"/>
        <sz val="9"/>
        <rFont val="Times New Roman"/>
        <family val="1"/>
      </rPr>
      <t>j</t>
    </r>
  </si>
  <si>
    <r>
      <rPr>
        <vertAlign val="superscript"/>
        <sz val="9"/>
        <rFont val="Times New Roman"/>
        <family val="1"/>
      </rPr>
      <t xml:space="preserve">j </t>
    </r>
    <r>
      <rPr>
        <sz val="9"/>
        <rFont val="Times New Roman"/>
        <family val="1"/>
      </rPr>
      <t>We have assumed that all large foundries will submit one startup shutdown malfunction report per year and all will submit semi-annual excess emission reports.</t>
    </r>
  </si>
  <si>
    <r>
      <t>E.  Time to enter information</t>
    </r>
    <r>
      <rPr>
        <vertAlign val="superscript"/>
        <sz val="9"/>
        <rFont val="Times New Roman"/>
        <family val="1"/>
      </rPr>
      <t xml:space="preserve"> f</t>
    </r>
  </si>
  <si>
    <r>
      <t>D   Develop record system</t>
    </r>
    <r>
      <rPr>
        <b/>
        <vertAlign val="superscript"/>
        <sz val="9"/>
        <color rgb="FF000000"/>
        <rFont val="Times New Roman"/>
        <family val="1"/>
      </rPr>
      <t xml:space="preserve"> </t>
    </r>
    <r>
      <rPr>
        <vertAlign val="superscript"/>
        <sz val="9"/>
        <color rgb="FF000000"/>
        <rFont val="Times New Roman"/>
        <family val="1"/>
      </rPr>
      <t>h</t>
    </r>
  </si>
  <si>
    <r>
      <t>D   Develop record system</t>
    </r>
    <r>
      <rPr>
        <vertAlign val="superscript"/>
        <sz val="9"/>
        <rFont val="Times New Roman"/>
        <family val="1"/>
      </rPr>
      <t xml:space="preserve"> h</t>
    </r>
  </si>
  <si>
    <r>
      <rPr>
        <vertAlign val="superscript"/>
        <sz val="9"/>
        <rFont val="Times New Roman"/>
        <family val="1"/>
      </rPr>
      <t xml:space="preserve">k </t>
    </r>
    <r>
      <rPr>
        <sz val="9"/>
        <rFont val="Times New Roman"/>
        <family val="1"/>
      </rPr>
      <t>Totals have been rounded to 3 significant figures. Figures may not add exactly due to rounding. Large foundries are not assumed to incur any capital or O&amp;M costs.</t>
    </r>
  </si>
  <si>
    <r>
      <t xml:space="preserve">d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</si>
  <si>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 xml:space="preserve">     Notification of repeat PM performance test </t>
    </r>
    <r>
      <rPr>
        <vertAlign val="superscript"/>
        <sz val="9"/>
        <rFont val="Times New Roman"/>
        <family val="1"/>
      </rPr>
      <t>d</t>
    </r>
  </si>
  <si>
    <t>added footnote h, one-time</t>
  </si>
  <si>
    <t>added footnote j</t>
  </si>
  <si>
    <t>new footnote i</t>
  </si>
  <si>
    <t>relabeled to k</t>
  </si>
  <si>
    <r>
      <t>GRAND TOTAL (rounded)</t>
    </r>
    <r>
      <rPr>
        <b/>
        <vertAlign val="superscript"/>
        <sz val="9"/>
        <rFont val="Times New Roman"/>
        <family val="1"/>
      </rPr>
      <t>k</t>
    </r>
  </si>
  <si>
    <r>
      <t>Deviation reports</t>
    </r>
    <r>
      <rPr>
        <vertAlign val="superscript"/>
        <sz val="9"/>
        <rFont val="Times New Roman"/>
        <family val="1"/>
      </rPr>
      <t>a</t>
    </r>
  </si>
  <si>
    <t>2017:</t>
  </si>
  <si>
    <r>
      <t xml:space="preserve">  Startup, shutdown, malfunction plan/report</t>
    </r>
    <r>
      <rPr>
        <vertAlign val="superscript"/>
        <sz val="9"/>
        <rFont val="Times New Roman"/>
        <family val="1"/>
      </rPr>
      <t>a</t>
    </r>
  </si>
  <si>
    <r>
      <t xml:space="preserve">  </t>
    </r>
    <r>
      <rPr>
        <sz val="9"/>
        <rFont val="Times New Roman"/>
        <family val="1"/>
      </rPr>
      <t>Semiannual excess emissions report</t>
    </r>
    <r>
      <rPr>
        <vertAlign val="superscript"/>
        <sz val="9"/>
        <rFont val="Times New Roman"/>
        <family val="1"/>
      </rPr>
      <t>a</t>
    </r>
  </si>
  <si>
    <r>
      <t>TOTAL BURDEN AND COST (rounded)</t>
    </r>
    <r>
      <rPr>
        <b/>
        <vertAlign val="superscript"/>
        <sz val="9"/>
        <rFont val="Times New Roman"/>
        <family val="1"/>
      </rPr>
      <t>e</t>
    </r>
  </si>
  <si>
    <r>
      <t xml:space="preserve">     Notification of anticipated startup</t>
    </r>
    <r>
      <rPr>
        <strike/>
        <vertAlign val="superscript"/>
        <sz val="9"/>
        <color rgb="FFFF0000"/>
        <rFont val="Times New Roman"/>
        <family val="1"/>
      </rPr>
      <t>g</t>
    </r>
  </si>
  <si>
    <t>This is no longer required in the General Provisions, it has been reserved and removed, so removed from this table.</t>
  </si>
  <si>
    <r>
      <t xml:space="preserve">     Notification of anticipated startup</t>
    </r>
    <r>
      <rPr>
        <strike/>
        <vertAlign val="superscript"/>
        <sz val="9"/>
        <color rgb="FFFF0000"/>
        <rFont val="Times New Roman"/>
        <family val="1"/>
      </rPr>
      <t>h</t>
    </r>
  </si>
  <si>
    <t>85% of small foundries are small entities</t>
  </si>
  <si>
    <t>45% of large foundries are small entities</t>
  </si>
  <si>
    <t>(A)</t>
  </si>
  <si>
    <t>Information Collection Activity</t>
  </si>
  <si>
    <t>(B)</t>
  </si>
  <si>
    <t>Number of Respondents</t>
  </si>
  <si>
    <t>(C)</t>
  </si>
  <si>
    <t>Number of Responses</t>
  </si>
  <si>
    <t>(D)</t>
  </si>
  <si>
    <t>Number of Existing Respondents That Keep Records But Do Not Submit Reports</t>
  </si>
  <si>
    <t>(E)</t>
  </si>
  <si>
    <t>Total Annual  Responses</t>
  </si>
  <si>
    <t>E=(BxC)+D</t>
  </si>
  <si>
    <t>Initial Notification</t>
  </si>
  <si>
    <t>Notification of Compliance Status</t>
  </si>
  <si>
    <t>Notification of Foundry Reclassification</t>
  </si>
  <si>
    <t>Deviations Report (small foundries)</t>
  </si>
  <si>
    <r>
      <t>Repeat of Performance Test for PM (large foundries)</t>
    </r>
    <r>
      <rPr>
        <vertAlign val="superscript"/>
        <sz val="9"/>
        <color theme="1"/>
        <rFont val="Times New Roman"/>
        <family val="1"/>
      </rPr>
      <t>a</t>
    </r>
  </si>
  <si>
    <t>SSM plan (large foundries)</t>
  </si>
  <si>
    <t>Semiannual compliance reports (large foundries)</t>
  </si>
  <si>
    <t>Total</t>
  </si>
  <si>
    <r>
      <t xml:space="preserve">j </t>
    </r>
    <r>
      <rPr>
        <sz val="9"/>
        <color theme="1"/>
        <rFont val="Times New Roman"/>
        <family val="1"/>
      </rPr>
      <t>Totals have been rounded to 3 significant figures. Figures may not add exactly due to rounding. Small foundries are not assumed to incur any capital or O&amp;M costs.</t>
    </r>
  </si>
  <si>
    <t>Number of Sources</t>
  </si>
  <si>
    <t>Number of Small Entity</t>
  </si>
  <si>
    <t>Basis</t>
  </si>
  <si>
    <t>ERG comment on changes</t>
  </si>
  <si>
    <r>
      <t>a</t>
    </r>
    <r>
      <rPr>
        <sz val="9"/>
        <rFont val="Times New Roman"/>
        <family val="1"/>
      </rPr>
      <t xml:space="preserve"> Taking into account shutdown data for foundries, we have assumed that there are 392 existing iron and steel foundries that area sources.  No new sources are projected during the 3-year term of this ICR.  A total of 316 of the 392 facilities are small foundries and 76 are large foundries.   For the purpose of deviation reports, 1 report per year is estimated for one-half of the small foundries. We assume all respondents will have to spend time familiarizing themselves with regulatory requirements each year.</t>
    </r>
  </si>
  <si>
    <t>added respondent burden and referenced footnote a, but decreased this burden from 4 to 1 hr for ongoing burden</t>
  </si>
  <si>
    <r>
      <t xml:space="preserve">(D) Respondents per year </t>
    </r>
    <r>
      <rPr>
        <b/>
        <vertAlign val="superscript"/>
        <sz val="9"/>
        <rFont val="Times New Roman"/>
        <family val="1"/>
      </rPr>
      <t>a</t>
    </r>
  </si>
  <si>
    <r>
      <t xml:space="preserve">(H) Total Cost per year </t>
    </r>
    <r>
      <rPr>
        <b/>
        <vertAlign val="superscript"/>
        <sz val="9"/>
        <rFont val="Times New Roman"/>
        <family val="1"/>
      </rPr>
      <t>b</t>
    </r>
  </si>
  <si>
    <r>
      <t>TOTAL LABOR BURDEN AND COST (rounded)</t>
    </r>
    <r>
      <rPr>
        <b/>
        <vertAlign val="superscript"/>
        <sz val="9"/>
        <rFont val="Times New Roman"/>
        <family val="1"/>
      </rPr>
      <t>k</t>
    </r>
  </si>
  <si>
    <r>
      <t>TOTAL CAPITAL AND O&amp;M COST (rounded)</t>
    </r>
    <r>
      <rPr>
        <b/>
        <vertAlign val="superscript"/>
        <sz val="9"/>
        <rFont val="Times New Roman"/>
        <family val="1"/>
      </rPr>
      <t>k</t>
    </r>
  </si>
  <si>
    <t xml:space="preserve">Added this as an ongoing burden per OMB requirement, but decreased hours from 8 to 1 for re-familiarization of rule </t>
  </si>
  <si>
    <r>
      <t xml:space="preserve">(D) Plants per year </t>
    </r>
    <r>
      <rPr>
        <b/>
        <vertAlign val="superscript"/>
        <sz val="9"/>
        <rFont val="Times New Roman"/>
        <family val="1"/>
      </rPr>
      <t>a</t>
    </r>
    <r>
      <rPr>
        <b/>
        <sz val="9"/>
        <rFont val="Times New Roman"/>
        <family val="1"/>
      </rPr>
      <t xml:space="preserve">  </t>
    </r>
  </si>
  <si>
    <r>
      <t xml:space="preserve">(H) Cost, $ </t>
    </r>
    <r>
      <rPr>
        <b/>
        <vertAlign val="superscript"/>
        <sz val="9"/>
        <rFont val="Times New Roman"/>
        <family val="1"/>
      </rPr>
      <t>b</t>
    </r>
  </si>
  <si>
    <r>
      <rPr>
        <vertAlign val="superscript"/>
        <sz val="9"/>
        <rFont val="Calibri"/>
        <family val="2"/>
        <scheme val="minor"/>
      </rPr>
      <t xml:space="preserve">e </t>
    </r>
    <r>
      <rPr>
        <sz val="9"/>
        <rFont val="Calibri"/>
        <family val="2"/>
        <scheme val="minor"/>
      </rPr>
      <t>Totals have been rounded to 3 significant figures. Figures may not add exactly due to rounding.</t>
    </r>
  </si>
  <si>
    <r>
      <t xml:space="preserve">b  </t>
    </r>
    <r>
      <rPr>
        <sz val="9"/>
        <rFont val="Times New Roman"/>
        <family val="1"/>
      </rPr>
      <t>This ICR uses the following average hourly labor rates (GS-13, Step 5, $ x 1.6): 64.80 for managerial, $48.08 for technical and $26.02 for clerical.  These rates are from the Office of Personnel Management (OPM) "2017 General Schedule</t>
    </r>
    <r>
      <rPr>
        <sz val="9"/>
        <rFont val="WP TypographicSymbols"/>
      </rPr>
      <t>"</t>
    </r>
    <r>
      <rPr>
        <sz val="9"/>
        <rFont val="Times New Roman"/>
        <family val="1"/>
      </rPr>
      <t xml:space="preserve"> which excludes locality rates of pay.</t>
    </r>
  </si>
  <si>
    <t xml:space="preserve">Labor Cost </t>
  </si>
  <si>
    <t>Total Labor Hours</t>
  </si>
  <si>
    <t>Number of Response</t>
  </si>
  <si>
    <r>
      <t xml:space="preserve"> </t>
    </r>
    <r>
      <rPr>
        <vertAlign val="superscript"/>
        <sz val="9"/>
        <rFont val="Times New Roman"/>
        <family val="1"/>
      </rPr>
      <t>a</t>
    </r>
    <r>
      <rPr>
        <sz val="9"/>
        <rFont val="Times New Roman"/>
        <family val="1"/>
      </rPr>
      <t xml:space="preserve"> Taking into account shutdown data for foundries, we have assumed that there are 392 existing iron and steel foundries that are area sources.  No new sources are projected during the 3-year term of this ICR.  A total of 316 of the 392 facilities are small foundries and 76 are large foundries.   For the purpose of deviation reports, 1 report per year is estimated for one-half of the small foundries.  For SSM plan/reports and semiannual reports all large foundries (76 respondents) will submit reports.</t>
    </r>
  </si>
  <si>
    <t>Small Foundry</t>
  </si>
  <si>
    <t>Large Foundry</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</si>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</sst>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164" formatCode="&quot;$&quot;#,##0.00"/>
    <numFmt numFmtId="165" formatCode="&quot;$&quot;#,##0"/>
    <numFmt numFmtId="166" formatCode="#,##0.0"/>
    <numFmt numFmtId="167" formatCode="0.0"/>
  </numFmts>
  <fonts count="46">
    <font>
      <sz val="11"/>
      <color theme="1"/>
      <name val="Calibri"/>
      <family val="2"/>
      <scheme val="minor"/>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sz val="8"/>
      <color rgb="FF000000"/>
      <name val="Times New Roman"/>
      <family val="1"/>
    </font>
    <font>
      <b/>
      <sz val="10"/>
      <color theme="1"/>
      <name val="Times New Roman"/>
      <family val="1"/>
    </font>
    <font>
      <b/>
      <vertAlign val="superscript"/>
      <sz val="10"/>
      <color theme="1"/>
      <name val="Times New Roman"/>
      <family val="1"/>
    </font>
    <font>
      <b/>
      <i/>
      <sz val="9"/>
      <color rgb="FF000000"/>
      <name val="Times New Roman"/>
      <family val="1"/>
    </font>
    <font>
      <b/>
      <sz val="9"/>
      <color theme="1"/>
      <name val="Times New Roman"/>
      <family val="1"/>
    </font>
    <font>
      <sz val="11"/>
      <color rgb="FFFF0000"/>
      <name val="Calibri"/>
      <family val="2"/>
      <scheme val="minor"/>
    </font>
    <font>
      <b/>
      <sz val="10"/>
      <name val="Times New Roman"/>
      <family val="1"/>
    </font>
    <font>
      <b/>
      <sz val="11"/>
      <color theme="1"/>
      <name val="Times New Roman"/>
      <family val="1"/>
    </font>
    <font>
      <b/>
      <vertAlign val="superscript"/>
      <sz val="10"/>
      <name val="Times New Roman"/>
      <family val="1"/>
    </font>
    <font>
      <sz val="11"/>
      <name val="Calibri"/>
      <family val="2"/>
      <scheme val="minor"/>
    </font>
    <font>
      <sz val="9"/>
      <name val="Times New Roman"/>
      <family val="1"/>
    </font>
    <font>
      <sz val="9"/>
      <name val="Arial"/>
      <family val="2"/>
    </font>
    <font>
      <vertAlign val="superscript"/>
      <sz val="9"/>
      <name val="Times New Roman"/>
      <family val="1"/>
    </font>
    <font>
      <b/>
      <sz val="9"/>
      <name val="Times New Roman"/>
      <family val="1"/>
    </font>
    <font>
      <b/>
      <vertAlign val="superscript"/>
      <sz val="9"/>
      <name val="Times New Roman"/>
      <family val="1"/>
    </font>
    <font>
      <b/>
      <i/>
      <sz val="9"/>
      <name val="Times New Roman"/>
      <family val="1"/>
    </font>
    <font>
      <b/>
      <sz val="8"/>
      <name val="Times New Roman"/>
      <family val="1"/>
    </font>
    <font>
      <sz val="12"/>
      <name val="Arial"/>
      <family val="2"/>
    </font>
    <font>
      <vertAlign val="superscript"/>
      <sz val="9"/>
      <color theme="1"/>
      <name val="Times New Roman"/>
      <family val="1"/>
    </font>
    <font>
      <sz val="9"/>
      <color theme="1"/>
      <name val="Times New Roman"/>
      <family val="1"/>
    </font>
    <font>
      <b/>
      <sz val="11"/>
      <color theme="1"/>
      <name val="Calibri"/>
      <family val="2"/>
      <scheme val="minor"/>
    </font>
    <font>
      <sz val="9"/>
      <color rgb="FFFF0000"/>
      <name val="Times New Roman"/>
      <family val="1"/>
    </font>
    <font>
      <strike/>
      <vertAlign val="superscript"/>
      <sz val="9"/>
      <color rgb="FFFF0000"/>
      <name val="Times New Roman"/>
      <family val="1"/>
    </font>
    <font>
      <strike/>
      <sz val="9"/>
      <color rgb="FFFF0000"/>
      <name val="Times New Roman"/>
      <family val="1"/>
    </font>
    <font>
      <strike/>
      <sz val="11"/>
      <color rgb="FFFF0000"/>
      <name val="Calibri"/>
      <family val="2"/>
      <scheme val="minor"/>
    </font>
    <font>
      <b/>
      <vertAlign val="superscript"/>
      <sz val="8"/>
      <color rgb="FF000000"/>
      <name val="Times New Roman"/>
      <family val="1"/>
    </font>
    <font>
      <b/>
      <vertAlign val="superscript"/>
      <sz val="8"/>
      <name val="Times New Roman"/>
      <family val="1"/>
    </font>
    <font>
      <sz val="10"/>
      <color theme="1"/>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
      <sz val="9"/>
      <name val="Calibri"/>
      <family val="2"/>
      <scheme val="minor"/>
    </font>
    <font>
      <sz val="9"/>
      <color theme="1"/>
      <name val="Calibri"/>
      <family val="2"/>
      <scheme val="minor"/>
    </font>
    <font>
      <sz val="9"/>
      <color rgb="FFFF0000"/>
      <name val="Calibri"/>
      <family val="2"/>
      <scheme val="minor"/>
    </font>
    <font>
      <b/>
      <sz val="9"/>
      <name val="Calibri"/>
      <family val="2"/>
      <scheme val="minor"/>
    </font>
    <font>
      <vertAlign val="superscript"/>
      <sz val="9"/>
      <name val="Calibri"/>
      <family val="2"/>
      <scheme val="minor"/>
    </font>
    <font>
      <sz val="9"/>
      <name val="WP TypographicSymbols"/>
    </font>
    <font>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s>
  <cellStyleXfs count="1">
    <xf numFmtId="0" fontId="0" fillId="0" borderId="0"/>
  </cellStyleXfs>
  <cellXfs count="166">
    <xf numFmtId="0" fontId="0" fillId="0" borderId="0" xfId="0"/>
    <xf numFmtId="0" fontId="6" fillId="0" borderId="1" xfId="0" applyFont="1" applyBorder="1" applyAlignment="1">
      <alignment horizontal="center" vertical="center" wrapText="1"/>
    </xf>
    <xf numFmtId="0" fontId="3" fillId="0" borderId="1" xfId="0" applyFont="1" applyBorder="1" applyAlignment="1">
      <alignment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0" fontId="8" fillId="0" borderId="1" xfId="0" applyFont="1" applyBorder="1" applyAlignment="1">
      <alignment vertical="top"/>
    </xf>
    <xf numFmtId="0" fontId="5" fillId="0" borderId="5" xfId="0" applyFont="1" applyBorder="1" applyAlignment="1">
      <alignment horizontal="left" vertical="center"/>
    </xf>
    <xf numFmtId="2" fontId="3" fillId="0" borderId="1" xfId="0" applyNumberFormat="1" applyFont="1" applyBorder="1" applyAlignment="1">
      <alignment horizontal="center" vertical="top"/>
    </xf>
    <xf numFmtId="0" fontId="1" fillId="0" borderId="6" xfId="0" applyFont="1" applyFill="1" applyBorder="1" applyAlignment="1">
      <alignment horizontal="left" vertical="center"/>
    </xf>
    <xf numFmtId="165" fontId="3" fillId="0" borderId="1" xfId="0" applyNumberFormat="1" applyFont="1" applyBorder="1" applyAlignment="1">
      <alignment horizontal="center" vertical="top"/>
    </xf>
    <xf numFmtId="0" fontId="3" fillId="0" borderId="1" xfId="0" applyFont="1" applyBorder="1" applyAlignment="1">
      <alignment vertical="top"/>
    </xf>
    <xf numFmtId="0" fontId="10" fillId="0" borderId="0" xfId="0" applyFont="1"/>
    <xf numFmtId="0" fontId="12" fillId="0" borderId="0" xfId="0" applyFont="1"/>
    <xf numFmtId="0" fontId="1" fillId="0" borderId="0" xfId="0" applyFont="1" applyFill="1" applyBorder="1" applyAlignment="1">
      <alignment horizontal="left" vertical="center"/>
    </xf>
    <xf numFmtId="0" fontId="9" fillId="0" borderId="0" xfId="0" applyFont="1" applyBorder="1" applyAlignment="1">
      <alignment horizontal="center" vertical="center"/>
    </xf>
    <xf numFmtId="3"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166"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11" fillId="0" borderId="1" xfId="0" applyFont="1" applyBorder="1" applyAlignment="1">
      <alignment horizontal="center" vertical="center" wrapText="1"/>
    </xf>
    <xf numFmtId="0" fontId="15" fillId="0" borderId="1" xfId="0" applyFont="1" applyBorder="1" applyAlignment="1">
      <alignment vertical="top"/>
    </xf>
    <xf numFmtId="0" fontId="16" fillId="0" borderId="1" xfId="0" applyFont="1" applyBorder="1" applyAlignment="1">
      <alignment horizontal="right" vertical="top"/>
    </xf>
    <xf numFmtId="0" fontId="15" fillId="0" borderId="1" xfId="0" applyFont="1" applyBorder="1" applyAlignment="1">
      <alignment horizontal="center" vertical="top"/>
    </xf>
    <xf numFmtId="3" fontId="15" fillId="0" borderId="1" xfId="0" applyNumberFormat="1" applyFont="1" applyFill="1" applyBorder="1" applyAlignment="1">
      <alignment horizontal="center" vertical="top"/>
    </xf>
    <xf numFmtId="4" fontId="15" fillId="0" borderId="1" xfId="0" applyNumberFormat="1" applyFont="1" applyFill="1" applyBorder="1" applyAlignment="1">
      <alignment horizontal="center" vertical="top"/>
    </xf>
    <xf numFmtId="0" fontId="15" fillId="0" borderId="1" xfId="0" applyFont="1" applyFill="1" applyBorder="1" applyAlignment="1">
      <alignment horizontal="center" vertical="top"/>
    </xf>
    <xf numFmtId="0" fontId="18" fillId="0" borderId="6" xfId="0" applyFont="1" applyFill="1" applyBorder="1" applyAlignment="1">
      <alignment vertical="top"/>
    </xf>
    <xf numFmtId="6" fontId="18" fillId="0" borderId="6" xfId="0" applyNumberFormat="1" applyFont="1" applyBorder="1"/>
    <xf numFmtId="0" fontId="14" fillId="0" borderId="0" xfId="0" applyFont="1" applyFill="1"/>
    <xf numFmtId="1" fontId="15" fillId="0" borderId="1" xfId="0" applyNumberFormat="1" applyFont="1" applyFill="1" applyBorder="1" applyAlignment="1">
      <alignment horizontal="center" vertical="top"/>
    </xf>
    <xf numFmtId="164" fontId="15" fillId="0" borderId="1" xfId="0" applyNumberFormat="1" applyFont="1" applyFill="1" applyBorder="1" applyAlignment="1">
      <alignment horizontal="center" vertical="top"/>
    </xf>
    <xf numFmtId="2" fontId="15" fillId="0" borderId="1" xfId="0" applyNumberFormat="1" applyFont="1" applyFill="1" applyBorder="1" applyAlignment="1">
      <alignment horizontal="center" vertical="top"/>
    </xf>
    <xf numFmtId="0" fontId="20" fillId="0" borderId="1" xfId="0" applyFont="1" applyFill="1" applyBorder="1" applyAlignment="1">
      <alignment vertical="top"/>
    </xf>
    <xf numFmtId="167" fontId="15" fillId="0" borderId="1" xfId="0" applyNumberFormat="1" applyFont="1" applyFill="1" applyBorder="1" applyAlignment="1">
      <alignment horizontal="center" vertical="top"/>
    </xf>
    <xf numFmtId="0" fontId="4" fillId="0" borderId="0" xfId="0" applyFont="1" applyAlignment="1">
      <alignment vertical="center"/>
    </xf>
    <xf numFmtId="165" fontId="8" fillId="0" borderId="1" xfId="0" applyNumberFormat="1" applyFont="1" applyBorder="1" applyAlignment="1">
      <alignment horizontal="center" vertical="top"/>
    </xf>
    <xf numFmtId="0" fontId="21" fillId="0" borderId="8" xfId="0" applyFont="1" applyFill="1" applyBorder="1" applyAlignment="1">
      <alignment vertical="top"/>
    </xf>
    <xf numFmtId="3" fontId="20"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Fill="1" applyBorder="1" applyAlignment="1">
      <alignment vertical="top"/>
    </xf>
    <xf numFmtId="0" fontId="22" fillId="0" borderId="1" xfId="0" applyFont="1" applyFill="1" applyBorder="1" applyAlignment="1">
      <alignment horizontal="right" vertical="top"/>
    </xf>
    <xf numFmtId="0" fontId="9" fillId="0" borderId="1" xfId="0" applyFont="1" applyBorder="1" applyAlignment="1">
      <alignment horizontal="center" vertical="center"/>
    </xf>
    <xf numFmtId="0" fontId="15" fillId="0" borderId="0" xfId="0" applyFont="1" applyFill="1"/>
    <xf numFmtId="0" fontId="23" fillId="0" borderId="0" xfId="0" applyFont="1"/>
    <xf numFmtId="0" fontId="29" fillId="0" borderId="0" xfId="0" applyFont="1"/>
    <xf numFmtId="0" fontId="15" fillId="0" borderId="0" xfId="0" applyFont="1" applyAlignment="1">
      <alignment vertical="center"/>
    </xf>
    <xf numFmtId="0" fontId="3" fillId="0" borderId="1" xfId="0" applyFont="1" applyFill="1" applyBorder="1" applyAlignment="1">
      <alignment horizontal="center" vertical="top"/>
    </xf>
    <xf numFmtId="165" fontId="18" fillId="0" borderId="1" xfId="0" applyNumberFormat="1" applyFont="1" applyFill="1" applyBorder="1" applyAlignment="1">
      <alignment horizontal="center" vertical="top"/>
    </xf>
    <xf numFmtId="165" fontId="1" fillId="3"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xf>
    <xf numFmtId="0" fontId="15" fillId="0" borderId="1" xfId="0" applyFont="1" applyFill="1" applyBorder="1" applyAlignment="1">
      <alignment vertical="top" wrapText="1"/>
    </xf>
    <xf numFmtId="165" fontId="18" fillId="0" borderId="8" xfId="0" applyNumberFormat="1" applyFont="1" applyFill="1" applyBorder="1" applyAlignment="1">
      <alignment horizontal="center" vertical="top"/>
    </xf>
    <xf numFmtId="166" fontId="15" fillId="0" borderId="1" xfId="0" applyNumberFormat="1" applyFont="1" applyFill="1" applyBorder="1" applyAlignment="1">
      <alignment horizontal="center" vertical="top"/>
    </xf>
    <xf numFmtId="165" fontId="20" fillId="0" borderId="1" xfId="0" applyNumberFormat="1" applyFont="1" applyFill="1" applyBorder="1" applyAlignment="1">
      <alignment horizontal="center" vertical="top"/>
    </xf>
    <xf numFmtId="165" fontId="18" fillId="0" borderId="6" xfId="0" applyNumberFormat="1" applyFont="1" applyFill="1" applyBorder="1" applyAlignment="1">
      <alignment horizontal="center"/>
    </xf>
    <xf numFmtId="3" fontId="15" fillId="0" borderId="1" xfId="0" applyNumberFormat="1" applyFont="1" applyBorder="1" applyAlignment="1">
      <alignment horizontal="center" vertical="top"/>
    </xf>
    <xf numFmtId="0" fontId="28" fillId="0" borderId="1" xfId="0" applyFont="1" applyFill="1" applyBorder="1" applyAlignment="1">
      <alignment vertical="top"/>
    </xf>
    <xf numFmtId="0" fontId="28" fillId="0" borderId="1" xfId="0" applyFont="1" applyFill="1" applyBorder="1" applyAlignment="1">
      <alignment horizontal="center" vertical="top"/>
    </xf>
    <xf numFmtId="164" fontId="28" fillId="0" borderId="1" xfId="0" applyNumberFormat="1" applyFont="1" applyFill="1" applyBorder="1" applyAlignment="1">
      <alignment horizontal="center" vertical="top"/>
    </xf>
    <xf numFmtId="0" fontId="9"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25" fillId="0" borderId="0" xfId="0" applyFont="1"/>
    <xf numFmtId="0" fontId="0" fillId="0" borderId="1" xfId="0" applyBorder="1"/>
    <xf numFmtId="0" fontId="32" fillId="0" borderId="1" xfId="0" applyFont="1" applyBorder="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2" fillId="0" borderId="0" xfId="0" applyFont="1" applyAlignment="1">
      <alignment horizontal="center" vertical="center" wrapText="1"/>
    </xf>
    <xf numFmtId="0" fontId="33" fillId="0" borderId="1" xfId="0" applyFont="1" applyBorder="1" applyAlignment="1">
      <alignment horizontal="center" vertical="center"/>
    </xf>
    <xf numFmtId="0" fontId="32" fillId="0" borderId="1" xfId="0" applyFont="1" applyBorder="1" applyAlignment="1">
      <alignment vertical="center"/>
    </xf>
    <xf numFmtId="2" fontId="32" fillId="0" borderId="1" xfId="0" applyNumberFormat="1" applyFont="1" applyBorder="1" applyAlignment="1">
      <alignment vertical="center"/>
    </xf>
    <xf numFmtId="1" fontId="32" fillId="0" borderId="1" xfId="0" applyNumberFormat="1" applyFont="1" applyBorder="1" applyAlignment="1">
      <alignment vertical="center"/>
    </xf>
    <xf numFmtId="0" fontId="32" fillId="0" borderId="1" xfId="0" applyFont="1" applyBorder="1" applyAlignment="1">
      <alignment vertical="center" wrapText="1"/>
    </xf>
    <xf numFmtId="0" fontId="32" fillId="0" borderId="0" xfId="0" applyFont="1" applyAlignment="1">
      <alignment vertical="center"/>
    </xf>
    <xf numFmtId="0" fontId="35" fillId="0" borderId="1" xfId="0" applyFont="1" applyBorder="1" applyAlignment="1">
      <alignment horizontal="center" vertical="center"/>
    </xf>
    <xf numFmtId="0" fontId="32" fillId="0" borderId="0" xfId="0" applyFont="1" applyAlignment="1">
      <alignment horizontal="center"/>
    </xf>
    <xf numFmtId="0" fontId="32" fillId="0" borderId="0" xfId="0" applyFont="1"/>
    <xf numFmtId="0" fontId="10" fillId="0" borderId="0" xfId="0" applyFont="1" applyFill="1"/>
    <xf numFmtId="164" fontId="3" fillId="0" borderId="1" xfId="0" applyNumberFormat="1" applyFont="1" applyFill="1" applyBorder="1" applyAlignment="1">
      <alignment horizontal="center" vertical="top"/>
    </xf>
    <xf numFmtId="0" fontId="0" fillId="0" borderId="0" xfId="0" applyFill="1"/>
    <xf numFmtId="0" fontId="3" fillId="0" borderId="1" xfId="0" applyFont="1" applyFill="1" applyBorder="1" applyAlignment="1">
      <alignment vertical="top"/>
    </xf>
    <xf numFmtId="3" fontId="3" fillId="0" borderId="1" xfId="0" applyNumberFormat="1" applyFont="1" applyFill="1" applyBorder="1" applyAlignment="1">
      <alignment horizontal="center" vertical="top"/>
    </xf>
    <xf numFmtId="167" fontId="3" fillId="0" borderId="1" xfId="0" applyNumberFormat="1" applyFont="1" applyFill="1" applyBorder="1" applyAlignment="1">
      <alignment horizontal="center" vertical="top"/>
    </xf>
    <xf numFmtId="165"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2"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indent="1"/>
    </xf>
    <xf numFmtId="0" fontId="4" fillId="2" borderId="0" xfId="0" applyFont="1" applyFill="1" applyAlignment="1">
      <alignment vertical="center"/>
    </xf>
    <xf numFmtId="0" fontId="17" fillId="0" borderId="0" xfId="0" applyFont="1" applyAlignment="1">
      <alignment vertical="center"/>
    </xf>
    <xf numFmtId="0" fontId="15" fillId="0" borderId="1" xfId="0" applyFont="1" applyFill="1" applyBorder="1" applyAlignment="1">
      <alignment horizontal="left" vertical="top" indent="2"/>
    </xf>
    <xf numFmtId="0" fontId="36" fillId="0" borderId="0" xfId="0" applyFont="1" applyFill="1"/>
    <xf numFmtId="0" fontId="36" fillId="0" borderId="0" xfId="0" applyFont="1" applyFill="1" applyBorder="1"/>
    <xf numFmtId="0" fontId="37" fillId="0" borderId="0" xfId="0" applyFont="1"/>
    <xf numFmtId="164" fontId="36" fillId="0" borderId="0" xfId="0" applyNumberFormat="1" applyFont="1" applyFill="1"/>
    <xf numFmtId="0" fontId="9" fillId="0" borderId="7" xfId="0" applyFont="1" applyFill="1" applyBorder="1" applyAlignment="1">
      <alignment horizontal="center" vertical="center" wrapText="1"/>
    </xf>
    <xf numFmtId="0" fontId="37" fillId="0" borderId="0" xfId="0" applyFont="1" applyFill="1"/>
    <xf numFmtId="0" fontId="38" fillId="4" borderId="0" xfId="0" applyFont="1" applyFill="1"/>
    <xf numFmtId="0" fontId="18" fillId="0" borderId="1" xfId="0" applyFont="1" applyFill="1" applyBorder="1" applyAlignment="1">
      <alignment horizontal="center" vertical="center" wrapText="1"/>
    </xf>
    <xf numFmtId="0" fontId="18" fillId="0" borderId="5" xfId="0" applyFont="1" applyFill="1" applyBorder="1" applyAlignment="1">
      <alignment vertical="top"/>
    </xf>
    <xf numFmtId="0" fontId="16" fillId="0" borderId="5" xfId="0" applyFont="1" applyFill="1" applyBorder="1" applyAlignment="1">
      <alignment horizontal="right" vertical="top"/>
    </xf>
    <xf numFmtId="0" fontId="18" fillId="0" borderId="8" xfId="0" applyFont="1" applyFill="1" applyBorder="1" applyAlignment="1">
      <alignment vertical="top"/>
    </xf>
    <xf numFmtId="0" fontId="16" fillId="0" borderId="8" xfId="0" applyFont="1" applyFill="1" applyBorder="1" applyAlignment="1">
      <alignment horizontal="right" vertical="top"/>
    </xf>
    <xf numFmtId="0" fontId="39" fillId="0" borderId="6" xfId="0" applyFont="1" applyFill="1" applyBorder="1"/>
    <xf numFmtId="0" fontId="18" fillId="0" borderId="0" xfId="0" applyFont="1" applyFill="1"/>
    <xf numFmtId="0" fontId="18" fillId="0" borderId="1" xfId="0" applyFont="1" applyFill="1" applyBorder="1" applyAlignment="1">
      <alignment vertical="top"/>
    </xf>
    <xf numFmtId="3" fontId="15" fillId="0" borderId="1" xfId="0" applyNumberFormat="1" applyFont="1" applyBorder="1" applyAlignment="1">
      <alignment horizontal="right" vertical="top"/>
    </xf>
    <xf numFmtId="8" fontId="15" fillId="0" borderId="1" xfId="0" applyNumberFormat="1" applyFont="1" applyFill="1" applyBorder="1" applyAlignment="1">
      <alignment horizontal="right" vertical="top"/>
    </xf>
    <xf numFmtId="6" fontId="15" fillId="0" borderId="1" xfId="0" applyNumberFormat="1" applyFont="1" applyFill="1" applyBorder="1" applyAlignment="1">
      <alignment horizontal="right" vertical="top"/>
    </xf>
    <xf numFmtId="0" fontId="36" fillId="0" borderId="0" xfId="0" applyFont="1"/>
    <xf numFmtId="46" fontId="36" fillId="0" borderId="0" xfId="0" quotePrefix="1" applyNumberFormat="1" applyFont="1" applyFill="1"/>
    <xf numFmtId="0" fontId="18" fillId="0" borderId="1" xfId="0" applyFont="1" applyBorder="1" applyAlignment="1">
      <alignment horizontal="center" vertical="center" wrapText="1"/>
    </xf>
    <xf numFmtId="0" fontId="36" fillId="0" borderId="0" xfId="0" applyFont="1" applyFill="1" applyAlignment="1">
      <alignment wrapText="1"/>
    </xf>
    <xf numFmtId="0" fontId="36" fillId="0" borderId="6" xfId="0" applyFont="1" applyBorder="1"/>
    <xf numFmtId="0" fontId="18" fillId="0" borderId="0" xfId="0" applyFont="1"/>
    <xf numFmtId="0" fontId="38" fillId="0" borderId="0" xfId="0" applyFont="1"/>
    <xf numFmtId="0" fontId="39" fillId="0" borderId="0" xfId="0" applyFont="1"/>
    <xf numFmtId="0" fontId="24" fillId="0" borderId="1" xfId="0" applyFont="1" applyBorder="1" applyAlignment="1">
      <alignment horizontal="center" vertical="center" wrapText="1"/>
    </xf>
    <xf numFmtId="0" fontId="0" fillId="0" borderId="1" xfId="0" applyBorder="1" applyAlignment="1">
      <alignment vertical="top" wrapText="1"/>
    </xf>
    <xf numFmtId="0" fontId="24"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42" fillId="0" borderId="0" xfId="0" applyFont="1"/>
    <xf numFmtId="0" fontId="42" fillId="0" borderId="0" xfId="0" applyFont="1" applyAlignment="1"/>
    <xf numFmtId="0" fontId="43" fillId="0" borderId="1" xfId="0" applyFont="1" applyBorder="1" applyAlignment="1">
      <alignment vertical="top"/>
    </xf>
    <xf numFmtId="0" fontId="43" fillId="0" borderId="1" xfId="0" applyFont="1" applyBorder="1" applyAlignment="1">
      <alignment horizontal="center" vertical="top"/>
    </xf>
    <xf numFmtId="0" fontId="43" fillId="0" borderId="1" xfId="0" applyFont="1" applyFill="1" applyBorder="1" applyAlignment="1">
      <alignment vertical="top"/>
    </xf>
    <xf numFmtId="0" fontId="44" fillId="0" borderId="1" xfId="0" applyFont="1" applyBorder="1" applyAlignment="1">
      <alignment vertical="top"/>
    </xf>
    <xf numFmtId="3" fontId="44" fillId="0" borderId="1" xfId="0" applyNumberFormat="1" applyFont="1" applyFill="1" applyBorder="1" applyAlignment="1">
      <alignment vertical="top"/>
    </xf>
    <xf numFmtId="3" fontId="44" fillId="0" borderId="1" xfId="0" applyNumberFormat="1" applyFont="1" applyBorder="1" applyAlignment="1">
      <alignment horizontal="center" vertical="top"/>
    </xf>
    <xf numFmtId="6" fontId="44" fillId="0" borderId="1" xfId="0" applyNumberFormat="1" applyFont="1" applyBorder="1" applyAlignment="1">
      <alignment horizontal="center" vertical="top"/>
    </xf>
    <xf numFmtId="3" fontId="42" fillId="0" borderId="1" xfId="0" applyNumberFormat="1" applyFont="1" applyBorder="1"/>
    <xf numFmtId="3" fontId="42" fillId="0" borderId="0" xfId="0" applyNumberFormat="1" applyFont="1"/>
    <xf numFmtId="3" fontId="43" fillId="0" borderId="1" xfId="0" applyNumberFormat="1" applyFont="1" applyBorder="1" applyAlignment="1">
      <alignment vertical="top"/>
    </xf>
    <xf numFmtId="3" fontId="43" fillId="0" borderId="1" xfId="0" applyNumberFormat="1" applyFont="1" applyBorder="1" applyAlignment="1">
      <alignment horizontal="center" vertical="top"/>
    </xf>
    <xf numFmtId="6" fontId="43" fillId="0" borderId="1" xfId="0" applyNumberFormat="1" applyFont="1" applyBorder="1" applyAlignment="1">
      <alignment horizontal="center" vertical="top"/>
    </xf>
    <xf numFmtId="3" fontId="42" fillId="0" borderId="0" xfId="0" applyNumberFormat="1" applyFont="1" applyAlignment="1"/>
    <xf numFmtId="1" fontId="42" fillId="0" borderId="0" xfId="0" applyNumberFormat="1" applyFont="1" applyAlignment="1"/>
    <xf numFmtId="0" fontId="45" fillId="0" borderId="0" xfId="0" applyFont="1"/>
    <xf numFmtId="0" fontId="6" fillId="0" borderId="0" xfId="0" applyFont="1"/>
    <xf numFmtId="3" fontId="6" fillId="0" borderId="1" xfId="0" applyNumberFormat="1" applyFont="1" applyBorder="1"/>
    <xf numFmtId="3" fontId="8" fillId="0" borderId="2" xfId="0" applyNumberFormat="1" applyFont="1" applyFill="1" applyBorder="1" applyAlignment="1">
      <alignment horizontal="center" vertical="top"/>
    </xf>
    <xf numFmtId="3" fontId="8" fillId="0" borderId="3" xfId="0" applyNumberFormat="1" applyFont="1" applyFill="1" applyBorder="1" applyAlignment="1">
      <alignment horizontal="center" vertical="top"/>
    </xf>
    <xf numFmtId="3" fontId="8" fillId="0" borderId="4" xfId="0" applyNumberFormat="1" applyFont="1" applyFill="1" applyBorder="1" applyAlignment="1">
      <alignment horizontal="center" vertical="top"/>
    </xf>
    <xf numFmtId="3" fontId="1" fillId="0" borderId="1" xfId="0" applyNumberFormat="1" applyFont="1" applyBorder="1" applyAlignment="1">
      <alignment horizontal="center" vertical="center"/>
    </xf>
    <xf numFmtId="0" fontId="3" fillId="0" borderId="1" xfId="0" applyFont="1" applyFill="1" applyBorder="1" applyAlignment="1">
      <alignment vertical="top"/>
    </xf>
    <xf numFmtId="0" fontId="3" fillId="0" borderId="1" xfId="0" applyFont="1" applyBorder="1" applyAlignment="1">
      <alignment vertical="top"/>
    </xf>
    <xf numFmtId="3" fontId="18" fillId="0" borderId="1" xfId="0" applyNumberFormat="1" applyFont="1" applyFill="1" applyBorder="1" applyAlignment="1">
      <alignment horizontal="center" vertical="top"/>
    </xf>
    <xf numFmtId="0" fontId="15" fillId="0" borderId="1" xfId="0" applyFont="1" applyFill="1" applyBorder="1" applyAlignment="1">
      <alignment vertical="top"/>
    </xf>
    <xf numFmtId="3" fontId="20" fillId="0" borderId="2" xfId="0" applyNumberFormat="1" applyFont="1" applyFill="1" applyBorder="1" applyAlignment="1">
      <alignment horizontal="center" vertical="top"/>
    </xf>
    <xf numFmtId="3" fontId="20" fillId="0" borderId="3" xfId="0" applyNumberFormat="1" applyFont="1" applyFill="1" applyBorder="1" applyAlignment="1">
      <alignment horizontal="center" vertical="top"/>
    </xf>
    <xf numFmtId="3" fontId="20" fillId="0" borderId="4" xfId="0" applyNumberFormat="1" applyFont="1" applyFill="1" applyBorder="1" applyAlignment="1">
      <alignment horizontal="center" vertical="top"/>
    </xf>
    <xf numFmtId="3" fontId="18" fillId="0" borderId="6" xfId="0" applyNumberFormat="1" applyFont="1" applyFill="1" applyBorder="1" applyAlignment="1">
      <alignment horizontal="center"/>
    </xf>
    <xf numFmtId="0" fontId="18" fillId="0" borderId="6" xfId="0" applyFont="1" applyFill="1" applyBorder="1" applyAlignment="1">
      <alignment horizontal="center"/>
    </xf>
    <xf numFmtId="3" fontId="18" fillId="0" borderId="5" xfId="0" applyNumberFormat="1" applyFont="1" applyFill="1" applyBorder="1" applyAlignment="1">
      <alignment horizontal="center" vertical="top"/>
    </xf>
    <xf numFmtId="3" fontId="18" fillId="0" borderId="7"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9" xfId="0" applyNumberFormat="1" applyFont="1" applyFill="1" applyBorder="1" applyAlignment="1">
      <alignment horizontal="center" vertical="top"/>
    </xf>
    <xf numFmtId="3" fontId="18" fillId="0" borderId="6" xfId="0" applyNumberFormat="1" applyFont="1" applyBorder="1" applyAlignment="1">
      <alignment horizontal="center"/>
    </xf>
    <xf numFmtId="0" fontId="33"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abSelected="1" zoomScaleNormal="100" workbookViewId="0"/>
  </sheetViews>
  <sheetFormatPr defaultRowHeight="15"/>
  <cols>
    <col min="1" max="1" width="43.28515625" customWidth="1"/>
    <col min="2" max="3" width="11.42578125" customWidth="1"/>
    <col min="4" max="4" width="13" customWidth="1"/>
    <col min="5" max="5" width="13.85546875" customWidth="1"/>
    <col min="9" max="9" width="11.140625" bestFit="1" customWidth="1"/>
    <col min="10" max="10" width="93.85546875" bestFit="1" customWidth="1"/>
    <col min="11" max="11" width="24.42578125" style="98" customWidth="1"/>
  </cols>
  <sheetData>
    <row r="1" spans="1:10">
      <c r="A1" t="s">
        <v>54</v>
      </c>
    </row>
    <row r="3" spans="1:10">
      <c r="D3" s="83"/>
      <c r="E3" s="11"/>
      <c r="F3" s="11">
        <v>112.98</v>
      </c>
      <c r="G3" s="11">
        <v>149.35</v>
      </c>
      <c r="H3" s="11">
        <v>54.81</v>
      </c>
      <c r="J3" s="11"/>
    </row>
    <row r="4" spans="1:10" ht="78.75" customHeight="1">
      <c r="A4" s="1" t="s">
        <v>0</v>
      </c>
      <c r="B4" s="1" t="s">
        <v>24</v>
      </c>
      <c r="C4" s="1" t="s">
        <v>25</v>
      </c>
      <c r="D4" s="1" t="s">
        <v>26</v>
      </c>
      <c r="E4" s="19" t="s">
        <v>42</v>
      </c>
      <c r="F4" s="1" t="s">
        <v>27</v>
      </c>
      <c r="G4" s="1" t="s">
        <v>28</v>
      </c>
      <c r="H4" s="1" t="s">
        <v>29</v>
      </c>
      <c r="I4" s="1" t="s">
        <v>30</v>
      </c>
      <c r="J4" s="100" t="s">
        <v>177</v>
      </c>
    </row>
    <row r="5" spans="1:10">
      <c r="A5" s="2" t="s">
        <v>1</v>
      </c>
      <c r="B5" s="3" t="s">
        <v>2</v>
      </c>
      <c r="C5" s="3"/>
      <c r="D5" s="3"/>
      <c r="E5" s="3"/>
      <c r="F5" s="3"/>
      <c r="G5" s="3"/>
      <c r="H5" s="3"/>
      <c r="I5" s="3" t="s">
        <v>3</v>
      </c>
      <c r="J5" s="98"/>
    </row>
    <row r="6" spans="1:10">
      <c r="A6" s="2" t="s">
        <v>4</v>
      </c>
      <c r="B6" s="3" t="s">
        <v>2</v>
      </c>
      <c r="C6" s="3"/>
      <c r="D6" s="3"/>
      <c r="E6" s="3"/>
      <c r="F6" s="3"/>
      <c r="G6" s="3"/>
      <c r="H6" s="3"/>
      <c r="I6" s="3" t="s">
        <v>3</v>
      </c>
      <c r="J6" s="98"/>
    </row>
    <row r="7" spans="1:10">
      <c r="A7" s="2" t="s">
        <v>5</v>
      </c>
      <c r="B7" s="3" t="s">
        <v>2</v>
      </c>
      <c r="C7" s="3"/>
      <c r="D7" s="3"/>
      <c r="E7" s="3"/>
      <c r="F7" s="3"/>
      <c r="G7" s="3"/>
      <c r="H7" s="3"/>
      <c r="I7" s="3" t="s">
        <v>3</v>
      </c>
      <c r="J7" s="98"/>
    </row>
    <row r="8" spans="1:10" s="85" customFormat="1" ht="24" customHeight="1">
      <c r="A8" s="151" t="s">
        <v>6</v>
      </c>
      <c r="B8" s="151"/>
      <c r="C8" s="48"/>
      <c r="D8" s="48"/>
      <c r="E8" s="48"/>
      <c r="F8" s="48"/>
      <c r="G8" s="48"/>
      <c r="H8" s="48"/>
      <c r="I8" s="84" t="s">
        <v>3</v>
      </c>
      <c r="J8" s="101"/>
    </row>
    <row r="9" spans="1:10" s="85" customFormat="1">
      <c r="A9" s="86" t="s">
        <v>81</v>
      </c>
      <c r="B9" s="48">
        <v>1</v>
      </c>
      <c r="C9" s="48">
        <v>1</v>
      </c>
      <c r="D9" s="48">
        <f>B9*C9</f>
        <v>1</v>
      </c>
      <c r="E9" s="48">
        <f>'Working Respondent'!F4</f>
        <v>316</v>
      </c>
      <c r="F9" s="87">
        <f>D9*E9</f>
        <v>316</v>
      </c>
      <c r="G9" s="88">
        <f>F9*0.05</f>
        <v>15.8</v>
      </c>
      <c r="H9" s="88">
        <f>F9*0.1</f>
        <v>31.6</v>
      </c>
      <c r="I9" s="84">
        <f>F9*F$3+G9*G$3+H9*H$3</f>
        <v>39793.406000000003</v>
      </c>
      <c r="J9" s="101" t="s">
        <v>179</v>
      </c>
    </row>
    <row r="10" spans="1:10" s="85" customFormat="1">
      <c r="A10" s="151" t="s">
        <v>7</v>
      </c>
      <c r="B10" s="151"/>
      <c r="C10" s="48"/>
      <c r="D10" s="48"/>
      <c r="E10" s="48"/>
      <c r="F10" s="48"/>
      <c r="G10" s="90"/>
      <c r="H10" s="90"/>
      <c r="I10" s="84" t="s">
        <v>3</v>
      </c>
      <c r="J10" s="101"/>
    </row>
    <row r="11" spans="1:10" s="85" customFormat="1">
      <c r="A11" s="86" t="s">
        <v>68</v>
      </c>
      <c r="B11" s="48">
        <v>0.1</v>
      </c>
      <c r="C11" s="48">
        <v>2</v>
      </c>
      <c r="D11" s="48">
        <f>B11*C11</f>
        <v>0.2</v>
      </c>
      <c r="E11" s="48">
        <f>'Working Respondent'!F4</f>
        <v>316</v>
      </c>
      <c r="F11" s="48">
        <f>D11*E11</f>
        <v>63.2</v>
      </c>
      <c r="G11" s="91">
        <f t="shared" ref="G11" si="0">F11*0.05</f>
        <v>3.16</v>
      </c>
      <c r="H11" s="91">
        <f t="shared" ref="H11" si="1">F11*0.1</f>
        <v>6.32</v>
      </c>
      <c r="I11" s="84">
        <f>F11*F$3+G11*G$3+H11*H$3</f>
        <v>7958.6812</v>
      </c>
      <c r="J11" s="101"/>
    </row>
    <row r="12" spans="1:10" s="85" customFormat="1">
      <c r="A12" s="86" t="s">
        <v>69</v>
      </c>
      <c r="B12" s="48">
        <v>4</v>
      </c>
      <c r="C12" s="48">
        <v>1</v>
      </c>
      <c r="D12" s="48">
        <f>B12*C12</f>
        <v>4</v>
      </c>
      <c r="E12" s="48">
        <v>0</v>
      </c>
      <c r="F12" s="48">
        <f t="shared" ref="F12:F14" si="2">D12*E12</f>
        <v>0</v>
      </c>
      <c r="G12" s="90">
        <f t="shared" ref="G12:G14" si="3">F12*0.05</f>
        <v>0</v>
      </c>
      <c r="H12" s="90">
        <f t="shared" ref="H12:H14" si="4">F12*0.1</f>
        <v>0</v>
      </c>
      <c r="I12" s="89">
        <f t="shared" ref="I12:I14" si="5">F12*F$3+G12*G$3+H12*H$3</f>
        <v>0</v>
      </c>
      <c r="J12" s="101"/>
    </row>
    <row r="13" spans="1:10" s="85" customFormat="1">
      <c r="A13" s="86" t="s">
        <v>83</v>
      </c>
      <c r="B13" s="48">
        <v>0.25</v>
      </c>
      <c r="C13" s="48">
        <v>12</v>
      </c>
      <c r="D13" s="48">
        <f>B13*C13</f>
        <v>3</v>
      </c>
      <c r="E13" s="48">
        <f>'Working Respondent'!F4</f>
        <v>316</v>
      </c>
      <c r="F13" s="87">
        <f>D13*E13</f>
        <v>948</v>
      </c>
      <c r="G13" s="88">
        <f t="shared" si="3"/>
        <v>47.400000000000006</v>
      </c>
      <c r="H13" s="88">
        <f t="shared" si="4"/>
        <v>94.800000000000011</v>
      </c>
      <c r="I13" s="84">
        <f>F13*F$3+G13*G$3+H13*H$3</f>
        <v>119380.21800000001</v>
      </c>
      <c r="J13" s="101" t="s">
        <v>82</v>
      </c>
    </row>
    <row r="14" spans="1:10" s="85" customFormat="1">
      <c r="A14" s="86" t="s">
        <v>8</v>
      </c>
      <c r="B14" s="48">
        <v>0</v>
      </c>
      <c r="C14" s="48">
        <v>0</v>
      </c>
      <c r="D14" s="48">
        <f>B14*C14</f>
        <v>0</v>
      </c>
      <c r="E14" s="48">
        <v>0</v>
      </c>
      <c r="F14" s="48">
        <f t="shared" si="2"/>
        <v>0</v>
      </c>
      <c r="G14" s="48">
        <f t="shared" si="3"/>
        <v>0</v>
      </c>
      <c r="H14" s="48">
        <f t="shared" si="4"/>
        <v>0</v>
      </c>
      <c r="I14" s="89">
        <f t="shared" si="5"/>
        <v>0</v>
      </c>
      <c r="J14" s="101"/>
    </row>
    <row r="15" spans="1:10" s="85" customFormat="1">
      <c r="A15" s="86" t="s">
        <v>9</v>
      </c>
      <c r="B15" s="48" t="s">
        <v>10</v>
      </c>
      <c r="C15" s="48"/>
      <c r="D15" s="48"/>
      <c r="E15" s="48"/>
      <c r="F15" s="48"/>
      <c r="G15" s="48"/>
      <c r="H15" s="48"/>
      <c r="I15" s="84" t="s">
        <v>3</v>
      </c>
      <c r="J15" s="101"/>
    </row>
    <row r="16" spans="1:10">
      <c r="A16" s="2" t="s">
        <v>11</v>
      </c>
      <c r="B16" s="3" t="s">
        <v>10</v>
      </c>
      <c r="C16" s="3"/>
      <c r="D16" s="3"/>
      <c r="E16" s="3"/>
      <c r="F16" s="3"/>
      <c r="G16" s="3"/>
      <c r="H16" s="3"/>
      <c r="I16" s="4" t="s">
        <v>3</v>
      </c>
      <c r="J16" s="98"/>
    </row>
    <row r="17" spans="1:10">
      <c r="A17" s="2" t="s">
        <v>12</v>
      </c>
      <c r="B17" s="3" t="s">
        <v>10</v>
      </c>
      <c r="C17" s="3"/>
      <c r="D17" s="3"/>
      <c r="E17" s="3"/>
      <c r="F17" s="3"/>
      <c r="G17" s="3"/>
      <c r="H17" s="3"/>
      <c r="I17" s="4" t="s">
        <v>3</v>
      </c>
      <c r="J17" s="98"/>
    </row>
    <row r="18" spans="1:10">
      <c r="A18" s="10" t="s">
        <v>67</v>
      </c>
      <c r="B18" s="3">
        <v>2</v>
      </c>
      <c r="C18" s="3">
        <v>1</v>
      </c>
      <c r="D18" s="3">
        <f t="shared" ref="D18:D20" si="6">B18*C18</f>
        <v>2</v>
      </c>
      <c r="E18" s="3">
        <v>0</v>
      </c>
      <c r="F18" s="3">
        <f t="shared" ref="F18:F19" si="7">D18*E18</f>
        <v>0</v>
      </c>
      <c r="G18" s="3">
        <f t="shared" ref="G18:G20" si="8">F18*0.05</f>
        <v>0</v>
      </c>
      <c r="H18" s="3">
        <f t="shared" ref="H18:H20" si="9">F18*0.1</f>
        <v>0</v>
      </c>
      <c r="I18" s="9">
        <f t="shared" ref="I18:I19" si="10">F18*F$3+G18*G$3+H18*H$3</f>
        <v>0</v>
      </c>
      <c r="J18" s="98"/>
    </row>
    <row r="19" spans="1:10">
      <c r="A19" s="2" t="s">
        <v>92</v>
      </c>
      <c r="B19" s="3">
        <v>4</v>
      </c>
      <c r="C19" s="3">
        <v>1</v>
      </c>
      <c r="D19" s="3">
        <f t="shared" si="6"/>
        <v>4</v>
      </c>
      <c r="E19" s="3">
        <v>0</v>
      </c>
      <c r="F19" s="3">
        <f t="shared" si="7"/>
        <v>0</v>
      </c>
      <c r="G19" s="18">
        <f t="shared" si="8"/>
        <v>0</v>
      </c>
      <c r="H19" s="18">
        <f t="shared" si="9"/>
        <v>0</v>
      </c>
      <c r="I19" s="9">
        <f t="shared" si="10"/>
        <v>0</v>
      </c>
      <c r="J19" s="98"/>
    </row>
    <row r="20" spans="1:10" s="85" customFormat="1">
      <c r="A20" s="86" t="s">
        <v>90</v>
      </c>
      <c r="B20" s="48">
        <v>1</v>
      </c>
      <c r="C20" s="48">
        <v>1</v>
      </c>
      <c r="D20" s="48">
        <f t="shared" si="6"/>
        <v>1</v>
      </c>
      <c r="E20" s="90">
        <f>E13/2</f>
        <v>158</v>
      </c>
      <c r="F20" s="90">
        <f>D20*E20</f>
        <v>158</v>
      </c>
      <c r="G20" s="88">
        <f t="shared" si="8"/>
        <v>7.9</v>
      </c>
      <c r="H20" s="88">
        <f t="shared" si="9"/>
        <v>15.8</v>
      </c>
      <c r="I20" s="84">
        <f>F20*F$3+G20*G$3+H20*H$3</f>
        <v>19896.703000000001</v>
      </c>
      <c r="J20" s="101" t="s">
        <v>91</v>
      </c>
    </row>
    <row r="21" spans="1:10" s="85" customFormat="1">
      <c r="A21" s="86" t="s">
        <v>94</v>
      </c>
      <c r="B21" s="48" t="s">
        <v>2</v>
      </c>
      <c r="C21" s="48"/>
      <c r="D21" s="48"/>
      <c r="E21" s="48"/>
      <c r="F21" s="48"/>
      <c r="G21" s="48"/>
      <c r="H21" s="48"/>
      <c r="I21" s="84" t="s">
        <v>3</v>
      </c>
      <c r="J21" s="101" t="s">
        <v>93</v>
      </c>
    </row>
    <row r="22" spans="1:10" s="85" customFormat="1">
      <c r="A22" s="58" t="s">
        <v>149</v>
      </c>
      <c r="B22" s="59" t="s">
        <v>2</v>
      </c>
      <c r="C22" s="59"/>
      <c r="D22" s="59"/>
      <c r="E22" s="59"/>
      <c r="F22" s="59"/>
      <c r="G22" s="59"/>
      <c r="H22" s="59"/>
      <c r="I22" s="60" t="s">
        <v>3</v>
      </c>
      <c r="J22" s="101" t="s">
        <v>150</v>
      </c>
    </row>
    <row r="23" spans="1:10" s="85" customFormat="1">
      <c r="A23" s="86" t="s">
        <v>95</v>
      </c>
      <c r="B23" s="48" t="s">
        <v>2</v>
      </c>
      <c r="C23" s="48"/>
      <c r="D23" s="48"/>
      <c r="E23" s="48"/>
      <c r="F23" s="48"/>
      <c r="G23" s="48"/>
      <c r="H23" s="48"/>
      <c r="I23" s="84" t="s">
        <v>3</v>
      </c>
      <c r="J23" s="101" t="s">
        <v>93</v>
      </c>
    </row>
    <row r="24" spans="1:10" s="85" customFormat="1">
      <c r="A24" s="86" t="s">
        <v>88</v>
      </c>
      <c r="B24" s="48">
        <v>1</v>
      </c>
      <c r="C24" s="48">
        <v>0</v>
      </c>
      <c r="D24" s="48">
        <f t="shared" ref="D24" si="11">B24*C24</f>
        <v>0</v>
      </c>
      <c r="E24" s="48">
        <v>0</v>
      </c>
      <c r="F24" s="48">
        <f t="shared" ref="F24" si="12">D24*E24</f>
        <v>0</v>
      </c>
      <c r="G24" s="90">
        <f t="shared" ref="G24" si="13">F24*0.05</f>
        <v>0</v>
      </c>
      <c r="H24" s="90">
        <f t="shared" ref="H24" si="14">F24*0.1</f>
        <v>0</v>
      </c>
      <c r="I24" s="89">
        <f t="shared" ref="I24" si="15">F24*F$3+G24*G$3+H24*H$3</f>
        <v>0</v>
      </c>
      <c r="J24" s="101"/>
    </row>
    <row r="25" spans="1:10" s="85" customFormat="1">
      <c r="A25" s="86" t="s">
        <v>96</v>
      </c>
      <c r="B25" s="48" t="s">
        <v>2</v>
      </c>
      <c r="C25" s="48"/>
      <c r="D25" s="48"/>
      <c r="E25" s="48"/>
      <c r="F25" s="48"/>
      <c r="G25" s="48"/>
      <c r="H25" s="48"/>
      <c r="I25" s="84" t="s">
        <v>3</v>
      </c>
      <c r="J25" s="101" t="s">
        <v>93</v>
      </c>
    </row>
    <row r="26" spans="1:10">
      <c r="A26" s="86" t="s">
        <v>87</v>
      </c>
      <c r="B26" s="3" t="s">
        <v>2</v>
      </c>
      <c r="C26" s="3"/>
      <c r="D26" s="3"/>
      <c r="E26" s="3"/>
      <c r="F26" s="3"/>
      <c r="G26" s="3"/>
      <c r="H26" s="3"/>
      <c r="I26" s="4" t="s">
        <v>3</v>
      </c>
      <c r="J26" s="98" t="s">
        <v>89</v>
      </c>
    </row>
    <row r="27" spans="1:10">
      <c r="A27" s="86" t="s">
        <v>99</v>
      </c>
      <c r="B27" s="3" t="s">
        <v>2</v>
      </c>
      <c r="C27" s="3"/>
      <c r="D27" s="3"/>
      <c r="E27" s="3"/>
      <c r="F27" s="3"/>
      <c r="G27" s="3"/>
      <c r="H27" s="3"/>
      <c r="I27" s="4" t="s">
        <v>3</v>
      </c>
      <c r="J27" s="98" t="s">
        <v>93</v>
      </c>
    </row>
    <row r="28" spans="1:10">
      <c r="A28" s="86" t="s">
        <v>105</v>
      </c>
      <c r="B28" s="3" t="s">
        <v>2</v>
      </c>
      <c r="C28" s="3"/>
      <c r="D28" s="3"/>
      <c r="E28" s="3"/>
      <c r="F28" s="3"/>
      <c r="G28" s="3"/>
      <c r="H28" s="3"/>
      <c r="I28" s="4" t="s">
        <v>3</v>
      </c>
      <c r="J28" s="98" t="s">
        <v>93</v>
      </c>
    </row>
    <row r="29" spans="1:10">
      <c r="A29" s="92" t="s">
        <v>104</v>
      </c>
      <c r="B29" s="3" t="s">
        <v>2</v>
      </c>
      <c r="C29" s="3"/>
      <c r="D29" s="3"/>
      <c r="E29" s="3"/>
      <c r="F29" s="3"/>
      <c r="G29" s="3"/>
      <c r="H29" s="3"/>
      <c r="I29" s="4" t="s">
        <v>3</v>
      </c>
      <c r="J29" s="98" t="s">
        <v>93</v>
      </c>
    </row>
    <row r="30" spans="1:10">
      <c r="A30" s="86" t="s">
        <v>103</v>
      </c>
      <c r="B30" s="3" t="s">
        <v>2</v>
      </c>
      <c r="C30" s="3"/>
      <c r="D30" s="3"/>
      <c r="E30" s="3"/>
      <c r="F30" s="3"/>
      <c r="G30" s="3"/>
      <c r="H30" s="3"/>
      <c r="I30" s="4" t="s">
        <v>3</v>
      </c>
      <c r="J30" s="98" t="s">
        <v>93</v>
      </c>
    </row>
    <row r="31" spans="1:10">
      <c r="A31" s="86" t="s">
        <v>100</v>
      </c>
      <c r="B31" s="3" t="s">
        <v>2</v>
      </c>
      <c r="C31" s="3"/>
      <c r="D31" s="3"/>
      <c r="E31" s="3"/>
      <c r="F31" s="3"/>
      <c r="G31" s="3"/>
      <c r="H31" s="3"/>
      <c r="I31" s="4" t="s">
        <v>3</v>
      </c>
      <c r="J31" s="98" t="s">
        <v>106</v>
      </c>
    </row>
    <row r="32" spans="1:10">
      <c r="A32" s="86" t="s">
        <v>101</v>
      </c>
      <c r="B32" s="3" t="s">
        <v>2</v>
      </c>
      <c r="C32" s="3"/>
      <c r="D32" s="3"/>
      <c r="E32" s="3"/>
      <c r="F32" s="3"/>
      <c r="G32" s="3"/>
      <c r="H32" s="3"/>
      <c r="I32" s="4" t="s">
        <v>3</v>
      </c>
      <c r="J32" s="98" t="s">
        <v>106</v>
      </c>
    </row>
    <row r="33" spans="1:11">
      <c r="A33" s="5" t="s">
        <v>13</v>
      </c>
      <c r="B33" s="3"/>
      <c r="C33" s="3"/>
      <c r="D33" s="3"/>
      <c r="E33" s="3"/>
      <c r="F33" s="147">
        <f>SUM(F9:H32)</f>
        <v>1707.98</v>
      </c>
      <c r="G33" s="148"/>
      <c r="H33" s="149"/>
      <c r="I33" s="35">
        <f>SUM(I5:I32)</f>
        <v>187029.00820000001</v>
      </c>
      <c r="J33" s="98"/>
    </row>
    <row r="34" spans="1:11">
      <c r="A34" s="152" t="s">
        <v>14</v>
      </c>
      <c r="B34" s="152"/>
      <c r="C34" s="152"/>
      <c r="D34" s="3"/>
      <c r="E34" s="3"/>
      <c r="F34" s="3"/>
      <c r="G34" s="3"/>
      <c r="H34" s="3"/>
      <c r="I34" s="4" t="s">
        <v>3</v>
      </c>
      <c r="J34" s="98"/>
    </row>
    <row r="35" spans="1:11">
      <c r="A35" s="2" t="s">
        <v>70</v>
      </c>
      <c r="B35" s="3" t="s">
        <v>15</v>
      </c>
      <c r="C35" s="3"/>
      <c r="D35" s="3"/>
      <c r="E35" s="3"/>
      <c r="F35" s="3"/>
      <c r="G35" s="3"/>
      <c r="H35" s="3"/>
      <c r="I35" s="4" t="s">
        <v>3</v>
      </c>
      <c r="J35" s="98"/>
    </row>
    <row r="36" spans="1:11">
      <c r="A36" s="2" t="s">
        <v>16</v>
      </c>
      <c r="B36" s="3" t="s">
        <v>15</v>
      </c>
      <c r="C36" s="3"/>
      <c r="D36" s="3"/>
      <c r="E36" s="3"/>
      <c r="F36" s="3"/>
      <c r="G36" s="3"/>
      <c r="H36" s="3"/>
      <c r="I36" s="4" t="s">
        <v>3</v>
      </c>
      <c r="J36" s="98"/>
    </row>
    <row r="37" spans="1:11">
      <c r="A37" s="2" t="s">
        <v>17</v>
      </c>
      <c r="B37" s="3" t="s">
        <v>15</v>
      </c>
      <c r="C37" s="3"/>
      <c r="D37" s="3"/>
      <c r="E37" s="3"/>
      <c r="F37" s="3"/>
      <c r="G37" s="3"/>
      <c r="H37" s="3"/>
      <c r="I37" s="4" t="s">
        <v>3</v>
      </c>
      <c r="J37" s="98"/>
    </row>
    <row r="38" spans="1:11">
      <c r="A38" s="2" t="s">
        <v>134</v>
      </c>
      <c r="B38" s="3">
        <v>2</v>
      </c>
      <c r="C38" s="3">
        <v>1</v>
      </c>
      <c r="D38" s="3">
        <f t="shared" ref="D38:D42" si="16">B38*C38</f>
        <v>2</v>
      </c>
      <c r="E38" s="48">
        <v>0</v>
      </c>
      <c r="F38" s="3">
        <f>D38*E38</f>
        <v>0</v>
      </c>
      <c r="G38" s="18">
        <f t="shared" ref="G38:G41" si="17">F38*0.05</f>
        <v>0</v>
      </c>
      <c r="H38" s="18">
        <f t="shared" ref="H38:H41" si="18">F38*0.1</f>
        <v>0</v>
      </c>
      <c r="I38" s="9">
        <f>F38*F$3+G38*G$3+H38*H$3</f>
        <v>0</v>
      </c>
      <c r="J38" s="98" t="s">
        <v>93</v>
      </c>
    </row>
    <row r="39" spans="1:11">
      <c r="A39" s="2" t="s">
        <v>84</v>
      </c>
      <c r="B39" s="3">
        <v>0.1</v>
      </c>
      <c r="C39" s="3">
        <v>52</v>
      </c>
      <c r="D39" s="3">
        <f t="shared" si="16"/>
        <v>5.2</v>
      </c>
      <c r="E39" s="3">
        <f>'Working Respondent'!F4</f>
        <v>316</v>
      </c>
      <c r="F39" s="17">
        <f>D39*E39</f>
        <v>1643.2</v>
      </c>
      <c r="G39" s="7">
        <f t="shared" si="17"/>
        <v>82.160000000000011</v>
      </c>
      <c r="H39" s="7">
        <f t="shared" si="18"/>
        <v>164.32000000000002</v>
      </c>
      <c r="I39" s="4">
        <f t="shared" ref="I39:I41" si="19">F39*F$3+G39*G$3+H39*H$3</f>
        <v>206925.71119999999</v>
      </c>
      <c r="J39" s="98"/>
    </row>
    <row r="40" spans="1:11">
      <c r="A40" s="2" t="s">
        <v>18</v>
      </c>
      <c r="B40" s="3">
        <v>0.25</v>
      </c>
      <c r="C40" s="3">
        <v>2</v>
      </c>
      <c r="D40" s="3">
        <f t="shared" si="16"/>
        <v>0.5</v>
      </c>
      <c r="E40" s="3">
        <f>'Working Respondent'!F4</f>
        <v>316</v>
      </c>
      <c r="F40" s="18">
        <f t="shared" ref="F40" si="20">D40*E40</f>
        <v>158</v>
      </c>
      <c r="G40" s="7">
        <f t="shared" si="17"/>
        <v>7.9</v>
      </c>
      <c r="H40" s="7">
        <f t="shared" si="18"/>
        <v>15.8</v>
      </c>
      <c r="I40" s="4">
        <f t="shared" si="19"/>
        <v>19896.703000000001</v>
      </c>
      <c r="J40" s="98"/>
    </row>
    <row r="41" spans="1:11">
      <c r="A41" s="10" t="s">
        <v>66</v>
      </c>
      <c r="B41" s="3">
        <v>2</v>
      </c>
      <c r="C41" s="3">
        <v>1</v>
      </c>
      <c r="D41" s="3">
        <f t="shared" si="16"/>
        <v>2</v>
      </c>
      <c r="E41" s="3">
        <v>0</v>
      </c>
      <c r="F41" s="18">
        <f>D41*E41</f>
        <v>0</v>
      </c>
      <c r="G41" s="18">
        <f t="shared" si="17"/>
        <v>0</v>
      </c>
      <c r="H41" s="18">
        <f t="shared" si="18"/>
        <v>0</v>
      </c>
      <c r="I41" s="9">
        <f t="shared" si="19"/>
        <v>0</v>
      </c>
      <c r="J41" s="98"/>
    </row>
    <row r="42" spans="1:11" s="85" customFormat="1">
      <c r="A42" s="86" t="s">
        <v>107</v>
      </c>
      <c r="B42" s="48">
        <v>4</v>
      </c>
      <c r="C42" s="48">
        <v>1</v>
      </c>
      <c r="D42" s="48">
        <f t="shared" si="16"/>
        <v>4</v>
      </c>
      <c r="E42" s="48">
        <f>'Working Respondent'!F4</f>
        <v>316</v>
      </c>
      <c r="F42" s="87">
        <f>D42*E42</f>
        <v>1264</v>
      </c>
      <c r="G42" s="88">
        <f t="shared" ref="G42" si="21">F42*0.05</f>
        <v>63.2</v>
      </c>
      <c r="H42" s="88">
        <f t="shared" ref="H42" si="22">F42*0.1</f>
        <v>126.4</v>
      </c>
      <c r="I42" s="89">
        <f t="shared" ref="I42" si="23">F42*F$3+G42*G$3+H42*H$3</f>
        <v>159173.62400000001</v>
      </c>
      <c r="J42" s="101" t="s">
        <v>118</v>
      </c>
      <c r="K42" s="101"/>
    </row>
    <row r="43" spans="1:11">
      <c r="A43" s="2" t="s">
        <v>19</v>
      </c>
      <c r="B43" s="3" t="s">
        <v>2</v>
      </c>
      <c r="C43" s="3"/>
      <c r="D43" s="3"/>
      <c r="E43" s="3"/>
      <c r="F43" s="3"/>
      <c r="G43" s="3"/>
      <c r="H43" s="3"/>
      <c r="I43" s="4" t="s">
        <v>3</v>
      </c>
      <c r="J43" s="98"/>
    </row>
    <row r="44" spans="1:11">
      <c r="A44" s="5" t="s">
        <v>20</v>
      </c>
      <c r="B44" s="3"/>
      <c r="C44" s="3"/>
      <c r="D44" s="3"/>
      <c r="E44" s="3"/>
      <c r="F44" s="147">
        <f>SUM(F38:H42)</f>
        <v>3524.98</v>
      </c>
      <c r="G44" s="148"/>
      <c r="H44" s="149"/>
      <c r="I44" s="35">
        <f>SUM(I34:I43)</f>
        <v>385996.03820000001</v>
      </c>
      <c r="J44" s="98"/>
    </row>
    <row r="45" spans="1:11" ht="21" customHeight="1">
      <c r="A45" s="6" t="s">
        <v>108</v>
      </c>
      <c r="B45" s="39"/>
      <c r="C45" s="39"/>
      <c r="D45" s="40"/>
      <c r="E45" s="40"/>
      <c r="F45" s="150">
        <f>ROUND(F44+F33,-1)</f>
        <v>5230</v>
      </c>
      <c r="G45" s="150"/>
      <c r="H45" s="150"/>
      <c r="I45" s="50">
        <f>ROUND(I44+I33,-3)</f>
        <v>573000</v>
      </c>
      <c r="J45" s="98"/>
    </row>
    <row r="46" spans="1:11" s="28" customFormat="1">
      <c r="A46" s="36" t="s">
        <v>109</v>
      </c>
      <c r="B46" s="41"/>
      <c r="C46" s="41"/>
      <c r="D46" s="42"/>
      <c r="E46" s="42"/>
      <c r="F46" s="153"/>
      <c r="G46" s="153"/>
      <c r="H46" s="153"/>
      <c r="I46" s="49">
        <v>0</v>
      </c>
      <c r="J46" s="96"/>
    </row>
    <row r="47" spans="1:11">
      <c r="A47" s="8" t="s">
        <v>110</v>
      </c>
      <c r="B47" s="43"/>
      <c r="C47" s="43"/>
      <c r="D47" s="43"/>
      <c r="E47" s="43"/>
      <c r="F47" s="150">
        <f>ROUND(F44+F33,-1)</f>
        <v>5230</v>
      </c>
      <c r="G47" s="150"/>
      <c r="H47" s="150"/>
      <c r="I47" s="51">
        <f>ROUND(I44+I33,-3)</f>
        <v>573000</v>
      </c>
      <c r="J47" s="98"/>
    </row>
    <row r="48" spans="1:11">
      <c r="A48" s="13"/>
      <c r="B48" s="14"/>
      <c r="C48" s="14"/>
      <c r="D48" s="14"/>
      <c r="E48" s="14"/>
      <c r="F48" s="15"/>
      <c r="G48" s="14"/>
      <c r="H48" s="14"/>
      <c r="I48" s="16"/>
    </row>
    <row r="49" spans="1:11">
      <c r="A49" s="12" t="s">
        <v>38</v>
      </c>
    </row>
    <row r="50" spans="1:11">
      <c r="A50" s="94" t="s">
        <v>178</v>
      </c>
    </row>
    <row r="51" spans="1:11">
      <c r="A51" s="34" t="s">
        <v>80</v>
      </c>
    </row>
    <row r="52" spans="1:11">
      <c r="A52" s="34" t="s">
        <v>59</v>
      </c>
    </row>
    <row r="53" spans="1:11">
      <c r="A53" s="47" t="s">
        <v>85</v>
      </c>
      <c r="B53" s="46"/>
      <c r="C53" s="46"/>
      <c r="D53" s="46"/>
      <c r="E53" s="46"/>
      <c r="F53" s="46"/>
      <c r="G53" s="46"/>
      <c r="H53" s="46"/>
      <c r="I53" s="46"/>
      <c r="J53" s="46"/>
      <c r="K53" s="98" t="s">
        <v>86</v>
      </c>
    </row>
    <row r="54" spans="1:11">
      <c r="A54" s="34" t="s">
        <v>98</v>
      </c>
    </row>
    <row r="55" spans="1:11">
      <c r="A55" s="34" t="s">
        <v>97</v>
      </c>
    </row>
    <row r="56" spans="1:11">
      <c r="A56" s="34" t="s">
        <v>60</v>
      </c>
    </row>
    <row r="57" spans="1:11">
      <c r="A57" s="34" t="s">
        <v>102</v>
      </c>
    </row>
    <row r="58" spans="1:11">
      <c r="A58" s="93" t="s">
        <v>117</v>
      </c>
    </row>
    <row r="59" spans="1:11">
      <c r="A59" s="45" t="s">
        <v>173</v>
      </c>
    </row>
  </sheetData>
  <mergeCells count="8">
    <mergeCell ref="F33:H33"/>
    <mergeCell ref="F45:H45"/>
    <mergeCell ref="F47:H47"/>
    <mergeCell ref="F44:H44"/>
    <mergeCell ref="A8:B8"/>
    <mergeCell ref="A10:B10"/>
    <mergeCell ref="A34:C34"/>
    <mergeCell ref="F46:H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16" zoomScaleNormal="100" workbookViewId="0">
      <selection activeCell="A53" sqref="A53"/>
    </sheetView>
  </sheetViews>
  <sheetFormatPr defaultRowHeight="12"/>
  <cols>
    <col min="1" max="1" width="52.140625" style="96" customWidth="1"/>
    <col min="2" max="8" width="9.140625" style="96"/>
    <col min="9" max="9" width="11.140625" style="96" bestFit="1" customWidth="1"/>
    <col min="10" max="10" width="93.85546875" style="96" bestFit="1" customWidth="1"/>
    <col min="11" max="16384" width="9.140625" style="96"/>
  </cols>
  <sheetData>
    <row r="1" spans="1:11">
      <c r="A1" s="96" t="s">
        <v>47</v>
      </c>
    </row>
    <row r="3" spans="1:11">
      <c r="D3" s="102" t="s">
        <v>79</v>
      </c>
      <c r="F3" s="96">
        <v>112.98</v>
      </c>
      <c r="G3" s="96">
        <v>149.35</v>
      </c>
      <c r="H3" s="96">
        <v>54.81</v>
      </c>
    </row>
    <row r="4" spans="1:11" ht="72">
      <c r="A4" s="103" t="s">
        <v>0</v>
      </c>
      <c r="B4" s="103" t="s">
        <v>24</v>
      </c>
      <c r="C4" s="103" t="s">
        <v>25</v>
      </c>
      <c r="D4" s="103" t="s">
        <v>26</v>
      </c>
      <c r="E4" s="103" t="s">
        <v>180</v>
      </c>
      <c r="F4" s="103" t="s">
        <v>27</v>
      </c>
      <c r="G4" s="103" t="s">
        <v>28</v>
      </c>
      <c r="H4" s="103" t="s">
        <v>29</v>
      </c>
      <c r="I4" s="103" t="s">
        <v>181</v>
      </c>
      <c r="J4" s="100" t="s">
        <v>177</v>
      </c>
      <c r="K4" s="97"/>
    </row>
    <row r="5" spans="1:11">
      <c r="A5" s="65" t="s">
        <v>1</v>
      </c>
      <c r="B5" s="25" t="s">
        <v>2</v>
      </c>
      <c r="C5" s="25"/>
      <c r="D5" s="25"/>
      <c r="E5" s="25"/>
      <c r="F5" s="25"/>
      <c r="G5" s="25"/>
      <c r="H5" s="25"/>
      <c r="I5" s="25"/>
    </row>
    <row r="6" spans="1:11">
      <c r="A6" s="65" t="s">
        <v>4</v>
      </c>
      <c r="B6" s="25" t="s">
        <v>2</v>
      </c>
      <c r="C6" s="25"/>
      <c r="D6" s="25"/>
      <c r="E6" s="25"/>
      <c r="F6" s="25"/>
      <c r="G6" s="25"/>
      <c r="H6" s="25"/>
      <c r="I6" s="25"/>
    </row>
    <row r="7" spans="1:11">
      <c r="A7" s="65" t="s">
        <v>21</v>
      </c>
      <c r="B7" s="25" t="s">
        <v>2</v>
      </c>
      <c r="C7" s="25"/>
      <c r="D7" s="25"/>
      <c r="E7" s="25"/>
      <c r="F7" s="25"/>
      <c r="G7" s="25"/>
      <c r="H7" s="25"/>
      <c r="I7" s="25"/>
    </row>
    <row r="8" spans="1:11" ht="24" customHeight="1">
      <c r="A8" s="154" t="s">
        <v>6</v>
      </c>
      <c r="B8" s="154"/>
      <c r="C8" s="25"/>
      <c r="D8" s="25"/>
      <c r="E8" s="25"/>
      <c r="F8" s="25"/>
      <c r="G8" s="25"/>
      <c r="H8" s="25"/>
      <c r="I8" s="25"/>
    </row>
    <row r="9" spans="1:11" ht="13.5">
      <c r="A9" s="65" t="s">
        <v>112</v>
      </c>
      <c r="B9" s="25">
        <v>1</v>
      </c>
      <c r="C9" s="25">
        <v>1</v>
      </c>
      <c r="D9" s="25">
        <f>B9*C9</f>
        <v>1</v>
      </c>
      <c r="E9" s="25">
        <f>'Working Respondent'!F5</f>
        <v>76</v>
      </c>
      <c r="F9" s="29">
        <f>D9*E9</f>
        <v>76</v>
      </c>
      <c r="G9" s="33">
        <f>F9*0.05</f>
        <v>3.8000000000000003</v>
      </c>
      <c r="H9" s="33">
        <f>F9*0.1</f>
        <v>7.6000000000000005</v>
      </c>
      <c r="I9" s="30">
        <f>F9*F$3+G9*G$3+H9*H$3</f>
        <v>9570.5660000000007</v>
      </c>
      <c r="J9" s="96" t="s">
        <v>184</v>
      </c>
    </row>
    <row r="10" spans="1:11">
      <c r="A10" s="65" t="s">
        <v>22</v>
      </c>
      <c r="B10" s="25"/>
      <c r="C10" s="25"/>
      <c r="D10" s="25"/>
      <c r="E10" s="25"/>
      <c r="F10" s="29"/>
      <c r="G10" s="29"/>
      <c r="H10" s="29"/>
      <c r="I10" s="30"/>
    </row>
    <row r="11" spans="1:11" ht="13.5">
      <c r="A11" s="95" t="s">
        <v>114</v>
      </c>
      <c r="B11" s="25">
        <v>24</v>
      </c>
      <c r="C11" s="25">
        <v>0.2</v>
      </c>
      <c r="D11" s="25">
        <f>B11*C11</f>
        <v>4.8000000000000007</v>
      </c>
      <c r="E11" s="25">
        <f>'Working Respondent'!F5</f>
        <v>76</v>
      </c>
      <c r="F11" s="33">
        <f>D11*E11</f>
        <v>364.80000000000007</v>
      </c>
      <c r="G11" s="31">
        <f>F11*0.05</f>
        <v>18.240000000000006</v>
      </c>
      <c r="H11" s="31">
        <f>F11*0.1</f>
        <v>36.480000000000011</v>
      </c>
      <c r="I11" s="30">
        <f>F11*F$3+G11*G$3+H11*H$3</f>
        <v>45938.716800000009</v>
      </c>
    </row>
    <row r="12" spans="1:11" ht="13.5">
      <c r="A12" s="95" t="s">
        <v>115</v>
      </c>
      <c r="B12" s="25">
        <v>0.1</v>
      </c>
      <c r="C12" s="25">
        <v>2</v>
      </c>
      <c r="D12" s="25">
        <f t="shared" ref="D12:D18" si="0">B12*C12</f>
        <v>0.2</v>
      </c>
      <c r="E12" s="25">
        <f>'Working Respondent'!F5</f>
        <v>76</v>
      </c>
      <c r="F12" s="33">
        <f>D12*E12</f>
        <v>15.200000000000001</v>
      </c>
      <c r="G12" s="31">
        <f>F12*0.05</f>
        <v>0.76000000000000012</v>
      </c>
      <c r="H12" s="31">
        <f t="shared" ref="H12:H18" si="1">F12*0.1</f>
        <v>1.5200000000000002</v>
      </c>
      <c r="I12" s="30">
        <f>F12*F$3+G12*G$3+H12*H$3</f>
        <v>1914.1132000000005</v>
      </c>
    </row>
    <row r="13" spans="1:11" ht="13.5">
      <c r="A13" s="65" t="s">
        <v>48</v>
      </c>
      <c r="B13" s="25">
        <v>4</v>
      </c>
      <c r="C13" s="25">
        <v>1</v>
      </c>
      <c r="D13" s="25">
        <f t="shared" si="0"/>
        <v>4</v>
      </c>
      <c r="E13" s="25">
        <v>0</v>
      </c>
      <c r="F13" s="29">
        <f t="shared" ref="F13:F18" si="2">D13*E13</f>
        <v>0</v>
      </c>
      <c r="G13" s="29">
        <f t="shared" ref="G13:G18" si="3">F13*0.05</f>
        <v>0</v>
      </c>
      <c r="H13" s="29">
        <f t="shared" si="1"/>
        <v>0</v>
      </c>
      <c r="I13" s="38">
        <f t="shared" ref="I13:I18" si="4">F13*F$3+G13*G$3+H13*H$3</f>
        <v>0</v>
      </c>
    </row>
    <row r="14" spans="1:11" ht="13.5">
      <c r="A14" s="65" t="s">
        <v>49</v>
      </c>
      <c r="B14" s="25">
        <v>8</v>
      </c>
      <c r="C14" s="25">
        <v>1</v>
      </c>
      <c r="D14" s="25">
        <f t="shared" si="0"/>
        <v>8</v>
      </c>
      <c r="E14" s="25">
        <v>0</v>
      </c>
      <c r="F14" s="29">
        <f t="shared" si="2"/>
        <v>0</v>
      </c>
      <c r="G14" s="29">
        <f t="shared" si="3"/>
        <v>0</v>
      </c>
      <c r="H14" s="29">
        <f t="shared" si="1"/>
        <v>0</v>
      </c>
      <c r="I14" s="38">
        <f t="shared" si="4"/>
        <v>0</v>
      </c>
    </row>
    <row r="15" spans="1:11" ht="13.5">
      <c r="A15" s="65" t="s">
        <v>50</v>
      </c>
      <c r="B15" s="25">
        <v>4</v>
      </c>
      <c r="C15" s="25">
        <v>1</v>
      </c>
      <c r="D15" s="25">
        <f t="shared" si="0"/>
        <v>4</v>
      </c>
      <c r="E15" s="25">
        <v>0.67</v>
      </c>
      <c r="F15" s="31">
        <f>D15*E15</f>
        <v>2.68</v>
      </c>
      <c r="G15" s="31">
        <f t="shared" si="3"/>
        <v>0.13400000000000001</v>
      </c>
      <c r="H15" s="31">
        <f t="shared" si="1"/>
        <v>0.26800000000000002</v>
      </c>
      <c r="I15" s="30">
        <f>F15*F$3+G15*G$3+H15*H$3</f>
        <v>337.48838000000001</v>
      </c>
    </row>
    <row r="16" spans="1:11" ht="13.5">
      <c r="A16" s="65" t="s">
        <v>51</v>
      </c>
      <c r="B16" s="25">
        <v>0</v>
      </c>
      <c r="C16" s="25">
        <v>0</v>
      </c>
      <c r="D16" s="25">
        <f t="shared" si="0"/>
        <v>0</v>
      </c>
      <c r="E16" s="25">
        <v>0</v>
      </c>
      <c r="F16" s="25">
        <f t="shared" si="2"/>
        <v>0</v>
      </c>
      <c r="G16" s="25">
        <f t="shared" si="3"/>
        <v>0</v>
      </c>
      <c r="H16" s="25">
        <f t="shared" si="1"/>
        <v>0</v>
      </c>
      <c r="I16" s="38">
        <f t="shared" si="4"/>
        <v>0</v>
      </c>
    </row>
    <row r="17" spans="1:10" ht="25.5">
      <c r="A17" s="52" t="s">
        <v>52</v>
      </c>
      <c r="B17" s="25">
        <v>0</v>
      </c>
      <c r="C17" s="25">
        <v>0</v>
      </c>
      <c r="D17" s="25">
        <f t="shared" si="0"/>
        <v>0</v>
      </c>
      <c r="E17" s="25">
        <v>0</v>
      </c>
      <c r="F17" s="25">
        <f t="shared" si="2"/>
        <v>0</v>
      </c>
      <c r="G17" s="25">
        <f t="shared" si="3"/>
        <v>0</v>
      </c>
      <c r="H17" s="25">
        <f t="shared" si="1"/>
        <v>0</v>
      </c>
      <c r="I17" s="38">
        <f t="shared" si="4"/>
        <v>0</v>
      </c>
    </row>
    <row r="18" spans="1:10" ht="13.5">
      <c r="A18" s="65" t="s">
        <v>53</v>
      </c>
      <c r="B18" s="25">
        <v>0</v>
      </c>
      <c r="C18" s="25">
        <v>0</v>
      </c>
      <c r="D18" s="25">
        <f t="shared" si="0"/>
        <v>0</v>
      </c>
      <c r="E18" s="25">
        <v>0</v>
      </c>
      <c r="F18" s="25">
        <f t="shared" si="2"/>
        <v>0</v>
      </c>
      <c r="G18" s="25">
        <f t="shared" si="3"/>
        <v>0</v>
      </c>
      <c r="H18" s="25">
        <f t="shared" si="1"/>
        <v>0</v>
      </c>
      <c r="I18" s="38">
        <f t="shared" si="4"/>
        <v>0</v>
      </c>
    </row>
    <row r="19" spans="1:10">
      <c r="A19" s="65" t="s">
        <v>9</v>
      </c>
      <c r="B19" s="25" t="s">
        <v>10</v>
      </c>
      <c r="C19" s="25"/>
      <c r="D19" s="25"/>
      <c r="E19" s="25"/>
      <c r="F19" s="25"/>
      <c r="G19" s="25"/>
      <c r="H19" s="25"/>
      <c r="I19" s="38"/>
    </row>
    <row r="20" spans="1:10">
      <c r="A20" s="65" t="s">
        <v>11</v>
      </c>
      <c r="B20" s="25" t="s">
        <v>10</v>
      </c>
      <c r="C20" s="25"/>
      <c r="D20" s="25"/>
      <c r="E20" s="25"/>
      <c r="F20" s="25"/>
      <c r="G20" s="25"/>
      <c r="H20" s="25"/>
      <c r="I20" s="38"/>
    </row>
    <row r="21" spans="1:10">
      <c r="A21" s="65" t="s">
        <v>12</v>
      </c>
      <c r="B21" s="25" t="s">
        <v>10</v>
      </c>
      <c r="C21" s="25"/>
      <c r="D21" s="25"/>
      <c r="E21" s="25"/>
      <c r="F21" s="25"/>
      <c r="G21" s="25"/>
      <c r="H21" s="25"/>
      <c r="I21" s="38"/>
    </row>
    <row r="22" spans="1:10" ht="13.5">
      <c r="A22" s="65" t="s">
        <v>119</v>
      </c>
      <c r="B22" s="25">
        <v>4</v>
      </c>
      <c r="C22" s="25">
        <v>1</v>
      </c>
      <c r="D22" s="25">
        <f>B22*C22</f>
        <v>4</v>
      </c>
      <c r="E22" s="25">
        <v>0</v>
      </c>
      <c r="F22" s="29">
        <f t="shared" ref="F22:F23" si="5">D22*E22</f>
        <v>0</v>
      </c>
      <c r="G22" s="29">
        <f t="shared" ref="G22:G23" si="6">F22*0.05</f>
        <v>0</v>
      </c>
      <c r="H22" s="29">
        <f t="shared" ref="H22:H23" si="7">F22*0.1</f>
        <v>0</v>
      </c>
      <c r="I22" s="38">
        <f t="shared" ref="I22:I23" si="8">F22*F$3+G22*G$3+H22*H$3</f>
        <v>0</v>
      </c>
    </row>
    <row r="23" spans="1:10" ht="13.5">
      <c r="A23" s="65" t="s">
        <v>120</v>
      </c>
      <c r="B23" s="25">
        <v>8</v>
      </c>
      <c r="C23" s="25">
        <v>1</v>
      </c>
      <c r="D23" s="25">
        <f>B23*C23</f>
        <v>8</v>
      </c>
      <c r="E23" s="25">
        <v>0</v>
      </c>
      <c r="F23" s="29">
        <f t="shared" si="5"/>
        <v>0</v>
      </c>
      <c r="G23" s="29">
        <f t="shared" si="6"/>
        <v>0</v>
      </c>
      <c r="H23" s="29">
        <f t="shared" si="7"/>
        <v>0</v>
      </c>
      <c r="I23" s="38">
        <f t="shared" si="8"/>
        <v>0</v>
      </c>
    </row>
    <row r="24" spans="1:10" ht="13.5">
      <c r="A24" s="65" t="s">
        <v>121</v>
      </c>
      <c r="B24" s="25" t="s">
        <v>2</v>
      </c>
      <c r="C24" s="25"/>
      <c r="D24" s="25"/>
      <c r="E24" s="25"/>
      <c r="F24" s="25"/>
      <c r="G24" s="25"/>
      <c r="H24" s="25"/>
      <c r="I24" s="30"/>
    </row>
    <row r="25" spans="1:10" ht="13.5">
      <c r="A25" s="58" t="s">
        <v>151</v>
      </c>
      <c r="B25" s="59" t="s">
        <v>2</v>
      </c>
      <c r="C25" s="59"/>
      <c r="D25" s="59"/>
      <c r="E25" s="59"/>
      <c r="F25" s="59"/>
      <c r="G25" s="59"/>
      <c r="H25" s="59"/>
      <c r="I25" s="60"/>
      <c r="J25" s="98" t="s">
        <v>150</v>
      </c>
    </row>
    <row r="26" spans="1:10" ht="13.5">
      <c r="A26" s="65" t="s">
        <v>122</v>
      </c>
      <c r="B26" s="25" t="s">
        <v>2</v>
      </c>
      <c r="C26" s="25"/>
      <c r="D26" s="25"/>
      <c r="E26" s="25"/>
      <c r="F26" s="25"/>
      <c r="G26" s="25"/>
      <c r="H26" s="25"/>
      <c r="I26" s="30"/>
    </row>
    <row r="27" spans="1:10" ht="13.5">
      <c r="A27" s="65" t="s">
        <v>124</v>
      </c>
      <c r="B27" s="25">
        <v>1</v>
      </c>
      <c r="C27" s="25">
        <v>0</v>
      </c>
      <c r="D27" s="25">
        <v>0</v>
      </c>
      <c r="E27" s="25">
        <v>0</v>
      </c>
      <c r="F27" s="25">
        <v>0</v>
      </c>
      <c r="G27" s="25">
        <v>0</v>
      </c>
      <c r="H27" s="25">
        <v>0</v>
      </c>
      <c r="I27" s="38">
        <f t="shared" ref="I27:I30" si="9">F27*F$3+G27*G$3+H27*H$3</f>
        <v>0</v>
      </c>
    </row>
    <row r="28" spans="1:10" ht="13.5">
      <c r="A28" s="65" t="s">
        <v>125</v>
      </c>
      <c r="B28" s="25" t="s">
        <v>2</v>
      </c>
      <c r="C28" s="25"/>
      <c r="D28" s="25"/>
      <c r="E28" s="25"/>
      <c r="F28" s="25"/>
      <c r="G28" s="25"/>
      <c r="H28" s="25"/>
      <c r="I28" s="30"/>
      <c r="J28" s="96" t="s">
        <v>139</v>
      </c>
    </row>
    <row r="29" spans="1:10" ht="13.5">
      <c r="A29" s="65" t="s">
        <v>138</v>
      </c>
      <c r="B29" s="25">
        <v>1</v>
      </c>
      <c r="C29" s="25">
        <v>0.2</v>
      </c>
      <c r="D29" s="25">
        <f>B29*C29</f>
        <v>0.2</v>
      </c>
      <c r="E29" s="25">
        <f>'Working Respondent'!F5</f>
        <v>76</v>
      </c>
      <c r="F29" s="33">
        <f>D29*E29</f>
        <v>15.200000000000001</v>
      </c>
      <c r="G29" s="31">
        <f t="shared" ref="G29:G30" si="10">F29*0.05</f>
        <v>0.76000000000000012</v>
      </c>
      <c r="H29" s="31">
        <f t="shared" ref="H29:H30" si="11">F29*0.1</f>
        <v>1.5200000000000002</v>
      </c>
      <c r="I29" s="30">
        <f t="shared" si="9"/>
        <v>1914.1132000000005</v>
      </c>
    </row>
    <row r="30" spans="1:10" ht="13.5">
      <c r="A30" s="65" t="s">
        <v>126</v>
      </c>
      <c r="B30" s="25">
        <v>0</v>
      </c>
      <c r="C30" s="25">
        <v>0</v>
      </c>
      <c r="D30" s="25">
        <f>B30*C30</f>
        <v>0</v>
      </c>
      <c r="E30" s="25">
        <v>0</v>
      </c>
      <c r="F30" s="25">
        <f t="shared" ref="F30" si="12">D30*E30</f>
        <v>0</v>
      </c>
      <c r="G30" s="25">
        <f t="shared" si="10"/>
        <v>0</v>
      </c>
      <c r="H30" s="25">
        <f t="shared" si="11"/>
        <v>0</v>
      </c>
      <c r="I30" s="38">
        <f t="shared" si="9"/>
        <v>0</v>
      </c>
      <c r="J30" s="96" t="s">
        <v>139</v>
      </c>
    </row>
    <row r="31" spans="1:10" ht="13.5">
      <c r="A31" s="65" t="s">
        <v>127</v>
      </c>
      <c r="B31" s="25" t="s">
        <v>2</v>
      </c>
      <c r="C31" s="25"/>
      <c r="D31" s="25"/>
      <c r="E31" s="25"/>
      <c r="F31" s="25"/>
      <c r="G31" s="25"/>
      <c r="H31" s="25"/>
      <c r="I31" s="30"/>
      <c r="J31" s="96" t="s">
        <v>139</v>
      </c>
    </row>
    <row r="32" spans="1:10" ht="13.5">
      <c r="A32" s="65" t="s">
        <v>128</v>
      </c>
      <c r="B32" s="25" t="s">
        <v>2</v>
      </c>
      <c r="C32" s="25"/>
      <c r="D32" s="25"/>
      <c r="E32" s="25"/>
      <c r="F32" s="25"/>
      <c r="G32" s="25"/>
      <c r="H32" s="25"/>
      <c r="I32" s="30"/>
      <c r="J32" s="96" t="s">
        <v>139</v>
      </c>
    </row>
    <row r="33" spans="1:10" ht="13.5">
      <c r="A33" s="65" t="s">
        <v>129</v>
      </c>
      <c r="B33" s="25" t="s">
        <v>2</v>
      </c>
      <c r="C33" s="25"/>
      <c r="D33" s="25"/>
      <c r="E33" s="25"/>
      <c r="F33" s="25"/>
      <c r="G33" s="25"/>
      <c r="H33" s="25"/>
      <c r="I33" s="30"/>
      <c r="J33" s="96" t="s">
        <v>139</v>
      </c>
    </row>
    <row r="34" spans="1:10" ht="13.5">
      <c r="A34" s="65" t="s">
        <v>130</v>
      </c>
      <c r="B34" s="25">
        <v>4</v>
      </c>
      <c r="C34" s="25">
        <v>1</v>
      </c>
      <c r="D34" s="25">
        <f>B34*C34</f>
        <v>4</v>
      </c>
      <c r="E34" s="25">
        <f>'Working Respondent'!F5</f>
        <v>76</v>
      </c>
      <c r="F34" s="29">
        <f>D34*E34</f>
        <v>304</v>
      </c>
      <c r="G34" s="33">
        <f>F34*0.05</f>
        <v>15.200000000000001</v>
      </c>
      <c r="H34" s="33">
        <f>F34*0.1</f>
        <v>30.400000000000002</v>
      </c>
      <c r="I34" s="30">
        <f t="shared" ref="I34:I35" si="13">F34*F$3+G34*G$3+H34*H$3</f>
        <v>38282.264000000003</v>
      </c>
      <c r="J34" s="96" t="s">
        <v>140</v>
      </c>
    </row>
    <row r="35" spans="1:10" ht="13.5">
      <c r="A35" s="65" t="s">
        <v>131</v>
      </c>
      <c r="B35" s="25">
        <v>2</v>
      </c>
      <c r="C35" s="25">
        <v>2</v>
      </c>
      <c r="D35" s="25">
        <f>B35*C35</f>
        <v>4</v>
      </c>
      <c r="E35" s="25">
        <f>'Working Respondent'!F5</f>
        <v>76</v>
      </c>
      <c r="F35" s="29">
        <f>D35*E35</f>
        <v>304</v>
      </c>
      <c r="G35" s="33">
        <f>F35*0.05</f>
        <v>15.200000000000001</v>
      </c>
      <c r="H35" s="33">
        <f>F35*0.1</f>
        <v>30.400000000000002</v>
      </c>
      <c r="I35" s="30">
        <f t="shared" si="13"/>
        <v>38282.264000000003</v>
      </c>
      <c r="J35" s="96" t="s">
        <v>140</v>
      </c>
    </row>
    <row r="36" spans="1:10">
      <c r="A36" s="32" t="s">
        <v>13</v>
      </c>
      <c r="B36" s="25"/>
      <c r="C36" s="25"/>
      <c r="D36" s="25"/>
      <c r="E36" s="25"/>
      <c r="F36" s="155">
        <f>SUM(F5:H35)</f>
        <v>1244.1620000000003</v>
      </c>
      <c r="G36" s="156"/>
      <c r="H36" s="157"/>
      <c r="I36" s="55">
        <f>SUM(I5:I35)</f>
        <v>136239.52558000002</v>
      </c>
    </row>
    <row r="37" spans="1:10" ht="24" customHeight="1">
      <c r="A37" s="154" t="s">
        <v>14</v>
      </c>
      <c r="B37" s="154"/>
      <c r="C37" s="25"/>
      <c r="D37" s="25"/>
      <c r="E37" s="25"/>
      <c r="F37" s="25"/>
      <c r="G37" s="25"/>
      <c r="H37" s="25"/>
      <c r="I37" s="30"/>
    </row>
    <row r="38" spans="1:10">
      <c r="A38" s="65" t="s">
        <v>70</v>
      </c>
      <c r="B38" s="25" t="s">
        <v>15</v>
      </c>
      <c r="C38" s="25"/>
      <c r="D38" s="25"/>
      <c r="E38" s="25"/>
      <c r="F38" s="25"/>
      <c r="G38" s="25"/>
      <c r="H38" s="25"/>
      <c r="I38" s="30"/>
    </row>
    <row r="39" spans="1:10">
      <c r="A39" s="65" t="s">
        <v>16</v>
      </c>
      <c r="B39" s="25" t="s">
        <v>15</v>
      </c>
      <c r="C39" s="25"/>
      <c r="D39" s="25"/>
      <c r="E39" s="25"/>
      <c r="F39" s="25"/>
      <c r="G39" s="25"/>
      <c r="H39" s="25"/>
      <c r="I39" s="30"/>
    </row>
    <row r="40" spans="1:10">
      <c r="A40" s="65" t="s">
        <v>17</v>
      </c>
      <c r="B40" s="25" t="s">
        <v>15</v>
      </c>
      <c r="C40" s="25"/>
      <c r="D40" s="25"/>
      <c r="E40" s="25"/>
      <c r="F40" s="25"/>
      <c r="G40" s="25"/>
      <c r="H40" s="25"/>
      <c r="I40" s="30"/>
    </row>
    <row r="41" spans="1:10" ht="13.5">
      <c r="A41" s="65" t="s">
        <v>135</v>
      </c>
      <c r="B41" s="25">
        <v>4</v>
      </c>
      <c r="C41" s="25">
        <v>1</v>
      </c>
      <c r="D41" s="25">
        <f t="shared" ref="D41:D45" si="14">B41*C41</f>
        <v>4</v>
      </c>
      <c r="E41" s="25">
        <v>0</v>
      </c>
      <c r="F41" s="29">
        <f t="shared" ref="F41:F45" si="15">D41*E41</f>
        <v>0</v>
      </c>
      <c r="G41" s="29">
        <f t="shared" ref="G41:G45" si="16">F41*0.05</f>
        <v>0</v>
      </c>
      <c r="H41" s="29">
        <f t="shared" ref="H41:H45" si="17">F41*0.1</f>
        <v>0</v>
      </c>
      <c r="I41" s="29">
        <f t="shared" ref="I41:I45" si="18">F41*F$3+G41*G$3+H41*H$3</f>
        <v>0</v>
      </c>
    </row>
    <row r="42" spans="1:10" ht="13.5">
      <c r="A42" s="65" t="s">
        <v>133</v>
      </c>
      <c r="B42" s="25">
        <v>0.5</v>
      </c>
      <c r="C42" s="25">
        <v>52</v>
      </c>
      <c r="D42" s="25">
        <f t="shared" si="14"/>
        <v>26</v>
      </c>
      <c r="E42" s="25">
        <f>'Working Respondent'!F5</f>
        <v>76</v>
      </c>
      <c r="F42" s="23">
        <f t="shared" si="15"/>
        <v>1976</v>
      </c>
      <c r="G42" s="33">
        <f t="shared" si="16"/>
        <v>98.800000000000011</v>
      </c>
      <c r="H42" s="33">
        <f t="shared" si="17"/>
        <v>197.60000000000002</v>
      </c>
      <c r="I42" s="30">
        <f t="shared" si="18"/>
        <v>248834.71600000001</v>
      </c>
      <c r="J42" s="99"/>
    </row>
    <row r="43" spans="1:10">
      <c r="A43" s="65" t="s">
        <v>18</v>
      </c>
      <c r="B43" s="25">
        <v>0.25</v>
      </c>
      <c r="C43" s="25">
        <v>2</v>
      </c>
      <c r="D43" s="25">
        <f t="shared" si="14"/>
        <v>0.5</v>
      </c>
      <c r="E43" s="25">
        <f>'Working Respondent'!F5</f>
        <v>76</v>
      </c>
      <c r="F43" s="29">
        <f t="shared" si="15"/>
        <v>38</v>
      </c>
      <c r="G43" s="33">
        <f t="shared" si="16"/>
        <v>1.9000000000000001</v>
      </c>
      <c r="H43" s="33">
        <f t="shared" si="17"/>
        <v>3.8000000000000003</v>
      </c>
      <c r="I43" s="30">
        <f t="shared" si="18"/>
        <v>4785.2830000000004</v>
      </c>
    </row>
    <row r="44" spans="1:10" ht="13.5">
      <c r="A44" s="65" t="s">
        <v>64</v>
      </c>
      <c r="B44" s="25">
        <v>2</v>
      </c>
      <c r="C44" s="25">
        <v>1</v>
      </c>
      <c r="D44" s="25">
        <f t="shared" si="14"/>
        <v>2</v>
      </c>
      <c r="E44" s="25">
        <v>0</v>
      </c>
      <c r="F44" s="29">
        <f t="shared" si="15"/>
        <v>0</v>
      </c>
      <c r="G44" s="29">
        <f t="shared" si="16"/>
        <v>0</v>
      </c>
      <c r="H44" s="29">
        <f t="shared" si="17"/>
        <v>0</v>
      </c>
      <c r="I44" s="38">
        <f t="shared" si="18"/>
        <v>0</v>
      </c>
    </row>
    <row r="45" spans="1:10" ht="13.5">
      <c r="A45" s="65" t="s">
        <v>65</v>
      </c>
      <c r="B45" s="25">
        <v>4</v>
      </c>
      <c r="C45" s="25">
        <v>1</v>
      </c>
      <c r="D45" s="25">
        <f t="shared" si="14"/>
        <v>4</v>
      </c>
      <c r="E45" s="25">
        <f>'Working Respondent'!F5</f>
        <v>76</v>
      </c>
      <c r="F45" s="29">
        <f t="shared" si="15"/>
        <v>304</v>
      </c>
      <c r="G45" s="33">
        <f t="shared" si="16"/>
        <v>15.200000000000001</v>
      </c>
      <c r="H45" s="33">
        <f t="shared" si="17"/>
        <v>30.400000000000002</v>
      </c>
      <c r="I45" s="30">
        <f t="shared" si="18"/>
        <v>38282.264000000003</v>
      </c>
    </row>
    <row r="46" spans="1:10">
      <c r="A46" s="65" t="s">
        <v>19</v>
      </c>
      <c r="B46" s="25" t="s">
        <v>2</v>
      </c>
      <c r="C46" s="25"/>
      <c r="D46" s="25"/>
      <c r="E46" s="25"/>
      <c r="F46" s="25"/>
      <c r="G46" s="25"/>
      <c r="H46" s="25"/>
      <c r="I46" s="30"/>
    </row>
    <row r="47" spans="1:10">
      <c r="A47" s="32" t="s">
        <v>20</v>
      </c>
      <c r="B47" s="25"/>
      <c r="C47" s="25"/>
      <c r="D47" s="25"/>
      <c r="E47" s="25"/>
      <c r="F47" s="155">
        <f>SUM(F37:H46)</f>
        <v>2665.7000000000003</v>
      </c>
      <c r="G47" s="156"/>
      <c r="H47" s="157"/>
      <c r="I47" s="37">
        <f>SUM(I37:I46)</f>
        <v>291902.26300000004</v>
      </c>
    </row>
    <row r="48" spans="1:10" ht="14.25">
      <c r="A48" s="104" t="s">
        <v>182</v>
      </c>
      <c r="B48" s="104"/>
      <c r="C48" s="104"/>
      <c r="D48" s="105"/>
      <c r="E48" s="105"/>
      <c r="F48" s="160">
        <f>ROUND(F47+F36,-1)</f>
        <v>3910</v>
      </c>
      <c r="G48" s="160"/>
      <c r="H48" s="160"/>
      <c r="I48" s="66">
        <f>ROUND(I47+I36,-3)</f>
        <v>428000</v>
      </c>
    </row>
    <row r="49" spans="1:11" ht="14.25">
      <c r="A49" s="106" t="s">
        <v>183</v>
      </c>
      <c r="B49" s="106"/>
      <c r="C49" s="106"/>
      <c r="D49" s="107"/>
      <c r="E49" s="107"/>
      <c r="F49" s="161"/>
      <c r="G49" s="162"/>
      <c r="H49" s="163"/>
      <c r="I49" s="53">
        <v>0</v>
      </c>
    </row>
    <row r="50" spans="1:11" ht="14.25">
      <c r="A50" s="26" t="s">
        <v>143</v>
      </c>
      <c r="B50" s="108"/>
      <c r="C50" s="108"/>
      <c r="D50" s="108"/>
      <c r="E50" s="108"/>
      <c r="F50" s="158">
        <f>F48</f>
        <v>3910</v>
      </c>
      <c r="G50" s="159"/>
      <c r="H50" s="159"/>
      <c r="I50" s="56">
        <f>I48</f>
        <v>428000</v>
      </c>
    </row>
    <row r="52" spans="1:11">
      <c r="A52" s="109" t="s">
        <v>38</v>
      </c>
    </row>
    <row r="53" spans="1:11" ht="13.5">
      <c r="A53" s="34" t="s">
        <v>111</v>
      </c>
    </row>
    <row r="54" spans="1:11" ht="13.5">
      <c r="A54" s="34" t="s">
        <v>113</v>
      </c>
    </row>
    <row r="55" spans="1:11" ht="13.5">
      <c r="A55" s="34" t="s">
        <v>55</v>
      </c>
    </row>
    <row r="56" spans="1:11" ht="13.5">
      <c r="A56" s="34" t="s">
        <v>137</v>
      </c>
    </row>
    <row r="57" spans="1:11" ht="13.5">
      <c r="A57" s="34" t="s">
        <v>56</v>
      </c>
    </row>
    <row r="58" spans="1:11" ht="13.5">
      <c r="A58" s="34" t="s">
        <v>116</v>
      </c>
    </row>
    <row r="59" spans="1:11" ht="13.5">
      <c r="A59" s="34" t="s">
        <v>57</v>
      </c>
    </row>
    <row r="60" spans="1:11" ht="13.5">
      <c r="A60" s="34" t="s">
        <v>58</v>
      </c>
    </row>
    <row r="61" spans="1:11" ht="13.5">
      <c r="A61" s="34" t="s">
        <v>123</v>
      </c>
      <c r="K61" s="96" t="s">
        <v>141</v>
      </c>
    </row>
    <row r="62" spans="1:11" ht="13.5">
      <c r="A62" s="44" t="s">
        <v>132</v>
      </c>
      <c r="K62" s="96" t="s">
        <v>140</v>
      </c>
    </row>
    <row r="63" spans="1:11" ht="13.5">
      <c r="A63" s="44" t="s">
        <v>136</v>
      </c>
      <c r="K63" s="96" t="s">
        <v>142</v>
      </c>
    </row>
  </sheetData>
  <mergeCells count="7">
    <mergeCell ref="A37:B37"/>
    <mergeCell ref="F36:H36"/>
    <mergeCell ref="F47:H47"/>
    <mergeCell ref="F50:H50"/>
    <mergeCell ref="A8:B8"/>
    <mergeCell ref="F48:H48"/>
    <mergeCell ref="F49:H4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G12" sqref="G12"/>
    </sheetView>
  </sheetViews>
  <sheetFormatPr defaultRowHeight="12.75"/>
  <cols>
    <col min="1" max="1" width="9.140625" style="128"/>
    <col min="2" max="2" width="13.85546875" style="129" customWidth="1"/>
    <col min="3" max="3" width="14.28515625" style="129" bestFit="1" customWidth="1"/>
    <col min="4" max="4" width="18.42578125" style="129" bestFit="1" customWidth="1"/>
    <col min="5" max="5" width="15.42578125" style="129" bestFit="1" customWidth="1"/>
    <col min="6" max="6" width="16.140625" style="129" bestFit="1" customWidth="1"/>
    <col min="7" max="7" width="17.28515625" style="128" bestFit="1" customWidth="1"/>
    <col min="8" max="16384" width="9.140625" style="128"/>
  </cols>
  <sheetData>
    <row r="1" spans="1:8">
      <c r="A1" s="145" t="s">
        <v>46</v>
      </c>
    </row>
    <row r="4" spans="1:8">
      <c r="B4" s="130" t="s">
        <v>195</v>
      </c>
      <c r="C4" s="130" t="s">
        <v>40</v>
      </c>
      <c r="D4" s="130" t="s">
        <v>41</v>
      </c>
      <c r="E4" s="131" t="s">
        <v>190</v>
      </c>
      <c r="F4" s="131" t="s">
        <v>189</v>
      </c>
      <c r="G4" s="132" t="s">
        <v>191</v>
      </c>
    </row>
    <row r="5" spans="1:8">
      <c r="B5" s="133" t="s">
        <v>193</v>
      </c>
      <c r="C5" s="134">
        <f>'1a'!F33</f>
        <v>1707.98</v>
      </c>
      <c r="D5" s="134">
        <f>'1a'!F44</f>
        <v>3524.98</v>
      </c>
      <c r="E5" s="135">
        <f>SUM('1a'!F45:H45)</f>
        <v>5230</v>
      </c>
      <c r="F5" s="136">
        <f>'1a'!I45</f>
        <v>573000</v>
      </c>
      <c r="G5" s="137">
        <f>Responses!E9</f>
        <v>158</v>
      </c>
      <c r="H5" s="138"/>
    </row>
    <row r="6" spans="1:8">
      <c r="B6" s="133" t="s">
        <v>194</v>
      </c>
      <c r="C6" s="134">
        <f>'1b'!F36</f>
        <v>1244.1620000000003</v>
      </c>
      <c r="D6" s="134">
        <f>'1b'!F47</f>
        <v>2665.7000000000003</v>
      </c>
      <c r="E6" s="135">
        <f>SUM('1b'!F48:H48)</f>
        <v>3910</v>
      </c>
      <c r="F6" s="136">
        <f>'1b'!I48</f>
        <v>428000</v>
      </c>
      <c r="G6" s="137">
        <f>SUM(Responses!E10:E12)</f>
        <v>243.2</v>
      </c>
      <c r="H6" s="138"/>
    </row>
    <row r="7" spans="1:8">
      <c r="B7" s="130" t="s">
        <v>172</v>
      </c>
      <c r="C7" s="139">
        <f>SUM(C5:C6)</f>
        <v>2952.1420000000003</v>
      </c>
      <c r="D7" s="139">
        <f>SUM(D5:D6)</f>
        <v>6190.68</v>
      </c>
      <c r="E7" s="140">
        <f>SUM(E5:E6)</f>
        <v>9140</v>
      </c>
      <c r="F7" s="141">
        <f>ROUND(SUM(F5:F6), -4)</f>
        <v>1000000</v>
      </c>
      <c r="G7" s="146">
        <f>SUM(G5:G6)</f>
        <v>401.2</v>
      </c>
      <c r="H7" s="138"/>
    </row>
    <row r="9" spans="1:8">
      <c r="D9" s="142"/>
    </row>
    <row r="10" spans="1:8">
      <c r="E10" s="143">
        <f>E7/ROUND(G7,0)</f>
        <v>22.793017456359102</v>
      </c>
      <c r="F10" s="129" t="s">
        <v>39</v>
      </c>
      <c r="G10" s="14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A14" sqref="A14"/>
    </sheetView>
  </sheetViews>
  <sheetFormatPr defaultRowHeight="12"/>
  <cols>
    <col min="1" max="1" width="32.5703125" style="114" bestFit="1" customWidth="1"/>
    <col min="2" max="8" width="9.140625" style="114"/>
    <col min="9" max="9" width="12.42578125" style="114" customWidth="1"/>
    <col min="10" max="10" width="4" style="114" customWidth="1"/>
    <col min="11" max="11" width="70.7109375" style="114" customWidth="1"/>
    <col min="12" max="16384" width="9.140625" style="114"/>
  </cols>
  <sheetData>
    <row r="1" spans="1:11">
      <c r="A1" s="121" t="s">
        <v>45</v>
      </c>
    </row>
    <row r="2" spans="1:11">
      <c r="E2" s="115" t="s">
        <v>145</v>
      </c>
      <c r="F2" s="114">
        <v>48.08</v>
      </c>
      <c r="G2" s="114">
        <v>64.8</v>
      </c>
      <c r="H2" s="114">
        <v>26.02</v>
      </c>
    </row>
    <row r="3" spans="1:11" ht="72">
      <c r="A3" s="116" t="s">
        <v>31</v>
      </c>
      <c r="B3" s="116" t="s">
        <v>32</v>
      </c>
      <c r="C3" s="116" t="s">
        <v>33</v>
      </c>
      <c r="D3" s="116" t="s">
        <v>34</v>
      </c>
      <c r="E3" s="116" t="s">
        <v>185</v>
      </c>
      <c r="F3" s="116" t="s">
        <v>35</v>
      </c>
      <c r="G3" s="103" t="s">
        <v>36</v>
      </c>
      <c r="H3" s="103" t="s">
        <v>37</v>
      </c>
      <c r="I3" s="116" t="s">
        <v>186</v>
      </c>
    </row>
    <row r="4" spans="1:11">
      <c r="A4" s="20" t="s">
        <v>23</v>
      </c>
      <c r="B4" s="21"/>
      <c r="C4" s="21"/>
      <c r="D4" s="21"/>
      <c r="E4" s="21"/>
      <c r="F4" s="21"/>
      <c r="G4" s="21"/>
      <c r="H4" s="21"/>
      <c r="I4" s="21"/>
    </row>
    <row r="5" spans="1:11" ht="13.5">
      <c r="A5" s="20" t="s">
        <v>43</v>
      </c>
      <c r="B5" s="22">
        <v>1</v>
      </c>
      <c r="C5" s="22">
        <v>1</v>
      </c>
      <c r="D5" s="22">
        <f t="shared" ref="D5:D10" si="0">B5*C5</f>
        <v>1</v>
      </c>
      <c r="E5" s="22">
        <v>0</v>
      </c>
      <c r="F5" s="57">
        <f t="shared" ref="F5:F10" si="1">D5*E5</f>
        <v>0</v>
      </c>
      <c r="G5" s="57">
        <f>F5*0.05</f>
        <v>0</v>
      </c>
      <c r="H5" s="57">
        <f>F5*0.1</f>
        <v>0</v>
      </c>
      <c r="I5" s="111">
        <f t="shared" ref="I5:I10" si="2">F5*F$2+G5*G$2+H5*H$2</f>
        <v>0</v>
      </c>
    </row>
    <row r="6" spans="1:11" s="96" customFormat="1" ht="13.5">
      <c r="A6" s="65" t="s">
        <v>144</v>
      </c>
      <c r="B6" s="25">
        <v>1</v>
      </c>
      <c r="C6" s="25">
        <v>1</v>
      </c>
      <c r="D6" s="25">
        <f t="shared" si="0"/>
        <v>1</v>
      </c>
      <c r="E6" s="29">
        <f>'1a'!E20</f>
        <v>158</v>
      </c>
      <c r="F6" s="25">
        <f>D6*E6</f>
        <v>158</v>
      </c>
      <c r="G6" s="54">
        <f t="shared" ref="G6:G10" si="3">F6*0.05</f>
        <v>7.9</v>
      </c>
      <c r="H6" s="54">
        <f t="shared" ref="H6:H10" si="4">F6*0.1</f>
        <v>15.8</v>
      </c>
      <c r="I6" s="112">
        <f>F6*F$2+G6*G$2+H6*H$2</f>
        <v>8519.6759999999995</v>
      </c>
    </row>
    <row r="7" spans="1:11" s="96" customFormat="1" ht="13.5">
      <c r="A7" s="65" t="s">
        <v>146</v>
      </c>
      <c r="B7" s="25">
        <v>2</v>
      </c>
      <c r="C7" s="25">
        <v>1</v>
      </c>
      <c r="D7" s="25">
        <f t="shared" si="0"/>
        <v>2</v>
      </c>
      <c r="E7" s="25">
        <f>'1b'!E34</f>
        <v>76</v>
      </c>
      <c r="F7" s="23">
        <f t="shared" si="1"/>
        <v>152</v>
      </c>
      <c r="G7" s="54">
        <f t="shared" si="3"/>
        <v>7.6000000000000005</v>
      </c>
      <c r="H7" s="54">
        <f t="shared" si="4"/>
        <v>15.200000000000001</v>
      </c>
      <c r="I7" s="112">
        <f t="shared" si="2"/>
        <v>8196.1440000000002</v>
      </c>
    </row>
    <row r="8" spans="1:11" s="96" customFormat="1" ht="13.5">
      <c r="A8" s="65" t="s">
        <v>44</v>
      </c>
      <c r="B8" s="25">
        <v>2</v>
      </c>
      <c r="C8" s="25">
        <v>1</v>
      </c>
      <c r="D8" s="25">
        <f t="shared" si="0"/>
        <v>2</v>
      </c>
      <c r="E8" s="25">
        <v>0</v>
      </c>
      <c r="F8" s="23">
        <f t="shared" si="1"/>
        <v>0</v>
      </c>
      <c r="G8" s="23">
        <f t="shared" si="3"/>
        <v>0</v>
      </c>
      <c r="H8" s="23">
        <f t="shared" si="4"/>
        <v>0</v>
      </c>
      <c r="I8" s="113">
        <f t="shared" si="2"/>
        <v>0</v>
      </c>
    </row>
    <row r="9" spans="1:11" s="96" customFormat="1" ht="13.5">
      <c r="A9" s="65" t="s">
        <v>63</v>
      </c>
      <c r="B9" s="25">
        <v>1</v>
      </c>
      <c r="C9" s="25">
        <v>0.2</v>
      </c>
      <c r="D9" s="25">
        <f t="shared" si="0"/>
        <v>0.2</v>
      </c>
      <c r="E9" s="25">
        <f>'1b'!E29</f>
        <v>76</v>
      </c>
      <c r="F9" s="54">
        <f t="shared" si="1"/>
        <v>15.200000000000001</v>
      </c>
      <c r="G9" s="24">
        <f t="shared" ref="G9" si="5">F9*0.05</f>
        <v>0.76000000000000012</v>
      </c>
      <c r="H9" s="24">
        <f t="shared" ref="H9" si="6">F9*0.1</f>
        <v>1.5200000000000002</v>
      </c>
      <c r="I9" s="112">
        <f t="shared" si="2"/>
        <v>819.61440000000005</v>
      </c>
      <c r="K9" s="117"/>
    </row>
    <row r="10" spans="1:11" s="96" customFormat="1" ht="13.5">
      <c r="A10" s="110" t="s">
        <v>147</v>
      </c>
      <c r="B10" s="25">
        <v>2</v>
      </c>
      <c r="C10" s="25">
        <v>2</v>
      </c>
      <c r="D10" s="25">
        <f t="shared" si="0"/>
        <v>4</v>
      </c>
      <c r="E10" s="25">
        <f>'1b'!E35</f>
        <v>76</v>
      </c>
      <c r="F10" s="23">
        <f t="shared" si="1"/>
        <v>304</v>
      </c>
      <c r="G10" s="54">
        <f t="shared" si="3"/>
        <v>15.200000000000001</v>
      </c>
      <c r="H10" s="54">
        <f t="shared" si="4"/>
        <v>30.400000000000002</v>
      </c>
      <c r="I10" s="112">
        <f t="shared" si="2"/>
        <v>16392.288</v>
      </c>
    </row>
    <row r="11" spans="1:11" ht="14.25">
      <c r="A11" s="26" t="s">
        <v>148</v>
      </c>
      <c r="B11" s="118"/>
      <c r="C11" s="118"/>
      <c r="D11" s="118"/>
      <c r="E11" s="118"/>
      <c r="F11" s="164">
        <f>SUM(F5:H10)</f>
        <v>723.58</v>
      </c>
      <c r="G11" s="164"/>
      <c r="H11" s="164"/>
      <c r="I11" s="27">
        <f>ROUND(SUM(I5:I10),-2)</f>
        <v>33900</v>
      </c>
    </row>
    <row r="13" spans="1:11">
      <c r="A13" s="119" t="s">
        <v>38</v>
      </c>
    </row>
    <row r="14" spans="1:11" ht="13.5">
      <c r="A14" s="47" t="s">
        <v>192</v>
      </c>
      <c r="K14" s="120"/>
    </row>
    <row r="15" spans="1:11" ht="13.5">
      <c r="A15" s="94" t="s">
        <v>188</v>
      </c>
    </row>
    <row r="16" spans="1:11" ht="13.5">
      <c r="A16" s="34" t="s">
        <v>61</v>
      </c>
    </row>
    <row r="17" spans="1:1" ht="13.5">
      <c r="A17" s="34" t="s">
        <v>62</v>
      </c>
    </row>
    <row r="18" spans="1:1" ht="14.25">
      <c r="A18" s="114" t="s">
        <v>187</v>
      </c>
    </row>
  </sheetData>
  <mergeCells count="1">
    <mergeCell ref="F11:H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4" workbookViewId="0">
      <selection activeCell="E10" sqref="E10:E12"/>
    </sheetView>
  </sheetViews>
  <sheetFormatPr defaultRowHeight="15"/>
  <cols>
    <col min="1" max="1" width="34.85546875" customWidth="1"/>
    <col min="2" max="2" width="10.85546875" customWidth="1"/>
    <col min="4" max="4" width="20.28515625" customWidth="1"/>
    <col min="5" max="5" width="24" customWidth="1"/>
  </cols>
  <sheetData>
    <row r="1" spans="1:5" ht="15.75" thickBot="1"/>
    <row r="2" spans="1:5">
      <c r="A2" s="61"/>
      <c r="B2" s="63"/>
      <c r="C2" s="63"/>
      <c r="D2" s="63"/>
      <c r="E2" s="63"/>
    </row>
    <row r="3" spans="1:5">
      <c r="A3" s="62" t="s">
        <v>154</v>
      </c>
      <c r="B3" s="64" t="s">
        <v>156</v>
      </c>
      <c r="C3" s="64" t="s">
        <v>158</v>
      </c>
      <c r="D3" s="64" t="s">
        <v>160</v>
      </c>
      <c r="E3" s="64" t="s">
        <v>162</v>
      </c>
    </row>
    <row r="4" spans="1:5" ht="48">
      <c r="A4" s="126" t="s">
        <v>155</v>
      </c>
      <c r="B4" s="126" t="s">
        <v>157</v>
      </c>
      <c r="C4" s="126" t="s">
        <v>159</v>
      </c>
      <c r="D4" s="126" t="s">
        <v>161</v>
      </c>
      <c r="E4" s="126" t="s">
        <v>163</v>
      </c>
    </row>
    <row r="5" spans="1:5">
      <c r="A5" s="68"/>
      <c r="B5" s="68"/>
      <c r="C5" s="68"/>
      <c r="D5" s="123"/>
      <c r="E5" s="122" t="s">
        <v>164</v>
      </c>
    </row>
    <row r="6" spans="1:5">
      <c r="A6" s="124" t="s">
        <v>165</v>
      </c>
      <c r="B6" s="122">
        <v>0</v>
      </c>
      <c r="C6" s="122">
        <v>0</v>
      </c>
      <c r="D6" s="122">
        <v>0</v>
      </c>
      <c r="E6" s="122">
        <v>0</v>
      </c>
    </row>
    <row r="7" spans="1:5">
      <c r="A7" s="124" t="s">
        <v>166</v>
      </c>
      <c r="B7" s="122">
        <v>0</v>
      </c>
      <c r="C7" s="122">
        <v>0</v>
      </c>
      <c r="D7" s="122">
        <v>0</v>
      </c>
      <c r="E7" s="122">
        <v>0</v>
      </c>
    </row>
    <row r="8" spans="1:5">
      <c r="A8" s="124" t="s">
        <v>167</v>
      </c>
      <c r="B8" s="122">
        <v>0</v>
      </c>
      <c r="C8" s="122">
        <v>0</v>
      </c>
      <c r="D8" s="122">
        <v>0</v>
      </c>
      <c r="E8" s="122">
        <v>0</v>
      </c>
    </row>
    <row r="9" spans="1:5" ht="32.25" customHeight="1">
      <c r="A9" s="124" t="s">
        <v>168</v>
      </c>
      <c r="B9" s="122">
        <v>158</v>
      </c>
      <c r="C9" s="122">
        <v>1</v>
      </c>
      <c r="D9" s="122">
        <v>0</v>
      </c>
      <c r="E9" s="122">
        <f>B9*C9</f>
        <v>158</v>
      </c>
    </row>
    <row r="10" spans="1:5" ht="25.5">
      <c r="A10" s="124" t="s">
        <v>169</v>
      </c>
      <c r="B10" s="122">
        <v>76</v>
      </c>
      <c r="C10" s="122">
        <v>0.2</v>
      </c>
      <c r="D10" s="122">
        <v>0</v>
      </c>
      <c r="E10" s="122">
        <f t="shared" ref="E10:E11" si="0">B10*C10</f>
        <v>15.200000000000001</v>
      </c>
    </row>
    <row r="11" spans="1:5" ht="20.25" customHeight="1">
      <c r="A11" s="124" t="s">
        <v>170</v>
      </c>
      <c r="B11" s="122">
        <v>76</v>
      </c>
      <c r="C11" s="122">
        <v>1</v>
      </c>
      <c r="D11" s="122">
        <v>0</v>
      </c>
      <c r="E11" s="122">
        <f t="shared" si="0"/>
        <v>76</v>
      </c>
    </row>
    <row r="12" spans="1:5">
      <c r="A12" s="124" t="s">
        <v>171</v>
      </c>
      <c r="B12" s="122">
        <v>76</v>
      </c>
      <c r="C12" s="122">
        <v>2</v>
      </c>
      <c r="D12" s="122">
        <v>0</v>
      </c>
      <c r="E12" s="122">
        <f>B12*C12</f>
        <v>152</v>
      </c>
    </row>
    <row r="13" spans="1:5" s="67" customFormat="1">
      <c r="A13" s="125"/>
      <c r="B13" s="125"/>
      <c r="C13" s="125"/>
      <c r="D13" s="126" t="s">
        <v>172</v>
      </c>
      <c r="E13" s="127">
        <f>SUM(E6,E7,E8,E9,E10,E11,E12)</f>
        <v>401.2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F4" sqref="F4"/>
    </sheetView>
  </sheetViews>
  <sheetFormatPr defaultRowHeight="12.75"/>
  <cols>
    <col min="1" max="1" width="9.140625" style="81"/>
    <col min="2" max="2" width="11.7109375" style="82" customWidth="1"/>
    <col min="3" max="3" width="11.5703125" style="82" bestFit="1" customWidth="1"/>
    <col min="4" max="4" width="12.42578125" style="82" customWidth="1"/>
    <col min="5" max="5" width="26" style="82" customWidth="1"/>
    <col min="6" max="6" width="12.28515625" style="82" customWidth="1"/>
    <col min="7" max="7" width="39.140625" style="82" customWidth="1"/>
    <col min="8" max="8" width="12.5703125" style="82" customWidth="1"/>
    <col min="9" max="9" width="25.42578125" style="82" customWidth="1"/>
    <col min="10" max="16384" width="9.140625" style="82"/>
  </cols>
  <sheetData>
    <row r="1" spans="1:9" s="70" customFormat="1">
      <c r="A1" s="69"/>
      <c r="B1" s="165" t="s">
        <v>71</v>
      </c>
      <c r="C1" s="165"/>
      <c r="D1" s="165"/>
      <c r="E1" s="165"/>
      <c r="F1" s="165" t="s">
        <v>74</v>
      </c>
      <c r="G1" s="165"/>
      <c r="H1" s="165"/>
      <c r="I1" s="165"/>
    </row>
    <row r="2" spans="1:9" s="73" customFormat="1" ht="25.5">
      <c r="A2" s="71"/>
      <c r="B2" s="72" t="s">
        <v>174</v>
      </c>
      <c r="C2" s="72" t="s">
        <v>75</v>
      </c>
      <c r="D2" s="72" t="s">
        <v>175</v>
      </c>
      <c r="E2" s="72" t="s">
        <v>176</v>
      </c>
      <c r="F2" s="72" t="s">
        <v>174</v>
      </c>
      <c r="G2" s="72" t="s">
        <v>176</v>
      </c>
      <c r="H2" s="72" t="s">
        <v>175</v>
      </c>
      <c r="I2" s="72" t="s">
        <v>176</v>
      </c>
    </row>
    <row r="3" spans="1:9" s="79" customFormat="1" ht="38.25">
      <c r="A3" s="74" t="s">
        <v>172</v>
      </c>
      <c r="B3" s="75">
        <f>SUM(B4:B5)</f>
        <v>427</v>
      </c>
      <c r="C3" s="76">
        <f>SUM(C4:C5)</f>
        <v>1</v>
      </c>
      <c r="D3" s="77">
        <f>SUM(D4:D5)</f>
        <v>329.75</v>
      </c>
      <c r="E3" s="75"/>
      <c r="F3" s="75">
        <v>392</v>
      </c>
      <c r="G3" s="78" t="s">
        <v>78</v>
      </c>
      <c r="H3" s="75"/>
      <c r="I3" s="75"/>
    </row>
    <row r="4" spans="1:9" s="79" customFormat="1" ht="25.5">
      <c r="A4" s="80" t="s">
        <v>72</v>
      </c>
      <c r="B4" s="75">
        <v>344</v>
      </c>
      <c r="C4" s="76">
        <f>B4/$B$3</f>
        <v>0.80562060889929743</v>
      </c>
      <c r="D4" s="77">
        <f>0.85*B4</f>
        <v>292.39999999999998</v>
      </c>
      <c r="E4" s="78" t="s">
        <v>152</v>
      </c>
      <c r="F4" s="75">
        <f>ROUND($F$3*C4,0)</f>
        <v>316</v>
      </c>
      <c r="G4" s="75" t="s">
        <v>76</v>
      </c>
      <c r="H4" s="75">
        <f>ROUND(0.85*F4,0)</f>
        <v>269</v>
      </c>
      <c r="I4" s="78" t="s">
        <v>152</v>
      </c>
    </row>
    <row r="5" spans="1:9" s="79" customFormat="1" ht="25.5">
      <c r="A5" s="80" t="s">
        <v>73</v>
      </c>
      <c r="B5" s="75">
        <v>83</v>
      </c>
      <c r="C5" s="76">
        <f>B5/$B$3</f>
        <v>0.19437939110070257</v>
      </c>
      <c r="D5" s="77">
        <f>0.45*B5</f>
        <v>37.35</v>
      </c>
      <c r="E5" s="78" t="s">
        <v>153</v>
      </c>
      <c r="F5" s="75">
        <f>ROUND($F$3*C5,0)</f>
        <v>76</v>
      </c>
      <c r="G5" s="75" t="s">
        <v>77</v>
      </c>
      <c r="H5" s="75">
        <f>ROUND(0.45*F5,0)</f>
        <v>34</v>
      </c>
      <c r="I5" s="78" t="s">
        <v>153</v>
      </c>
    </row>
  </sheetData>
  <mergeCells count="2">
    <mergeCell ref="B1:E1"/>
    <mergeCell ref="F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1a</vt:lpstr>
      <vt:lpstr>1b</vt:lpstr>
      <vt:lpstr>1c</vt:lpstr>
      <vt:lpstr>2</vt:lpstr>
      <vt:lpstr>Responses</vt:lpstr>
      <vt:lpstr>Working Respondent</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2014-09-29T16:56:37Z</dcterms:created>
  <dcterms:modified xsi:type="dcterms:W3CDTF">2018-09-13T17:22:51Z</dcterms:modified>
</cp:coreProperties>
</file>