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584-0621 AE41 Final Rule Lottery-Gambling 10-4-18\AE41 Final Rule ICR 2-29-2019 Merrit Gillard - Simon and Arpan 4-12-19\Rev FR ICR 5-2-19\"/>
    </mc:Choice>
  </mc:AlternateContent>
  <bookViews>
    <workbookView xWindow="285" yWindow="135" windowWidth="22020" windowHeight="10320"/>
  </bookViews>
  <sheets>
    <sheet name="Burden" sheetId="2" r:id="rId1"/>
    <sheet name="ESRI_MAPINFO_SHEET" sheetId="3" state="veryHidden" r:id="rId2"/>
  </sheets>
  <calcPr calcId="162913"/>
</workbook>
</file>

<file path=xl/calcChain.xml><?xml version="1.0" encoding="utf-8"?>
<calcChain xmlns="http://schemas.openxmlformats.org/spreadsheetml/2006/main">
  <c r="F9" i="2" l="1"/>
  <c r="H9" i="2" s="1"/>
  <c r="J9" i="2" s="1"/>
  <c r="E3" i="2" l="1"/>
  <c r="E15" i="2" l="1"/>
  <c r="D2" i="2" l="1"/>
  <c r="D3" i="2" s="1"/>
  <c r="D16" i="2" s="1"/>
  <c r="F2" i="2" l="1"/>
  <c r="H2" i="2" l="1"/>
  <c r="F3" i="2"/>
  <c r="F7" i="2"/>
  <c r="H7" i="2" s="1"/>
  <c r="J7" i="2" s="1"/>
  <c r="J2" i="2" l="1"/>
  <c r="J3" i="2" s="1"/>
  <c r="K3" i="2" s="1"/>
  <c r="H3" i="2"/>
  <c r="F11" i="2"/>
  <c r="F14" i="2" l="1"/>
  <c r="F13" i="2"/>
  <c r="H13" i="2" s="1"/>
  <c r="F5" i="2"/>
  <c r="H5" i="2" s="1"/>
  <c r="J5" i="2" s="1"/>
  <c r="F6" i="2"/>
  <c r="H6" i="2" s="1"/>
  <c r="J6" i="2" s="1"/>
  <c r="F8" i="2"/>
  <c r="F10" i="2"/>
  <c r="H10" i="2" s="1"/>
  <c r="J10" i="2" s="1"/>
  <c r="H11" i="2"/>
  <c r="J11" i="2" s="1"/>
  <c r="F4" i="2"/>
  <c r="J13" i="2" l="1"/>
  <c r="H4" i="2"/>
  <c r="F12" i="2"/>
  <c r="E12" i="2" s="1"/>
  <c r="F15" i="2"/>
  <c r="H14" i="2"/>
  <c r="J14" i="2" s="1"/>
  <c r="J15" i="2" s="1"/>
  <c r="H8" i="2"/>
  <c r="J8" i="2" s="1"/>
  <c r="J4" i="2" l="1"/>
  <c r="J12" i="2" s="1"/>
  <c r="K12" i="2" s="1"/>
  <c r="H12" i="2"/>
  <c r="H16" i="2" s="1"/>
  <c r="H15" i="2"/>
  <c r="F16" i="2"/>
  <c r="E16" i="2"/>
  <c r="J16" i="2" l="1"/>
  <c r="K16" i="2" s="1"/>
</calcChain>
</file>

<file path=xl/comments1.xml><?xml version="1.0" encoding="utf-8"?>
<comments xmlns="http://schemas.openxmlformats.org/spreadsheetml/2006/main">
  <authors>
    <author>Miller, Simon - FNS</author>
  </authors>
  <commentList>
    <comment ref="A9" authorId="0" shapeId="0">
      <text>
        <r>
          <rPr>
            <b/>
            <sz val="9"/>
            <color indexed="81"/>
            <rFont val="Tahoma"/>
            <charset val="1"/>
          </rPr>
          <t>Miller, Simon - FNS:</t>
        </r>
        <r>
          <rPr>
            <sz val="9"/>
            <color indexed="81"/>
            <rFont val="Tahoma"/>
            <charset val="1"/>
          </rPr>
          <t xml:space="preserve">
Inserted back in.</t>
        </r>
      </text>
    </comment>
  </commentList>
</comments>
</file>

<file path=xl/sharedStrings.xml><?xml version="1.0" encoding="utf-8"?>
<sst xmlns="http://schemas.openxmlformats.org/spreadsheetml/2006/main" count="50" uniqueCount="39">
  <si>
    <t>Reg. Section</t>
  </si>
  <si>
    <t>Respondent Type</t>
  </si>
  <si>
    <t>Description of Activity</t>
  </si>
  <si>
    <t xml:space="preserve"> Estimated Number of Respondents </t>
  </si>
  <si>
    <t xml:space="preserve">Estimated Total Burden Hours </t>
  </si>
  <si>
    <t>Hourly Wage Rate*</t>
  </si>
  <si>
    <t xml:space="preserve">State SNAP Agency Managers </t>
  </si>
  <si>
    <t>**Establish cooperative agreements with State public agency and private business gaming entities</t>
  </si>
  <si>
    <t>State Public Agency Gaming Entity Managers</t>
  </si>
  <si>
    <t>**Establish cooperative agreements with State SNAP agency</t>
  </si>
  <si>
    <t>State SNAP IT Staff</t>
  </si>
  <si>
    <t>**Create a data matching system with State public agency and private business gaming entities</t>
  </si>
  <si>
    <t>7 CFR 272.17 and 7 CFR 273.11(r)</t>
  </si>
  <si>
    <t>State SNAP Agency Eligibility Worker</t>
  </si>
  <si>
    <t>Eligibility worker follow-up - misidentified winners</t>
  </si>
  <si>
    <t>Eligibility worker follow-up - true winners</t>
  </si>
  <si>
    <t>State Public Agency Gaming Entity Staff Member</t>
  </si>
  <si>
    <t>Input data into data matching system for use by State SNAP agency</t>
  </si>
  <si>
    <t>Maintain a data matching system with State public agency and private business gaming entities</t>
  </si>
  <si>
    <t>State Agency Subtotal Reporting</t>
  </si>
  <si>
    <t>Private Business Gaming Entity Managers</t>
  </si>
  <si>
    <t>Private Business Gaming Entity Staff Member</t>
  </si>
  <si>
    <t>Business Subtotal Reporting</t>
  </si>
  <si>
    <t>*Based on the Bureau of Labor Statistics May 2016 Occupational and Wage Statistics. The salaries of State SNAP agency managers and public gaming entity managers are considered to be “General and Operations Managers (11-1021).”    The salaries of private gaming entity managers are considered to be “Gaming Managers (11-9071).”     The salaries of the eligibility workers are considered to be “Eligibility Interviewers, Government Programs (43-4061).”   The salaries of public gaming entity staff member are considered to be “Information and Record Clerks, All Other (43-4199).”  The salaries of private gaming entity staff member are considered to be “Gaming Cage Workers (43-3041).”  (http://www.bls.gov/oes/home.htm)</t>
  </si>
  <si>
    <t>** These are only first year costs and are not expected to re-occur annually.</t>
  </si>
  <si>
    <t>SNAP Individuals/ Households</t>
  </si>
  <si>
    <t>**Report lottery or gambling winnings to State SNAP Agency</t>
  </si>
  <si>
    <t>7 CFR 273.11(r)</t>
  </si>
  <si>
    <t>SNAP Individual/Household Subtotal Reporting</t>
  </si>
  <si>
    <t>Invidual, States and Business Reporting Grand Total Burden Estimates</t>
  </si>
  <si>
    <t xml:space="preserve">Estimated Annual Report or Record Filed </t>
  </si>
  <si>
    <t xml:space="preserve">Estimated  Total Annual Responses </t>
  </si>
  <si>
    <t xml:space="preserve">Estimated Number of Burden Hours Per Response </t>
  </si>
  <si>
    <t>Estimated Total Including Fully Loaded Wages</t>
  </si>
  <si>
    <t>Estimated Cost to Respondents</t>
  </si>
  <si>
    <t>7 CFR 272.17 (a)-(b)</t>
  </si>
  <si>
    <t>7 CFR 272.17 (c)</t>
  </si>
  <si>
    <t>7 CFR 272.17 (a &amp; b)</t>
  </si>
  <si>
    <t>Eligibility worker work new applications (churn).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</si>
</sst>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3" formatCode="_(* #,##0.00_);_(* \(#,##0.00\);_(* &quot;-&quot;??_);_(@_)"/>
    <numFmt numFmtId="164" formatCode="_(* #,##0_);_(* \(#,##0\);_(* &quot;-&quot;??_);_(@_)"/>
    <numFmt numFmtId="165" formatCode="&quot;$&quot;#,##0.00"/>
    <numFmt numFmtId="166" formatCode="&quot;$&quot;#,##0"/>
  </numFmts>
  <fonts count="9" x14ac:knownFonts="1">
    <font>
      <sz val="11"/>
      <color theme="1"/>
      <name val="Calibri"/>
      <family val="2"/>
      <scheme val="minor"/>
    </font>
    <font>
      <sz val="11"/>
      <color theme="1"/>
      <name val="Calibri"/>
      <family val="2"/>
      <scheme val="minor"/>
    </font>
    <font>
      <u/>
      <sz val="12"/>
      <color theme="1"/>
      <name val="Times New Roman"/>
      <family val="1"/>
    </font>
    <font>
      <b/>
      <sz val="12"/>
      <color theme="1"/>
      <name val="Times New Roman"/>
      <family val="1"/>
    </font>
    <font>
      <b/>
      <sz val="11"/>
      <color theme="1"/>
      <name val="Calibri"/>
      <family val="2"/>
      <scheme val="minor"/>
    </font>
    <font>
      <b/>
      <sz val="11"/>
      <name val="Calibri"/>
      <family val="2"/>
      <scheme val="minor"/>
    </font>
    <font>
      <sz val="11"/>
      <name val="Calibri"/>
      <family val="2"/>
      <scheme val="minor"/>
    </font>
    <font>
      <sz val="9"/>
      <color indexed="81"/>
      <name val="Tahoma"/>
      <charset val="1"/>
    </font>
    <font>
      <b/>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Up">
        <bgColor theme="0" tint="-0.14999847407452621"/>
      </patternFill>
    </fill>
    <fill>
      <patternFill patternType="lightUp">
        <bgColor theme="0" tint="-0.14996795556505021"/>
      </patternFill>
    </fill>
    <fill>
      <patternFill patternType="solid">
        <fgColor theme="0" tint="-0.249977111117893"/>
        <bgColor indexed="64"/>
      </patternFill>
    </fill>
    <fill>
      <patternFill patternType="solid">
        <fgColor rgb="FFFFFF00"/>
        <bgColor indexed="64"/>
      </patternFill>
    </fill>
    <fill>
      <patternFill patternType="lightUp">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0" fillId="0" borderId="1" xfId="0"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8" fontId="0" fillId="0" borderId="1" xfId="0" applyNumberFormat="1" applyFill="1" applyBorder="1" applyAlignment="1">
      <alignment horizontal="center" vertical="center"/>
    </xf>
    <xf numFmtId="6" fontId="0" fillId="0" borderId="1" xfId="0" applyNumberFormat="1" applyFill="1" applyBorder="1" applyAlignment="1">
      <alignment horizontal="center" vertical="center"/>
    </xf>
    <xf numFmtId="8" fontId="0" fillId="0" borderId="0" xfId="0" applyNumberFormat="1" applyFill="1"/>
    <xf numFmtId="0" fontId="0" fillId="0" borderId="1" xfId="0" applyFill="1" applyBorder="1"/>
    <xf numFmtId="164" fontId="0" fillId="0" borderId="1" xfId="1" applyNumberFormat="1"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6" fontId="0" fillId="0" borderId="0" xfId="0" applyNumberFormat="1" applyFill="1"/>
    <xf numFmtId="8" fontId="4" fillId="0" borderId="0" xfId="0" applyNumberFormat="1" applyFont="1" applyFill="1"/>
    <xf numFmtId="0" fontId="4" fillId="0" borderId="0" xfId="0" applyFont="1" applyFill="1"/>
    <xf numFmtId="0" fontId="4" fillId="3" borderId="1" xfId="0" applyFont="1" applyFill="1" applyBorder="1" applyAlignment="1">
      <alignment horizontal="center" vertical="center"/>
    </xf>
    <xf numFmtId="6"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4" fillId="3" borderId="1" xfId="0" applyFont="1" applyFill="1" applyBorder="1"/>
    <xf numFmtId="164" fontId="0" fillId="0" borderId="0" xfId="1" applyNumberFormat="1" applyFont="1" applyFill="1"/>
    <xf numFmtId="0" fontId="4" fillId="5" borderId="1" xfId="0" applyFont="1" applyFill="1" applyBorder="1" applyAlignment="1">
      <alignment horizontal="center" vertical="center"/>
    </xf>
    <xf numFmtId="164" fontId="5" fillId="3" borderId="1" xfId="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7" fontId="6" fillId="2" borderId="0" xfId="1" applyNumberFormat="1" applyFont="1" applyFill="1" applyAlignment="1">
      <alignment horizontal="center" vertical="center"/>
    </xf>
    <xf numFmtId="165"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0" borderId="1" xfId="0" applyFont="1" applyFill="1" applyBorder="1"/>
    <xf numFmtId="3" fontId="5" fillId="3" borderId="1" xfId="0" applyNumberFormat="1" applyFont="1" applyFill="1" applyBorder="1" applyAlignment="1">
      <alignment vertical="center"/>
    </xf>
    <xf numFmtId="164" fontId="5" fillId="3" borderId="1" xfId="1" applyNumberFormat="1" applyFont="1" applyFill="1" applyBorder="1" applyAlignment="1">
      <alignment vertical="center"/>
    </xf>
    <xf numFmtId="0" fontId="5" fillId="4" borderId="1" xfId="0" applyFont="1" applyFill="1" applyBorder="1" applyAlignment="1">
      <alignment vertical="center"/>
    </xf>
    <xf numFmtId="37" fontId="5" fillId="3" borderId="1" xfId="0" applyNumberFormat="1" applyFont="1" applyFill="1" applyBorder="1" applyAlignment="1">
      <alignment vertical="center"/>
    </xf>
    <xf numFmtId="6" fontId="5" fillId="3" borderId="1" xfId="0" applyNumberFormat="1" applyFont="1" applyFill="1" applyBorder="1" applyAlignment="1">
      <alignment horizontal="center" vertical="center"/>
    </xf>
    <xf numFmtId="8" fontId="5" fillId="3" borderId="1" xfId="0" applyNumberFormat="1" applyFont="1" applyFill="1" applyBorder="1"/>
    <xf numFmtId="0" fontId="6" fillId="0" borderId="1" xfId="0" applyFont="1" applyFill="1" applyBorder="1" applyAlignment="1">
      <alignment horizontal="center" vertical="center"/>
    </xf>
    <xf numFmtId="164" fontId="6" fillId="0" borderId="1" xfId="1"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8" fontId="6" fillId="0" borderId="1" xfId="0" applyNumberFormat="1" applyFont="1" applyFill="1" applyBorder="1" applyAlignment="1">
      <alignment horizontal="center" vertical="center"/>
    </xf>
    <xf numFmtId="6" fontId="6" fillId="0" borderId="1" xfId="0" applyNumberFormat="1" applyFont="1" applyFill="1" applyBorder="1" applyAlignment="1">
      <alignment horizontal="center" vertical="center"/>
    </xf>
    <xf numFmtId="6" fontId="6" fillId="0" borderId="1" xfId="0" applyNumberFormat="1" applyFont="1" applyFill="1" applyBorder="1"/>
    <xf numFmtId="0" fontId="4" fillId="6" borderId="1" xfId="0" applyFont="1" applyFill="1" applyBorder="1" applyAlignment="1">
      <alignment horizontal="center" vertical="center" wrapText="1"/>
    </xf>
    <xf numFmtId="164" fontId="4" fillId="6" borderId="1" xfId="1"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164" fontId="6" fillId="7" borderId="1" xfId="1" applyNumberFormat="1" applyFont="1" applyFill="1" applyBorder="1" applyAlignment="1">
      <alignment horizontal="center" vertical="center"/>
    </xf>
    <xf numFmtId="3" fontId="6" fillId="7" borderId="1" xfId="0" applyNumberFormat="1" applyFont="1" applyFill="1" applyBorder="1" applyAlignment="1">
      <alignment horizontal="center" vertical="center"/>
    </xf>
    <xf numFmtId="8" fontId="6" fillId="7" borderId="1" xfId="0" applyNumberFormat="1" applyFont="1" applyFill="1" applyBorder="1" applyAlignment="1">
      <alignment horizontal="center" vertical="center"/>
    </xf>
    <xf numFmtId="6" fontId="6" fillId="7" borderId="1" xfId="0" applyNumberFormat="1" applyFont="1" applyFill="1" applyBorder="1" applyAlignment="1">
      <alignment horizontal="center" vertical="center"/>
    </xf>
    <xf numFmtId="0" fontId="6" fillId="7" borderId="1" xfId="0" applyFont="1" applyFill="1" applyBorder="1"/>
    <xf numFmtId="0" fontId="4" fillId="7" borderId="1" xfId="0" applyFont="1" applyFill="1" applyBorder="1" applyAlignment="1">
      <alignment horizontal="center" vertical="center"/>
    </xf>
    <xf numFmtId="164" fontId="5" fillId="7" borderId="1" xfId="1" applyNumberFormat="1" applyFont="1" applyFill="1" applyBorder="1" applyAlignment="1">
      <alignment horizontal="center" vertical="center"/>
    </xf>
    <xf numFmtId="164" fontId="4" fillId="7" borderId="1" xfId="1" applyNumberFormat="1" applyFont="1" applyFill="1" applyBorder="1" applyAlignment="1">
      <alignment horizontal="center" vertical="center"/>
    </xf>
    <xf numFmtId="0" fontId="4" fillId="8" borderId="1" xfId="0" applyFont="1" applyFill="1" applyBorder="1" applyAlignment="1">
      <alignment horizontal="center" vertical="center"/>
    </xf>
    <xf numFmtId="3" fontId="4" fillId="7" borderId="1" xfId="0" applyNumberFormat="1" applyFont="1" applyFill="1" applyBorder="1" applyAlignment="1">
      <alignment horizontal="center" vertical="center"/>
    </xf>
    <xf numFmtId="6" fontId="4" fillId="7" borderId="1" xfId="0" applyNumberFormat="1" applyFont="1" applyFill="1" applyBorder="1" applyAlignment="1">
      <alignment horizontal="center" vertical="center"/>
    </xf>
    <xf numFmtId="8" fontId="4" fillId="7" borderId="1" xfId="0" applyNumberFormat="1" applyFont="1" applyFill="1" applyBorder="1" applyAlignment="1">
      <alignment vertical="center"/>
    </xf>
    <xf numFmtId="164" fontId="4" fillId="7" borderId="1" xfId="0" applyNumberFormat="1" applyFont="1" applyFill="1" applyBorder="1" applyAlignment="1">
      <alignment horizontal="left" vertical="center"/>
    </xf>
    <xf numFmtId="8" fontId="4" fillId="7" borderId="1" xfId="0" applyNumberFormat="1" applyFont="1" applyFill="1" applyBorder="1"/>
    <xf numFmtId="0" fontId="4" fillId="7" borderId="1" xfId="0" applyFont="1" applyFill="1" applyBorder="1" applyAlignment="1">
      <alignment horizontal="center" vertical="center" wrapText="1"/>
    </xf>
    <xf numFmtId="0" fontId="5" fillId="3" borderId="1" xfId="0" applyFont="1" applyFill="1" applyBorder="1" applyAlignment="1">
      <alignment horizontal="left"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1"/>
  <sheetViews>
    <sheetView tabSelected="1" topLeftCell="A7" zoomScale="80" zoomScaleNormal="80" workbookViewId="0">
      <selection activeCell="O11" sqref="O11"/>
    </sheetView>
  </sheetViews>
  <sheetFormatPr defaultColWidth="9.140625" defaultRowHeight="15" x14ac:dyDescent="0.25"/>
  <cols>
    <col min="1" max="1" width="16.28515625" style="4" customWidth="1"/>
    <col min="2" max="2" width="14.42578125" style="4" customWidth="1"/>
    <col min="3" max="3" width="15.28515625" style="4" customWidth="1"/>
    <col min="4" max="4" width="14.140625" style="4" customWidth="1"/>
    <col min="5" max="5" width="11" style="4" customWidth="1"/>
    <col min="6" max="6" width="12.5703125" style="20" customWidth="1"/>
    <col min="7" max="9" width="11" style="4" customWidth="1"/>
    <col min="10" max="10" width="14.28515625" style="4" customWidth="1"/>
    <col min="11" max="11" width="23.42578125" style="4" customWidth="1"/>
    <col min="12" max="12" width="14.140625" style="4" bestFit="1" customWidth="1"/>
    <col min="13" max="13" width="16.28515625" style="4" bestFit="1" customWidth="1"/>
    <col min="14" max="16" width="13.28515625" style="4" bestFit="1" customWidth="1"/>
    <col min="17" max="16384" width="9.140625" style="4"/>
  </cols>
  <sheetData>
    <row r="1" spans="1:16" ht="75" customHeight="1" x14ac:dyDescent="0.25">
      <c r="A1" s="43" t="s">
        <v>0</v>
      </c>
      <c r="B1" s="43" t="s">
        <v>1</v>
      </c>
      <c r="C1" s="43" t="s">
        <v>2</v>
      </c>
      <c r="D1" s="43" t="s">
        <v>3</v>
      </c>
      <c r="E1" s="43" t="s">
        <v>30</v>
      </c>
      <c r="F1" s="44" t="s">
        <v>31</v>
      </c>
      <c r="G1" s="43" t="s">
        <v>32</v>
      </c>
      <c r="H1" s="43" t="s">
        <v>4</v>
      </c>
      <c r="I1" s="43" t="s">
        <v>5</v>
      </c>
      <c r="J1" s="43" t="s">
        <v>34</v>
      </c>
      <c r="K1" s="43" t="s">
        <v>33</v>
      </c>
    </row>
    <row r="2" spans="1:16" ht="75" customHeight="1" x14ac:dyDescent="0.25">
      <c r="A2" s="24" t="s">
        <v>27</v>
      </c>
      <c r="B2" s="24" t="s">
        <v>25</v>
      </c>
      <c r="C2" s="24" t="s">
        <v>26</v>
      </c>
      <c r="D2" s="25">
        <f>550*50</f>
        <v>27500</v>
      </c>
      <c r="E2" s="26">
        <v>1</v>
      </c>
      <c r="F2" s="25">
        <f>D2*E2</f>
        <v>27500</v>
      </c>
      <c r="G2" s="24">
        <v>0.16700000000000001</v>
      </c>
      <c r="H2" s="27">
        <f>F2*G2</f>
        <v>4592.5</v>
      </c>
      <c r="I2" s="28">
        <v>7.25</v>
      </c>
      <c r="J2" s="29">
        <f>H2*I2</f>
        <v>33295.625</v>
      </c>
      <c r="K2" s="30"/>
    </row>
    <row r="3" spans="1:16" s="14" customFormat="1" ht="28.9" customHeight="1" x14ac:dyDescent="0.25">
      <c r="A3" s="62" t="s">
        <v>28</v>
      </c>
      <c r="B3" s="62"/>
      <c r="C3" s="62"/>
      <c r="D3" s="22">
        <f>D2</f>
        <v>27500</v>
      </c>
      <c r="E3" s="31">
        <f>E2</f>
        <v>1</v>
      </c>
      <c r="F3" s="32">
        <f>F2</f>
        <v>27500</v>
      </c>
      <c r="G3" s="33"/>
      <c r="H3" s="34">
        <f>H2</f>
        <v>4592.5</v>
      </c>
      <c r="I3" s="33"/>
      <c r="J3" s="35">
        <f>J2</f>
        <v>33295.625</v>
      </c>
      <c r="K3" s="36">
        <f>J3*1.33</f>
        <v>44283.181250000001</v>
      </c>
      <c r="L3" s="13"/>
    </row>
    <row r="4" spans="1:16" ht="102.6" customHeight="1" x14ac:dyDescent="0.25">
      <c r="A4" s="23" t="s">
        <v>37</v>
      </c>
      <c r="B4" s="23" t="s">
        <v>6</v>
      </c>
      <c r="C4" s="23" t="s">
        <v>7</v>
      </c>
      <c r="D4" s="37">
        <v>50</v>
      </c>
      <c r="E4" s="37">
        <v>5</v>
      </c>
      <c r="F4" s="38">
        <f>D4*E4</f>
        <v>250</v>
      </c>
      <c r="G4" s="37">
        <v>320</v>
      </c>
      <c r="H4" s="39">
        <f>G4*F4</f>
        <v>80000</v>
      </c>
      <c r="I4" s="40">
        <v>59.35</v>
      </c>
      <c r="J4" s="41">
        <f>I4*H4</f>
        <v>4748000</v>
      </c>
      <c r="K4" s="30"/>
    </row>
    <row r="5" spans="1:16" ht="102.6" customHeight="1" x14ac:dyDescent="0.25">
      <c r="A5" s="23" t="s">
        <v>36</v>
      </c>
      <c r="B5" s="23" t="s">
        <v>8</v>
      </c>
      <c r="C5" s="23" t="s">
        <v>9</v>
      </c>
      <c r="D5" s="37">
        <v>50</v>
      </c>
      <c r="E5" s="37">
        <v>1</v>
      </c>
      <c r="F5" s="38">
        <f t="shared" ref="F5:F14" si="0">D5*E5</f>
        <v>50</v>
      </c>
      <c r="G5" s="37">
        <v>320</v>
      </c>
      <c r="H5" s="39">
        <f t="shared" ref="H5:H13" si="1">G5*F5</f>
        <v>16000</v>
      </c>
      <c r="I5" s="40">
        <v>59.35</v>
      </c>
      <c r="J5" s="41">
        <f t="shared" ref="J5:J14" si="2">I5*H5</f>
        <v>949600</v>
      </c>
      <c r="K5" s="30"/>
      <c r="L5" s="12"/>
    </row>
    <row r="6" spans="1:16" ht="102.6" customHeight="1" x14ac:dyDescent="0.25">
      <c r="A6" s="23" t="s">
        <v>36</v>
      </c>
      <c r="B6" s="23" t="s">
        <v>10</v>
      </c>
      <c r="C6" s="23" t="s">
        <v>11</v>
      </c>
      <c r="D6" s="37">
        <v>50</v>
      </c>
      <c r="E6" s="37">
        <v>1</v>
      </c>
      <c r="F6" s="38">
        <f t="shared" si="0"/>
        <v>50</v>
      </c>
      <c r="G6" s="38">
        <v>4160</v>
      </c>
      <c r="H6" s="39">
        <f t="shared" si="1"/>
        <v>208000</v>
      </c>
      <c r="I6" s="40">
        <v>53.74</v>
      </c>
      <c r="J6" s="41">
        <f t="shared" si="2"/>
        <v>11177920</v>
      </c>
      <c r="K6" s="30"/>
      <c r="L6" s="12"/>
    </row>
    <row r="7" spans="1:16" ht="102.6" customHeight="1" x14ac:dyDescent="0.25">
      <c r="A7" s="23" t="s">
        <v>12</v>
      </c>
      <c r="B7" s="23" t="s">
        <v>13</v>
      </c>
      <c r="C7" s="23" t="s">
        <v>14</v>
      </c>
      <c r="D7" s="37">
        <v>50</v>
      </c>
      <c r="E7" s="37">
        <v>260</v>
      </c>
      <c r="F7" s="38">
        <f>D7*E7</f>
        <v>13000</v>
      </c>
      <c r="G7" s="37">
        <v>0.66700000000000004</v>
      </c>
      <c r="H7" s="39">
        <f t="shared" si="1"/>
        <v>8671</v>
      </c>
      <c r="I7" s="40">
        <v>21.45</v>
      </c>
      <c r="J7" s="41">
        <f>I7*H7</f>
        <v>185992.94999999998</v>
      </c>
      <c r="K7" s="30"/>
    </row>
    <row r="8" spans="1:16" ht="88.15" customHeight="1" x14ac:dyDescent="0.25">
      <c r="A8" s="23" t="s">
        <v>12</v>
      </c>
      <c r="B8" s="23" t="s">
        <v>13</v>
      </c>
      <c r="C8" s="23" t="s">
        <v>15</v>
      </c>
      <c r="D8" s="37">
        <v>50</v>
      </c>
      <c r="E8" s="37">
        <v>460</v>
      </c>
      <c r="F8" s="38">
        <f t="shared" si="0"/>
        <v>23000</v>
      </c>
      <c r="G8" s="37">
        <v>1</v>
      </c>
      <c r="H8" s="39">
        <f>G8*F8</f>
        <v>23000</v>
      </c>
      <c r="I8" s="40">
        <v>21.45</v>
      </c>
      <c r="J8" s="41">
        <f t="shared" si="2"/>
        <v>493350</v>
      </c>
      <c r="K8" s="30"/>
    </row>
    <row r="9" spans="1:16" ht="88.15" customHeight="1" x14ac:dyDescent="0.25">
      <c r="A9" s="45" t="s">
        <v>12</v>
      </c>
      <c r="B9" s="45" t="s">
        <v>13</v>
      </c>
      <c r="C9" s="45" t="s">
        <v>38</v>
      </c>
      <c r="D9" s="46">
        <v>50</v>
      </c>
      <c r="E9" s="46">
        <v>411</v>
      </c>
      <c r="F9" s="47">
        <f>D9*E9</f>
        <v>20550</v>
      </c>
      <c r="G9" s="46">
        <v>1</v>
      </c>
      <c r="H9" s="48">
        <f>G9*F9</f>
        <v>20550</v>
      </c>
      <c r="I9" s="49">
        <v>21.45</v>
      </c>
      <c r="J9" s="50">
        <f t="shared" si="2"/>
        <v>440797.5</v>
      </c>
      <c r="K9" s="51"/>
    </row>
    <row r="10" spans="1:16" ht="132.6" customHeight="1" x14ac:dyDescent="0.25">
      <c r="A10" s="23" t="s">
        <v>36</v>
      </c>
      <c r="B10" s="23" t="s">
        <v>16</v>
      </c>
      <c r="C10" s="23" t="s">
        <v>17</v>
      </c>
      <c r="D10" s="37">
        <v>50</v>
      </c>
      <c r="E10" s="37">
        <v>6000</v>
      </c>
      <c r="F10" s="38">
        <f t="shared" si="0"/>
        <v>300000</v>
      </c>
      <c r="G10" s="37">
        <v>0.08</v>
      </c>
      <c r="H10" s="39">
        <f t="shared" si="1"/>
        <v>24000</v>
      </c>
      <c r="I10" s="40">
        <v>19.559999999999999</v>
      </c>
      <c r="J10" s="41">
        <f t="shared" si="2"/>
        <v>469439.99999999994</v>
      </c>
      <c r="K10" s="42"/>
    </row>
    <row r="11" spans="1:16" ht="90.6" customHeight="1" x14ac:dyDescent="0.25">
      <c r="A11" s="23" t="s">
        <v>36</v>
      </c>
      <c r="B11" s="23" t="s">
        <v>10</v>
      </c>
      <c r="C11" s="23" t="s">
        <v>18</v>
      </c>
      <c r="D11" s="37">
        <v>50</v>
      </c>
      <c r="E11" s="37">
        <v>1</v>
      </c>
      <c r="F11" s="38">
        <f>D11*E11</f>
        <v>50</v>
      </c>
      <c r="G11" s="37">
        <v>320</v>
      </c>
      <c r="H11" s="39">
        <f t="shared" si="1"/>
        <v>16000</v>
      </c>
      <c r="I11" s="40">
        <v>53.74</v>
      </c>
      <c r="J11" s="41">
        <f>I11*H11</f>
        <v>859840</v>
      </c>
      <c r="K11" s="30"/>
    </row>
    <row r="12" spans="1:16" ht="79.900000000000006" customHeight="1" x14ac:dyDescent="0.25">
      <c r="A12" s="69" t="s">
        <v>19</v>
      </c>
      <c r="B12" s="70"/>
      <c r="C12" s="71"/>
      <c r="D12" s="52">
        <v>50</v>
      </c>
      <c r="E12" s="53">
        <f>SUM(F12/D12)</f>
        <v>7139</v>
      </c>
      <c r="F12" s="54">
        <f>SUM(F4:F11)</f>
        <v>356950</v>
      </c>
      <c r="G12" s="55"/>
      <c r="H12" s="56">
        <f>SUM(H4:H11)</f>
        <v>396221</v>
      </c>
      <c r="I12" s="55"/>
      <c r="J12" s="57">
        <f>SUM(J4:J11)</f>
        <v>19324940.449999999</v>
      </c>
      <c r="K12" s="58">
        <f>J12*1.33</f>
        <v>25702170.798500001</v>
      </c>
      <c r="L12" s="7"/>
      <c r="M12" s="7"/>
      <c r="N12" s="7"/>
      <c r="O12" s="7"/>
      <c r="P12" s="7"/>
    </row>
    <row r="13" spans="1:16" ht="76.150000000000006" customHeight="1" x14ac:dyDescent="0.25">
      <c r="A13" s="23" t="s">
        <v>35</v>
      </c>
      <c r="B13" s="3" t="s">
        <v>20</v>
      </c>
      <c r="C13" s="3" t="s">
        <v>9</v>
      </c>
      <c r="D13" s="1">
        <v>200</v>
      </c>
      <c r="E13" s="9">
        <v>1</v>
      </c>
      <c r="F13" s="9">
        <f t="shared" si="0"/>
        <v>200</v>
      </c>
      <c r="G13" s="1">
        <v>320</v>
      </c>
      <c r="H13" s="2">
        <f t="shared" si="1"/>
        <v>64000</v>
      </c>
      <c r="I13" s="5">
        <v>40.119999999999997</v>
      </c>
      <c r="J13" s="6">
        <f t="shared" si="2"/>
        <v>2567680</v>
      </c>
      <c r="K13" s="8"/>
      <c r="M13" s="7"/>
    </row>
    <row r="14" spans="1:16" ht="60" customHeight="1" x14ac:dyDescent="0.25">
      <c r="A14" s="23" t="s">
        <v>36</v>
      </c>
      <c r="B14" s="3" t="s">
        <v>21</v>
      </c>
      <c r="C14" s="3" t="s">
        <v>17</v>
      </c>
      <c r="D14" s="1">
        <v>200</v>
      </c>
      <c r="E14" s="9">
        <v>6000</v>
      </c>
      <c r="F14" s="9">
        <f t="shared" si="0"/>
        <v>1200000</v>
      </c>
      <c r="G14" s="1">
        <v>0.08</v>
      </c>
      <c r="H14" s="2">
        <f>G14*F14</f>
        <v>96000</v>
      </c>
      <c r="I14" s="5">
        <v>13.57</v>
      </c>
      <c r="J14" s="6">
        <f t="shared" si="2"/>
        <v>1302720</v>
      </c>
      <c r="K14" s="8"/>
      <c r="M14" s="7"/>
    </row>
    <row r="15" spans="1:16" ht="34.15" customHeight="1" x14ac:dyDescent="0.25">
      <c r="A15" s="72" t="s">
        <v>22</v>
      </c>
      <c r="B15" s="73"/>
      <c r="C15" s="74"/>
      <c r="D15" s="15">
        <v>200</v>
      </c>
      <c r="E15" s="17">
        <f>E14+E13</f>
        <v>6001</v>
      </c>
      <c r="F15" s="17">
        <f>F14+F13</f>
        <v>1200200</v>
      </c>
      <c r="G15" s="21"/>
      <c r="H15" s="18">
        <f>H13+H14</f>
        <v>160000</v>
      </c>
      <c r="I15" s="21"/>
      <c r="J15" s="16">
        <f>SUM(J13:J14)</f>
        <v>3870400</v>
      </c>
      <c r="K15" s="19"/>
      <c r="M15" s="7"/>
    </row>
    <row r="16" spans="1:16" ht="34.5" customHeight="1" x14ac:dyDescent="0.25">
      <c r="A16" s="61" t="s">
        <v>29</v>
      </c>
      <c r="B16" s="61"/>
      <c r="C16" s="61"/>
      <c r="D16" s="59">
        <f>SUM(D3+D12+D15)</f>
        <v>27750</v>
      </c>
      <c r="E16" s="54">
        <f>E15+E12+E3</f>
        <v>13141</v>
      </c>
      <c r="F16" s="54">
        <f>SUM(F15+F12+F3)</f>
        <v>1584650</v>
      </c>
      <c r="G16" s="55"/>
      <c r="H16" s="56">
        <f>H15+H12+H3</f>
        <v>560813.5</v>
      </c>
      <c r="I16" s="55"/>
      <c r="J16" s="57">
        <f>SUM(J15+J12+J3)</f>
        <v>23228636.074999999</v>
      </c>
      <c r="K16" s="60">
        <f>J16*1.33</f>
        <v>30894085.97975</v>
      </c>
      <c r="L16" s="7"/>
      <c r="M16" s="7"/>
    </row>
    <row r="17" spans="1:10" ht="409.6" customHeight="1" x14ac:dyDescent="0.25">
      <c r="A17" s="63" t="s">
        <v>23</v>
      </c>
      <c r="B17" s="64"/>
      <c r="C17" s="64"/>
      <c r="D17" s="64"/>
      <c r="E17" s="64"/>
      <c r="F17" s="64"/>
      <c r="G17" s="64"/>
      <c r="H17" s="64"/>
      <c r="I17" s="64"/>
      <c r="J17" s="65"/>
    </row>
    <row r="18" spans="1:10" x14ac:dyDescent="0.25">
      <c r="A18" s="66" t="s">
        <v>24</v>
      </c>
      <c r="B18" s="67"/>
      <c r="C18" s="67"/>
      <c r="D18" s="67"/>
      <c r="E18" s="67"/>
      <c r="F18" s="67"/>
      <c r="G18" s="67"/>
      <c r="H18" s="67"/>
      <c r="I18" s="67"/>
      <c r="J18" s="68"/>
    </row>
    <row r="27" spans="1:10" ht="15.75" x14ac:dyDescent="0.25">
      <c r="C27" s="10"/>
    </row>
    <row r="28" spans="1:10" ht="15.75" x14ac:dyDescent="0.25">
      <c r="C28" s="10"/>
    </row>
    <row r="29" spans="1:10" ht="15.75" x14ac:dyDescent="0.25">
      <c r="C29" s="10"/>
    </row>
    <row r="30" spans="1:10" ht="15.75" x14ac:dyDescent="0.25">
      <c r="C30" s="10"/>
    </row>
    <row r="31" spans="1:10" ht="15.75" x14ac:dyDescent="0.25">
      <c r="C31" s="11"/>
    </row>
  </sheetData>
  <mergeCells count="6">
    <mergeCell ref="A16:C16"/>
    <mergeCell ref="A3:C3"/>
    <mergeCell ref="A17:J17"/>
    <mergeCell ref="A18:J18"/>
    <mergeCell ref="A12:C12"/>
    <mergeCell ref="A15:C15"/>
  </mergeCells>
  <pageMargins left="0.7" right="0.7" top="0.75" bottom="0.75" header="0.3" footer="0.3"/>
  <pageSetup scale="39" fitToWidth="0" orientation="portrait" r:id="rId1"/>
  <ignoredErrors>
    <ignoredError sqref="F3 J12 H12 F12"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Barb - FNS</dc:creator>
  <cp:lastModifiedBy>Ragland-Greene, Rachelle - FNS</cp:lastModifiedBy>
  <cp:lastPrinted>2019-04-24T15:10:25Z</cp:lastPrinted>
  <dcterms:created xsi:type="dcterms:W3CDTF">2018-01-12T17:11:47Z</dcterms:created>
  <dcterms:modified xsi:type="dcterms:W3CDTF">2019-05-02T17:04:40Z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1da4b53d30ca4138bbe51c29e3568da1</vt:lpwstr>
  </property>
</Properties>
</file>