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F:\New ICRs\"/>
    </mc:Choice>
  </mc:AlternateContent>
  <bookViews>
    <workbookView xWindow="0" yWindow="-15" windowWidth="6120" windowHeight="7830"/>
  </bookViews>
  <sheets>
    <sheet name="Table 1" sheetId="1" r:id="rId1"/>
    <sheet name="Table 2" sheetId="2" r:id="rId2"/>
  </sheets>
  <calcPr calcId="171027"/>
</workbook>
</file>

<file path=xl/calcChain.xml><?xml version="1.0" encoding="utf-8"?>
<calcChain xmlns="http://schemas.openxmlformats.org/spreadsheetml/2006/main">
  <c r="I34" i="1" l="1"/>
  <c r="I32" i="1"/>
  <c r="I31" i="1"/>
  <c r="F11" i="2" l="1"/>
  <c r="I15" i="1"/>
  <c r="E29" i="1"/>
  <c r="E9" i="2"/>
  <c r="E10" i="2"/>
  <c r="I8" i="2" l="1"/>
  <c r="E15" i="1" l="1"/>
  <c r="D10" i="2"/>
  <c r="D9" i="2"/>
  <c r="D8" i="2"/>
  <c r="F8" i="2" s="1"/>
  <c r="D7" i="2"/>
  <c r="F7" i="2" s="1"/>
  <c r="D29" i="1"/>
  <c r="D26" i="1"/>
  <c r="F26" i="1" s="1"/>
  <c r="D15" i="1"/>
  <c r="F15" i="1" s="1"/>
  <c r="D14" i="1"/>
  <c r="D13" i="1"/>
  <c r="F13" i="1" s="1"/>
  <c r="H13" i="1" s="1"/>
  <c r="D12" i="1"/>
  <c r="F12" i="1" s="1"/>
  <c r="D10" i="1"/>
  <c r="F10" i="1" s="1"/>
  <c r="F9" i="2" l="1"/>
  <c r="F10" i="2"/>
  <c r="G10" i="2" s="1"/>
  <c r="H9" i="2"/>
  <c r="G9" i="2"/>
  <c r="F14" i="1"/>
  <c r="G14" i="1" s="1"/>
  <c r="F29" i="1"/>
  <c r="H8" i="2"/>
  <c r="G8" i="2"/>
  <c r="G7" i="2"/>
  <c r="H7" i="2"/>
  <c r="G12" i="1"/>
  <c r="H12" i="1"/>
  <c r="G26" i="1"/>
  <c r="H26" i="1"/>
  <c r="H10" i="1"/>
  <c r="G10" i="1"/>
  <c r="H15" i="1"/>
  <c r="G15" i="1"/>
  <c r="G13" i="1"/>
  <c r="I13" i="1" s="1"/>
  <c r="H29" i="1" l="1"/>
  <c r="I12" i="1"/>
  <c r="H14" i="1"/>
  <c r="H10" i="2"/>
  <c r="I10" i="2"/>
  <c r="I26" i="1"/>
  <c r="I14" i="1"/>
  <c r="I9" i="2"/>
  <c r="I11" i="2" s="1"/>
  <c r="G29" i="1"/>
  <c r="I29" i="1" s="1"/>
  <c r="I10" i="1"/>
  <c r="I7" i="2"/>
  <c r="F19" i="1"/>
  <c r="F31" i="1" l="1"/>
  <c r="F32" i="1" s="1"/>
  <c r="L35" i="1" s="1"/>
  <c r="I19" i="1"/>
</calcChain>
</file>

<file path=xl/sharedStrings.xml><?xml version="1.0" encoding="utf-8"?>
<sst xmlns="http://schemas.openxmlformats.org/spreadsheetml/2006/main" count="107" uniqueCount="88">
  <si>
    <t>Table 1: Annual Respondent Burden and Cost - NESHAP for Plating and Polishing Operations (40 CFR Part 63, Subpart WWWWWW) (Renewal)</t>
  </si>
  <si>
    <t>(A)</t>
  </si>
  <si>
    <t>(B)</t>
  </si>
  <si>
    <t>No. of occurrences per respondent per year</t>
  </si>
  <si>
    <t>(D)</t>
  </si>
  <si>
    <t>(E)</t>
  </si>
  <si>
    <t>(F)</t>
  </si>
  <si>
    <t>(G)</t>
  </si>
  <si>
    <t>(H)</t>
  </si>
  <si>
    <t>1.  Applications</t>
  </si>
  <si>
    <t>N/A</t>
  </si>
  <si>
    <t>2.  Surveys and Studies</t>
  </si>
  <si>
    <t>3.  Acquisition, Installation, and Utilization of Technology and Systems</t>
  </si>
  <si>
    <t>4.  Reporting Requirements</t>
  </si>
  <si>
    <t>B.  Required activities</t>
  </si>
  <si>
    <r>
      <t xml:space="preserve">     Initial Notification of applicability </t>
    </r>
    <r>
      <rPr>
        <vertAlign val="superscript"/>
        <sz val="10"/>
        <color rgb="FF000000"/>
        <rFont val="Times New Roman"/>
        <family val="1"/>
      </rPr>
      <t>c</t>
    </r>
  </si>
  <si>
    <r>
      <t xml:space="preserve">     Notification of Compliance Status </t>
    </r>
    <r>
      <rPr>
        <vertAlign val="superscript"/>
        <sz val="10"/>
        <color rgb="FF000000"/>
        <rFont val="Times New Roman"/>
        <family val="1"/>
      </rPr>
      <t>d</t>
    </r>
  </si>
  <si>
    <r>
      <t xml:space="preserve">     Annual Compliance Certification </t>
    </r>
    <r>
      <rPr>
        <vertAlign val="superscript"/>
        <sz val="10"/>
        <color rgb="FF000000"/>
        <rFont val="Times New Roman"/>
        <family val="1"/>
      </rPr>
      <t>e</t>
    </r>
  </si>
  <si>
    <r>
      <t xml:space="preserve">     Annual Report of Deviations </t>
    </r>
    <r>
      <rPr>
        <vertAlign val="superscript"/>
        <sz val="10"/>
        <color rgb="FF000000"/>
        <rFont val="Times New Roman"/>
        <family val="1"/>
      </rPr>
      <t>f</t>
    </r>
  </si>
  <si>
    <t>C.  Create information</t>
  </si>
  <si>
    <t>See 4B</t>
  </si>
  <si>
    <t>D.  Gather existing information</t>
  </si>
  <si>
    <t>E.  Write report</t>
  </si>
  <si>
    <t>Reporting Subtotal</t>
  </si>
  <si>
    <t xml:space="preserve">5.  Recordkeeping Requirements </t>
  </si>
  <si>
    <t>See 4A</t>
  </si>
  <si>
    <t>B.  Plan activities</t>
  </si>
  <si>
    <t>See 5E</t>
  </si>
  <si>
    <t>C.  Implement activities</t>
  </si>
  <si>
    <t>D.  Develop record system</t>
  </si>
  <si>
    <t>E.  Time to enter information</t>
  </si>
  <si>
    <r>
      <t xml:space="preserve">      Records of all information required by standards </t>
    </r>
    <r>
      <rPr>
        <vertAlign val="superscript"/>
        <sz val="10"/>
        <color rgb="FF000000"/>
        <rFont val="Times New Roman"/>
        <family val="1"/>
      </rPr>
      <t>g</t>
    </r>
  </si>
  <si>
    <t>F.  Time to train personnel</t>
  </si>
  <si>
    <t>G.  Time to adjust existing ways to comply with previously applicable requirements</t>
  </si>
  <si>
    <r>
      <t xml:space="preserve">H.  Time to transmit or disclose information </t>
    </r>
    <r>
      <rPr>
        <vertAlign val="superscript"/>
        <sz val="10"/>
        <color rgb="FF000000"/>
        <rFont val="Times New Roman"/>
        <family val="1"/>
      </rPr>
      <t>h</t>
    </r>
  </si>
  <si>
    <t>I.  Time for audits</t>
  </si>
  <si>
    <t>Recordkeeping Subtotal</t>
  </si>
  <si>
    <t>Burden item</t>
  </si>
  <si>
    <t>(C)</t>
  </si>
  <si>
    <t>Person hours per occurrence</t>
  </si>
  <si>
    <t>Person hours per respondent per year (C=AxB)</t>
  </si>
  <si>
    <t>Technical person- hours per year (E=CxD)</t>
  </si>
  <si>
    <t>Management person hours per year (Ex0.05)</t>
  </si>
  <si>
    <t>Clerical person hours per year (Ex0.1)</t>
  </si>
  <si>
    <t>Assumptions</t>
  </si>
  <si>
    <r>
      <t>c</t>
    </r>
    <r>
      <rPr>
        <sz val="9"/>
        <color theme="1"/>
        <rFont val="Times New Roman"/>
        <family val="1"/>
      </rPr>
      <t xml:space="preserve">  Each of the 2,900 existing plants noted above would have already submitted an initial notification. Since there are no new facilities expected, the number of respondents required to submit an initial notification is 0.</t>
    </r>
  </si>
  <si>
    <t>Table 2: Average Annual EPA Burden and Cost - NESHAP for Plating and Polishing Operations (40 CFR Part 63, Subpart WWWWWW) (Renewal)</t>
  </si>
  <si>
    <t xml:space="preserve">(C) </t>
  </si>
  <si>
    <t>Respondents per year</t>
  </si>
  <si>
    <t>Cost, $</t>
  </si>
  <si>
    <t>Report Review:</t>
  </si>
  <si>
    <r>
      <t xml:space="preserve">     Initial Notification of applicability </t>
    </r>
    <r>
      <rPr>
        <vertAlign val="superscript"/>
        <sz val="10"/>
        <color rgb="FF000000"/>
        <rFont val="Times New Roman"/>
        <family val="1"/>
      </rPr>
      <t>b</t>
    </r>
  </si>
  <si>
    <r>
      <t xml:space="preserve">     Notification of Compliance Status </t>
    </r>
    <r>
      <rPr>
        <vertAlign val="superscript"/>
        <sz val="10"/>
        <color rgb="FF000000"/>
        <rFont val="Times New Roman"/>
        <family val="1"/>
      </rPr>
      <t>c</t>
    </r>
  </si>
  <si>
    <r>
      <t xml:space="preserve">     Annual Compliance Certification </t>
    </r>
    <r>
      <rPr>
        <vertAlign val="superscript"/>
        <sz val="10"/>
        <color rgb="FF000000"/>
        <rFont val="Times New Roman"/>
        <family val="1"/>
      </rPr>
      <t>d</t>
    </r>
  </si>
  <si>
    <r>
      <t xml:space="preserve">     Annual Report of Deviations </t>
    </r>
    <r>
      <rPr>
        <vertAlign val="superscript"/>
        <sz val="10"/>
        <color rgb="FF000000"/>
        <rFont val="Times New Roman"/>
        <family val="1"/>
      </rPr>
      <t>e</t>
    </r>
  </si>
  <si>
    <t>Clerical person-hours
(E) x 0.10</t>
  </si>
  <si>
    <t>Managerial person-hours
(E) x 0.05</t>
  </si>
  <si>
    <t>Technical person-hours
(C) x (D)</t>
  </si>
  <si>
    <r>
      <t>b</t>
    </r>
    <r>
      <rPr>
        <sz val="9"/>
        <color theme="1"/>
        <rFont val="Times New Roman"/>
        <family val="1"/>
      </rPr>
      <t xml:space="preserve">  Assumes no new plants in the next three years.</t>
    </r>
  </si>
  <si>
    <r>
      <t xml:space="preserve">Total Cost 
Per year </t>
    </r>
    <r>
      <rPr>
        <b/>
        <vertAlign val="superscript"/>
        <sz val="10"/>
        <color theme="1"/>
        <rFont val="Times New Roman"/>
        <family val="1"/>
      </rPr>
      <t>a</t>
    </r>
  </si>
  <si>
    <r>
      <t>g</t>
    </r>
    <r>
      <rPr>
        <sz val="9"/>
        <color theme="1"/>
        <rFont val="Times New Roman"/>
        <family val="1"/>
      </rPr>
      <t xml:space="preserve"> It is assumed that 0.33 hr (20 minutes) per week will be required per facility for recordkeeping.</t>
    </r>
  </si>
  <si>
    <r>
      <t>f</t>
    </r>
    <r>
      <rPr>
        <sz val="9"/>
        <color theme="1"/>
        <rFont val="Times New Roman"/>
        <family val="1"/>
      </rPr>
      <t xml:space="preserve">  Assumes that 5% of existing facilities would have to submit a report of deviations starting in Year 3 of the ICR clearance period, or (2,900 * 0.05) = 145.</t>
    </r>
  </si>
  <si>
    <r>
      <rPr>
        <vertAlign val="superscript"/>
        <sz val="9"/>
        <color theme="1"/>
        <rFont val="Times New Roman"/>
        <family val="1"/>
      </rPr>
      <t xml:space="preserve">e </t>
    </r>
    <r>
      <rPr>
        <sz val="9"/>
        <color theme="1"/>
        <rFont val="Times New Roman"/>
        <family val="1"/>
      </rPr>
      <t xml:space="preserve"> The 2,900 existing plants would be required to prepare an annual compliance certification every year. They would only submit the certifications if a deviation occurred; assuming that 5 percent of the plants experience a deviation, the number of compliance certifications submitted</t>
    </r>
    <r>
      <rPr>
        <b/>
        <sz val="9"/>
        <color theme="1"/>
        <rFont val="Times New Roman"/>
        <family val="1"/>
      </rPr>
      <t xml:space="preserve"> </t>
    </r>
    <r>
      <rPr>
        <sz val="9"/>
        <color theme="1"/>
        <rFont val="Times New Roman"/>
        <family val="1"/>
      </rPr>
      <t>will be  (2,900*0.05) = 145.</t>
    </r>
  </si>
  <si>
    <r>
      <t>e</t>
    </r>
    <r>
      <rPr>
        <sz val="9"/>
        <color theme="1"/>
        <rFont val="Times New Roman"/>
        <family val="1"/>
      </rPr>
      <t xml:space="preserve">   Assumes that 5% of existing facilities would have to submit a report of deviations in the three year ICR period, or (2,900 </t>
    </r>
    <r>
      <rPr>
        <sz val="9"/>
        <color theme="1"/>
        <rFont val="Symbol"/>
        <family val="1"/>
        <charset val="2"/>
      </rPr>
      <t>*</t>
    </r>
    <r>
      <rPr>
        <sz val="9"/>
        <color theme="1"/>
        <rFont val="Times New Roman"/>
        <family val="1"/>
      </rPr>
      <t xml:space="preserve"> 0.05) = 145.</t>
    </r>
  </si>
  <si>
    <t>NOTES:</t>
  </si>
  <si>
    <t xml:space="preserve"> Assume all respondents have already read the rule during the ICR implementation phase. </t>
  </si>
  <si>
    <t>Used a more straight forward 5% calculation. Previous ICR divided the number by 3-years, believe it's an incorrect carryover from the final rule ICR</t>
  </si>
  <si>
    <t># of annual certifications + # of annual deviation reports</t>
  </si>
  <si>
    <r>
      <t xml:space="preserve">A.  Familiarization with Regulatory Requirements </t>
    </r>
    <r>
      <rPr>
        <vertAlign val="superscript"/>
        <sz val="10"/>
        <color rgb="FF000000"/>
        <rFont val="Times New Roman"/>
        <family val="1"/>
      </rPr>
      <t>b</t>
    </r>
  </si>
  <si>
    <t>A.  Familiarization with Regulatory Requirements</t>
  </si>
  <si>
    <r>
      <t xml:space="preserve">f </t>
    </r>
    <r>
      <rPr>
        <sz val="9"/>
        <color rgb="FF000000"/>
        <rFont val="Times New Roman"/>
        <family val="1"/>
      </rPr>
      <t xml:space="preserve">   Totals have been rounded to 3 significant figures. Figures may not add exactly due to rounding.</t>
    </r>
  </si>
  <si>
    <r>
      <t>TOTAL LABOR BURDEN AND COST (rounded)</t>
    </r>
    <r>
      <rPr>
        <vertAlign val="superscript"/>
        <sz val="10"/>
        <color rgb="FF000000"/>
        <rFont val="Times New Roman"/>
        <family val="1"/>
      </rPr>
      <t>i</t>
    </r>
  </si>
  <si>
    <r>
      <t>GRAND TOTAL (rounded)</t>
    </r>
    <r>
      <rPr>
        <vertAlign val="superscript"/>
        <sz val="10"/>
        <color rgb="FF000000"/>
        <rFont val="Times New Roman"/>
        <family val="1"/>
      </rPr>
      <t>i</t>
    </r>
  </si>
  <si>
    <r>
      <t>d</t>
    </r>
    <r>
      <rPr>
        <sz val="9"/>
        <color theme="1"/>
        <rFont val="Times New Roman"/>
        <family val="1"/>
      </rPr>
      <t xml:space="preserve">  The 2,900 existing plants would be required to prepare an annual compliance certification; any plant that experiences a deviation will have to submit the compliance certification; assuming 5 percent of the plants experience a deviation during the three year ICR period, the number of submittals would be (2,900 * 0.05) =145. </t>
    </r>
  </si>
  <si>
    <r>
      <t>a</t>
    </r>
    <r>
      <rPr>
        <sz val="9"/>
        <color theme="1"/>
        <rFont val="Times New Roman"/>
        <family val="1"/>
      </rPr>
      <t xml:space="preserve">  This ICR uses the following labor rates:  $149.35 for managerial labor, $112.98 for technical labor, and $54.81 for clerical labor.  These rates are from the United States Department of Labor, Bureau of Labor Statistics, June 2017 “Table 2. Civilian Workers, by occupational and industry group.”  The rates have been increased by 110 percent to account for the benefit packages available to those employed by private industry.  </t>
    </r>
  </si>
  <si>
    <r>
      <t>TOTAL CAPITAL AND O&amp;M COST (rounded)</t>
    </r>
    <r>
      <rPr>
        <vertAlign val="superscript"/>
        <sz val="10"/>
        <color theme="1"/>
        <rFont val="Times New Roman"/>
        <family val="1"/>
      </rPr>
      <t>i</t>
    </r>
  </si>
  <si>
    <r>
      <t xml:space="preserve">h </t>
    </r>
    <r>
      <rPr>
        <sz val="9"/>
        <color theme="1"/>
        <rFont val="Times New Roman"/>
        <family val="1"/>
      </rPr>
      <t xml:space="preserve"> Annual transmittals would include submission of annual compliance certifications (145) and reports of deviations (145) for 5% of one-third of 2,900 facilities, so (2,900* 0.05) *2 = 145 *2 = 290 respondent.</t>
    </r>
  </si>
  <si>
    <r>
      <rPr>
        <vertAlign val="superscript"/>
        <sz val="9"/>
        <color rgb="FF000000"/>
        <rFont val="Times New Roman"/>
        <family val="1"/>
      </rPr>
      <t xml:space="preserve">i </t>
    </r>
    <r>
      <rPr>
        <sz val="9"/>
        <color rgb="FF000000"/>
        <rFont val="Times New Roman"/>
        <family val="1"/>
      </rPr>
      <t xml:space="preserve">  Totals have been rounded to 3 significant figures. Figures may not add exactly due to rounding.</t>
    </r>
  </si>
  <si>
    <r>
      <t>a</t>
    </r>
    <r>
      <rPr>
        <sz val="9"/>
        <color theme="1"/>
        <rFont val="Times New Roman"/>
        <family val="1"/>
      </rPr>
      <t xml:space="preserve">  </t>
    </r>
    <r>
      <rPr>
        <vertAlign val="superscript"/>
        <sz val="9"/>
        <color theme="1"/>
        <rFont val="Times New Roman"/>
        <family val="1"/>
      </rPr>
      <t xml:space="preserve"> </t>
    </r>
    <r>
      <rPr>
        <sz val="9"/>
        <color theme="1"/>
        <rFont val="Times New Roman"/>
        <family val="1"/>
      </rPr>
      <t>This ICR uses the following average hourly labor rates: $64.80 for managerial (GS-13, Step 5, $39.31 +60%), $48.08 (GS-12, Step 1, $29.17 + 60%) for technical and $26.02 (GS-6, Step 3, $15.78 + 60) for clerical.  These rates are from the Office of Personnel Management (OPM) 2017 General Schedule, which excludes locality rates of pay. These rates have been increased by 60 percent to account for the benefit packages available to government employees.</t>
    </r>
  </si>
  <si>
    <r>
      <t>TOTAL ANNUAL BURDEN AND COST (rounded)</t>
    </r>
    <r>
      <rPr>
        <vertAlign val="superscript"/>
        <sz val="10"/>
        <color rgb="FF000000"/>
        <rFont val="Times New Roman"/>
        <family val="1"/>
      </rPr>
      <t>f</t>
    </r>
  </si>
  <si>
    <t>Activity</t>
  </si>
  <si>
    <t>EPA Person-hours per occurrence</t>
  </si>
  <si>
    <t>EPA Person-hours per plant per year
(A) x (B)</t>
  </si>
  <si>
    <t>Plants per year</t>
  </si>
  <si>
    <t>hours per response</t>
  </si>
  <si>
    <r>
      <t xml:space="preserve">c  </t>
    </r>
    <r>
      <rPr>
        <sz val="9"/>
        <color theme="1"/>
        <rFont val="Times New Roman"/>
        <family val="1"/>
      </rPr>
      <t>Each of the 2,900 existing plants noted above would have already submitted a notification of compliance status by the appropriate compliance date. Since there are no new facilities expected, the number of respondents required to submit a notification of compliance status is 0.</t>
    </r>
  </si>
  <si>
    <r>
      <t>d</t>
    </r>
    <r>
      <rPr>
        <sz val="9"/>
        <color theme="1"/>
        <rFont val="Times New Roman"/>
        <family val="1"/>
      </rPr>
      <t xml:space="preserve">  Each of the 2,900 existing plants noted above would have already submitted a notification of compliance status by the appropriate compliance date. Since there are no new facilities expected, the number of respondents required to submit a notification of compliance status is 0.</t>
    </r>
  </si>
  <si>
    <r>
      <t xml:space="preserve">b  </t>
    </r>
    <r>
      <rPr>
        <sz val="9"/>
        <rFont val="Times New Roman"/>
        <family val="1"/>
      </rPr>
      <t xml:space="preserve">There are an estimated 2,900 existing plating and polishing plants and no new facilities are expected. We assume that each source subject to the standard will have to familiarize with the regulatory requirements each year.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</si>
</sst>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8" formatCode="&quot;$&quot;#,##0.00_);[Red]\(&quot;$&quot;#,##0.00\)"/>
    <numFmt numFmtId="164" formatCode="#,##0.0"/>
    <numFmt numFmtId="165" formatCode="&quot;$&quot;#,##0.00"/>
    <numFmt numFmtId="166" formatCode="&quot;$&quot;#,##0"/>
  </numFmts>
  <fonts count="24" x14ac:knownFonts="1">
    <font>
      <sz val="11"/>
      <color theme="1"/>
      <name val="Calibri"/>
      <family val="2"/>
      <scheme val="minor"/>
    </font>
    <font>
      <b/>
      <sz val="12"/>
      <color rgb="FF000000"/>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b/>
      <sz val="10"/>
      <color theme="1"/>
      <name val="Times New Roman"/>
      <family val="1"/>
    </font>
    <font>
      <b/>
      <vertAlign val="superscript"/>
      <sz val="10"/>
      <color theme="1"/>
      <name val="Times New Roman"/>
      <family val="1"/>
    </font>
    <font>
      <sz val="12"/>
      <color rgb="FF000000"/>
      <name val="Times New Roman"/>
      <family val="1"/>
    </font>
    <font>
      <b/>
      <i/>
      <sz val="10"/>
      <color rgb="FF000000"/>
      <name val="Times New Roman"/>
      <family val="1"/>
    </font>
    <font>
      <vertAlign val="superscript"/>
      <sz val="9"/>
      <color theme="1"/>
      <name val="Times New Roman"/>
      <family val="1"/>
    </font>
    <font>
      <sz val="9"/>
      <color theme="1"/>
      <name val="Times New Roman"/>
      <family val="1"/>
    </font>
    <font>
      <sz val="9"/>
      <color theme="1"/>
      <name val="Symbol"/>
      <family val="1"/>
      <charset val="2"/>
    </font>
    <font>
      <vertAlign val="superscript"/>
      <sz val="12"/>
      <color theme="1"/>
      <name val="Times New Roman"/>
      <family val="1"/>
    </font>
    <font>
      <b/>
      <sz val="9"/>
      <color theme="1"/>
      <name val="Times New Roman"/>
      <family val="1"/>
    </font>
    <font>
      <b/>
      <sz val="11"/>
      <color theme="1"/>
      <name val="Calibri"/>
      <family val="2"/>
      <scheme val="minor"/>
    </font>
    <font>
      <b/>
      <vertAlign val="superscript"/>
      <sz val="9"/>
      <color theme="1"/>
      <name val="Times New Roman"/>
      <family val="1"/>
    </font>
    <font>
      <sz val="10"/>
      <color theme="1"/>
      <name val="Times New Roman"/>
      <family val="1"/>
    </font>
    <font>
      <b/>
      <sz val="10"/>
      <name val="Times New Roman"/>
      <family val="1"/>
    </font>
    <font>
      <vertAlign val="superscript"/>
      <sz val="9"/>
      <color rgb="FF000000"/>
      <name val="Times New Roman"/>
      <family val="1"/>
    </font>
    <font>
      <sz val="9"/>
      <color rgb="FF000000"/>
      <name val="Times New Roman"/>
      <family val="1"/>
    </font>
    <font>
      <vertAlign val="superscript"/>
      <sz val="10"/>
      <color theme="1"/>
      <name val="Times New Roman"/>
      <family val="1"/>
    </font>
    <font>
      <vertAlign val="superscript"/>
      <sz val="9"/>
      <name val="Times New Roman"/>
      <family val="1"/>
    </font>
    <font>
      <sz val="9"/>
      <name val="Times New Roman"/>
      <family val="1"/>
    </font>
    <font>
      <sz val="11"/>
      <name val="Calibri"/>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1">
    <xf numFmtId="0" fontId="0" fillId="0" borderId="0"/>
  </cellStyleXfs>
  <cellXfs count="84">
    <xf numFmtId="0" fontId="0" fillId="0" borderId="0" xfId="0"/>
    <xf numFmtId="0" fontId="1" fillId="0" borderId="0" xfId="0" applyFont="1" applyBorder="1" applyAlignment="1">
      <alignment horizontal="center" wrapText="1"/>
    </xf>
    <xf numFmtId="0" fontId="1" fillId="0" borderId="0" xfId="0" applyFont="1" applyBorder="1" applyAlignment="1">
      <alignment horizontal="center"/>
    </xf>
    <xf numFmtId="0" fontId="1" fillId="0" borderId="0" xfId="0" applyFont="1" applyBorder="1" applyAlignment="1">
      <alignment horizontal="left"/>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2" fillId="0" borderId="1" xfId="0" applyFont="1" applyBorder="1" applyAlignment="1">
      <alignment vertical="top" wrapText="1"/>
    </xf>
    <xf numFmtId="0" fontId="2" fillId="0" borderId="1" xfId="0" applyFont="1" applyBorder="1" applyAlignment="1">
      <alignment horizontal="center" vertical="top"/>
    </xf>
    <xf numFmtId="0" fontId="0" fillId="0" borderId="1" xfId="0" applyBorder="1" applyAlignment="1">
      <alignment horizontal="center" vertical="top"/>
    </xf>
    <xf numFmtId="0" fontId="2" fillId="0" borderId="1" xfId="0" applyFont="1" applyFill="1" applyBorder="1" applyAlignment="1">
      <alignment horizontal="center" vertical="top"/>
    </xf>
    <xf numFmtId="3" fontId="2" fillId="0" borderId="1" xfId="0" applyNumberFormat="1" applyFont="1" applyFill="1" applyBorder="1" applyAlignment="1">
      <alignment horizontal="center" vertical="top"/>
    </xf>
    <xf numFmtId="8" fontId="2" fillId="0" borderId="1" xfId="0" applyNumberFormat="1" applyFont="1" applyFill="1" applyBorder="1" applyAlignment="1">
      <alignment horizontal="center" vertical="top"/>
    </xf>
    <xf numFmtId="0" fontId="0" fillId="0" borderId="1" xfId="0" applyFill="1" applyBorder="1" applyAlignment="1">
      <alignment horizontal="center" vertical="top"/>
    </xf>
    <xf numFmtId="0" fontId="2" fillId="0" borderId="3" xfId="0" applyFont="1" applyBorder="1" applyAlignment="1">
      <alignment vertical="top" wrapText="1"/>
    </xf>
    <xf numFmtId="0" fontId="4" fillId="0" borderId="1" xfId="0" applyFont="1" applyBorder="1" applyAlignment="1">
      <alignment horizontal="center" vertical="top" wrapText="1"/>
    </xf>
    <xf numFmtId="164" fontId="2" fillId="0" borderId="1" xfId="0" applyNumberFormat="1" applyFont="1" applyFill="1" applyBorder="1" applyAlignment="1">
      <alignment horizontal="center" vertical="top"/>
    </xf>
    <xf numFmtId="0" fontId="7" fillId="0" borderId="0" xfId="0" applyFont="1" applyBorder="1" applyAlignment="1">
      <alignment horizontal="center" wrapText="1"/>
    </xf>
    <xf numFmtId="0" fontId="8" fillId="0" borderId="1" xfId="0" applyFont="1" applyBorder="1" applyAlignment="1">
      <alignment vertical="top" wrapText="1"/>
    </xf>
    <xf numFmtId="0" fontId="8" fillId="0" borderId="3" xfId="0" applyFont="1" applyBorder="1" applyAlignment="1">
      <alignment vertical="top" wrapText="1"/>
    </xf>
    <xf numFmtId="2" fontId="2" fillId="0" borderId="1" xfId="0" applyNumberFormat="1" applyFont="1" applyFill="1" applyBorder="1" applyAlignment="1">
      <alignment horizontal="center" vertical="top"/>
    </xf>
    <xf numFmtId="0" fontId="9" fillId="0" borderId="0" xfId="0" applyFont="1"/>
    <xf numFmtId="0" fontId="4" fillId="0" borderId="4" xfId="0" applyFont="1" applyFill="1" applyBorder="1" applyAlignment="1">
      <alignment vertical="top" wrapText="1"/>
    </xf>
    <xf numFmtId="0" fontId="9" fillId="0" borderId="0" xfId="0" applyFont="1" applyAlignment="1">
      <alignment horizontal="left" wrapText="1"/>
    </xf>
    <xf numFmtId="0" fontId="0" fillId="0" borderId="0" xfId="0" applyAlignment="1">
      <alignment wrapText="1"/>
    </xf>
    <xf numFmtId="0" fontId="13" fillId="0" borderId="0" xfId="0" applyFont="1"/>
    <xf numFmtId="0" fontId="14" fillId="0" borderId="0" xfId="0" applyFont="1" applyAlignment="1">
      <alignment wrapText="1"/>
    </xf>
    <xf numFmtId="0" fontId="14" fillId="0" borderId="0" xfId="0" applyFont="1"/>
    <xf numFmtId="0" fontId="15" fillId="0" borderId="0" xfId="0" applyFont="1" applyAlignment="1">
      <alignment wrapText="1"/>
    </xf>
    <xf numFmtId="0" fontId="1" fillId="0" borderId="0" xfId="0" applyFont="1"/>
    <xf numFmtId="0" fontId="4" fillId="0" borderId="0" xfId="0" applyFont="1" applyFill="1" applyBorder="1" applyAlignment="1">
      <alignment vertical="top" wrapText="1"/>
    </xf>
    <xf numFmtId="0" fontId="2" fillId="0" borderId="1" xfId="0" applyFont="1" applyBorder="1" applyAlignment="1">
      <alignment horizontal="center" vertical="top" wrapText="1"/>
    </xf>
    <xf numFmtId="8" fontId="2" fillId="0" borderId="1" xfId="0" applyNumberFormat="1" applyFont="1" applyBorder="1" applyAlignment="1">
      <alignment horizontal="right" vertical="top" wrapText="1"/>
    </xf>
    <xf numFmtId="6" fontId="4" fillId="0" borderId="1" xfId="0" applyNumberFormat="1" applyFont="1" applyBorder="1" applyAlignment="1">
      <alignment horizontal="right" wrapText="1"/>
    </xf>
    <xf numFmtId="0" fontId="2" fillId="0" borderId="1" xfId="0" applyFont="1" applyFill="1" applyBorder="1" applyAlignment="1">
      <alignment vertical="top" wrapText="1"/>
    </xf>
    <xf numFmtId="0" fontId="4" fillId="0" borderId="1" xfId="0" applyFont="1" applyFill="1" applyBorder="1" applyAlignment="1">
      <alignment horizontal="center"/>
    </xf>
    <xf numFmtId="0" fontId="4" fillId="0" borderId="2" xfId="0" applyFont="1" applyFill="1" applyBorder="1" applyAlignment="1">
      <alignment horizontal="center" wrapText="1"/>
    </xf>
    <xf numFmtId="0" fontId="4" fillId="0" borderId="1" xfId="0" applyFont="1" applyFill="1" applyBorder="1" applyAlignment="1">
      <alignment horizontal="center" wrapText="1"/>
    </xf>
    <xf numFmtId="0" fontId="4" fillId="0" borderId="6" xfId="0" applyFont="1" applyBorder="1" applyAlignment="1">
      <alignment vertical="top" wrapText="1"/>
    </xf>
    <xf numFmtId="0" fontId="4" fillId="0" borderId="7" xfId="0" applyFont="1" applyBorder="1" applyAlignment="1">
      <alignment vertical="top" wrapText="1"/>
    </xf>
    <xf numFmtId="0" fontId="9" fillId="0" borderId="0" xfId="0" applyFont="1" applyFill="1"/>
    <xf numFmtId="0" fontId="0" fillId="0" borderId="0" xfId="0" applyFill="1"/>
    <xf numFmtId="0" fontId="1" fillId="0" borderId="0" xfId="0" applyFont="1" applyFill="1" applyBorder="1" applyAlignment="1">
      <alignment horizontal="center" wrapText="1"/>
    </xf>
    <xf numFmtId="0" fontId="5" fillId="0" borderId="1" xfId="0" applyFont="1" applyFill="1" applyBorder="1" applyAlignment="1">
      <alignment horizontal="center" vertical="top" wrapText="1"/>
    </xf>
    <xf numFmtId="0" fontId="5" fillId="0" borderId="2" xfId="0" applyFont="1" applyFill="1" applyBorder="1" applyAlignment="1">
      <alignment horizontal="center" vertical="top" wrapText="1"/>
    </xf>
    <xf numFmtId="0" fontId="4" fillId="0" borderId="1" xfId="0" applyFont="1" applyFill="1" applyBorder="1" applyAlignment="1">
      <alignment horizontal="center" vertical="top" wrapText="1"/>
    </xf>
    <xf numFmtId="0" fontId="9" fillId="0" borderId="0" xfId="0" applyFont="1" applyFill="1" applyAlignment="1">
      <alignment horizontal="left" wrapText="1"/>
    </xf>
    <xf numFmtId="0" fontId="0" fillId="0" borderId="0" xfId="0" applyFill="1" applyAlignment="1">
      <alignment wrapText="1"/>
    </xf>
    <xf numFmtId="0" fontId="16" fillId="0" borderId="0" xfId="0" applyFont="1" applyFill="1" applyBorder="1" applyAlignment="1">
      <alignment horizontal="center" vertical="top" wrapText="1"/>
    </xf>
    <xf numFmtId="0" fontId="2" fillId="0" borderId="1" xfId="0" applyFont="1" applyFill="1" applyBorder="1" applyAlignment="1">
      <alignment horizontal="center" vertical="top" wrapText="1"/>
    </xf>
    <xf numFmtId="3" fontId="8" fillId="0" borderId="0" xfId="0" applyNumberFormat="1" applyFont="1" applyBorder="1" applyAlignment="1">
      <alignment horizontal="center" vertical="top"/>
    </xf>
    <xf numFmtId="0" fontId="17" fillId="0" borderId="4" xfId="0" applyFont="1" applyFill="1" applyBorder="1" applyAlignment="1">
      <alignment vertical="top"/>
    </xf>
    <xf numFmtId="0" fontId="0" fillId="0" borderId="0" xfId="0" applyBorder="1" applyAlignment="1">
      <alignment horizontal="center" vertical="top"/>
    </xf>
    <xf numFmtId="0" fontId="0" fillId="0" borderId="0" xfId="0" applyFill="1" applyBorder="1" applyAlignment="1">
      <alignment horizontal="center" vertical="top"/>
    </xf>
    <xf numFmtId="38" fontId="8" fillId="0" borderId="0" xfId="0" applyNumberFormat="1" applyFont="1" applyBorder="1" applyAlignment="1">
      <alignment horizontal="center" vertical="top"/>
    </xf>
    <xf numFmtId="0" fontId="18" fillId="0" borderId="0" xfId="0" applyFont="1"/>
    <xf numFmtId="0" fontId="19" fillId="0" borderId="0" xfId="0" applyFont="1"/>
    <xf numFmtId="0" fontId="4" fillId="0" borderId="6" xfId="0" applyFont="1" applyBorder="1"/>
    <xf numFmtId="1" fontId="2" fillId="0" borderId="1" xfId="0" applyNumberFormat="1" applyFont="1" applyFill="1" applyBorder="1" applyAlignment="1">
      <alignment horizontal="center" vertical="top"/>
    </xf>
    <xf numFmtId="6" fontId="2" fillId="0" borderId="1" xfId="0" applyNumberFormat="1" applyFont="1" applyFill="1" applyBorder="1" applyAlignment="1">
      <alignment horizontal="center" vertical="top"/>
    </xf>
    <xf numFmtId="0" fontId="4" fillId="0" borderId="8" xfId="0" applyFont="1" applyBorder="1" applyAlignment="1">
      <alignment vertical="center" wrapText="1"/>
    </xf>
    <xf numFmtId="0" fontId="5" fillId="0" borderId="8" xfId="0" applyFont="1" applyBorder="1" applyAlignment="1">
      <alignment vertical="center" wrapText="1"/>
    </xf>
    <xf numFmtId="0" fontId="4" fillId="0" borderId="7" xfId="0" applyFont="1" applyBorder="1"/>
    <xf numFmtId="1" fontId="2" fillId="0" borderId="1" xfId="0" applyNumberFormat="1" applyFont="1" applyBorder="1" applyAlignment="1">
      <alignment horizontal="center" vertical="top" wrapText="1"/>
    </xf>
    <xf numFmtId="6" fontId="2" fillId="0" borderId="1" xfId="0" applyNumberFormat="1" applyFont="1" applyBorder="1" applyAlignment="1">
      <alignment horizontal="right" vertical="top" wrapText="1"/>
    </xf>
    <xf numFmtId="3" fontId="8" fillId="0" borderId="1" xfId="0" applyNumberFormat="1" applyFont="1" applyFill="1" applyBorder="1" applyAlignment="1">
      <alignment horizontal="center" vertical="top"/>
    </xf>
    <xf numFmtId="6" fontId="8" fillId="0" borderId="1" xfId="0" applyNumberFormat="1" applyFont="1" applyFill="1" applyBorder="1" applyAlignment="1">
      <alignment horizontal="center" vertical="top"/>
    </xf>
    <xf numFmtId="165" fontId="8" fillId="0" borderId="1" xfId="0" applyNumberFormat="1" applyFont="1" applyFill="1" applyBorder="1" applyAlignment="1">
      <alignment horizontal="center" vertical="top"/>
    </xf>
    <xf numFmtId="166" fontId="8" fillId="0" borderId="1" xfId="0" applyNumberFormat="1" applyFont="1" applyFill="1" applyBorder="1" applyAlignment="1">
      <alignment horizontal="center" wrapText="1"/>
    </xf>
    <xf numFmtId="166" fontId="8" fillId="0" borderId="1" xfId="0" applyNumberFormat="1" applyFont="1" applyFill="1" applyBorder="1" applyAlignment="1">
      <alignment horizontal="center" vertical="top"/>
    </xf>
    <xf numFmtId="1" fontId="0" fillId="0" borderId="0" xfId="0" applyNumberFormat="1"/>
    <xf numFmtId="0" fontId="21" fillId="0" borderId="0" xfId="0" applyFont="1" applyFill="1"/>
    <xf numFmtId="0" fontId="23" fillId="0" borderId="0" xfId="0" applyFont="1" applyFill="1"/>
    <xf numFmtId="0" fontId="9" fillId="0" borderId="0" xfId="0" applyFont="1" applyAlignment="1">
      <alignment horizontal="left" wrapText="1"/>
    </xf>
    <xf numFmtId="0" fontId="10" fillId="0" borderId="0" xfId="0" applyFont="1" applyFill="1" applyAlignment="1">
      <alignment horizontal="left" wrapText="1"/>
    </xf>
    <xf numFmtId="0" fontId="12" fillId="0" borderId="0" xfId="0" applyFont="1" applyFill="1" applyAlignment="1">
      <alignment horizontal="left" wrapText="1"/>
    </xf>
    <xf numFmtId="0" fontId="9" fillId="0" borderId="0" xfId="0" applyFont="1" applyFill="1" applyAlignment="1">
      <alignment horizontal="left" wrapText="1"/>
    </xf>
    <xf numFmtId="0" fontId="5" fillId="0" borderId="1" xfId="0" applyFont="1" applyBorder="1" applyAlignment="1">
      <alignment horizontal="center" wrapText="1"/>
    </xf>
    <xf numFmtId="0" fontId="5" fillId="0" borderId="2" xfId="0" applyFont="1" applyBorder="1" applyAlignment="1">
      <alignment horizontal="center" wrapText="1"/>
    </xf>
    <xf numFmtId="3" fontId="8" fillId="0" borderId="1" xfId="0" applyNumberFormat="1" applyFont="1" applyFill="1" applyBorder="1" applyAlignment="1">
      <alignment horizontal="center" vertical="top"/>
    </xf>
    <xf numFmtId="0" fontId="4" fillId="0" borderId="2" xfId="0" applyFont="1" applyFill="1" applyBorder="1" applyAlignment="1">
      <alignment horizontal="center" wrapText="1"/>
    </xf>
    <xf numFmtId="0" fontId="4" fillId="0" borderId="5" xfId="0" applyFont="1" applyFill="1" applyBorder="1" applyAlignment="1">
      <alignment horizontal="center" wrapText="1"/>
    </xf>
    <xf numFmtId="1" fontId="4" fillId="0" borderId="3" xfId="0" applyNumberFormat="1" applyFont="1" applyBorder="1" applyAlignment="1">
      <alignment horizontal="center" vertical="top" wrapText="1"/>
    </xf>
    <xf numFmtId="1" fontId="4" fillId="0" borderId="6" xfId="0" applyNumberFormat="1" applyFont="1" applyBorder="1" applyAlignment="1">
      <alignment horizontal="center" vertical="top" wrapText="1"/>
    </xf>
    <xf numFmtId="1" fontId="4" fillId="0" borderId="7" xfId="0" applyNumberFormat="1" applyFont="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zoomScaleNormal="100" workbookViewId="0"/>
  </sheetViews>
  <sheetFormatPr defaultRowHeight="15" x14ac:dyDescent="0.25"/>
  <cols>
    <col min="1" max="1" width="30" customWidth="1"/>
    <col min="2" max="4" width="13.85546875" customWidth="1"/>
    <col min="5" max="5" width="13.85546875" style="40" customWidth="1"/>
    <col min="6" max="9" width="13.85546875" customWidth="1"/>
    <col min="11" max="11" width="74.140625" hidden="1" customWidth="1"/>
  </cols>
  <sheetData>
    <row r="1" spans="1:11" ht="15.75" x14ac:dyDescent="0.25">
      <c r="A1" s="3" t="s">
        <v>0</v>
      </c>
      <c r="B1" s="1"/>
      <c r="C1" s="1"/>
      <c r="D1" s="1"/>
      <c r="E1" s="41"/>
      <c r="F1" s="1"/>
      <c r="G1" s="1"/>
      <c r="H1" s="1"/>
      <c r="I1" s="1"/>
    </row>
    <row r="2" spans="1:11" ht="15.75" x14ac:dyDescent="0.25">
      <c r="A2" s="2"/>
      <c r="B2" s="1"/>
      <c r="C2" s="1"/>
      <c r="D2" s="1"/>
      <c r="E2" s="41"/>
      <c r="F2" s="1"/>
      <c r="G2" s="1"/>
      <c r="H2" s="1"/>
      <c r="I2" s="1"/>
    </row>
    <row r="3" spans="1:11" ht="15.75" x14ac:dyDescent="0.25">
      <c r="A3" s="2"/>
      <c r="B3" s="1"/>
      <c r="C3" s="1"/>
      <c r="D3" s="1"/>
      <c r="E3" s="41"/>
      <c r="F3" s="16">
        <v>112.98</v>
      </c>
      <c r="G3" s="16">
        <v>149.35</v>
      </c>
      <c r="H3" s="16">
        <v>54.81</v>
      </c>
      <c r="I3" s="1"/>
    </row>
    <row r="4" spans="1:11" x14ac:dyDescent="0.25">
      <c r="A4" s="76" t="s">
        <v>37</v>
      </c>
      <c r="B4" s="4" t="s">
        <v>1</v>
      </c>
      <c r="C4" s="4" t="s">
        <v>2</v>
      </c>
      <c r="D4" s="4" t="s">
        <v>38</v>
      </c>
      <c r="E4" s="42" t="s">
        <v>4</v>
      </c>
      <c r="F4" s="4" t="s">
        <v>5</v>
      </c>
      <c r="G4" s="4" t="s">
        <v>6</v>
      </c>
      <c r="H4" s="4" t="s">
        <v>7</v>
      </c>
      <c r="I4" s="4" t="s">
        <v>8</v>
      </c>
    </row>
    <row r="5" spans="1:11" ht="51" x14ac:dyDescent="0.25">
      <c r="A5" s="77"/>
      <c r="B5" s="5" t="s">
        <v>39</v>
      </c>
      <c r="C5" s="5" t="s">
        <v>3</v>
      </c>
      <c r="D5" s="5" t="s">
        <v>40</v>
      </c>
      <c r="E5" s="43" t="s">
        <v>48</v>
      </c>
      <c r="F5" s="5" t="s">
        <v>41</v>
      </c>
      <c r="G5" s="5" t="s">
        <v>42</v>
      </c>
      <c r="H5" s="5" t="s">
        <v>43</v>
      </c>
      <c r="I5" s="5" t="s">
        <v>59</v>
      </c>
      <c r="K5" s="47"/>
    </row>
    <row r="6" spans="1:11" x14ac:dyDescent="0.25">
      <c r="A6" s="6" t="s">
        <v>9</v>
      </c>
      <c r="B6" s="7" t="s">
        <v>10</v>
      </c>
      <c r="C6" s="7"/>
      <c r="D6" s="7"/>
      <c r="E6" s="9"/>
      <c r="F6" s="7"/>
      <c r="G6" s="7"/>
      <c r="H6" s="7"/>
      <c r="I6" s="7"/>
    </row>
    <row r="7" spans="1:11" x14ac:dyDescent="0.25">
      <c r="A7" s="6" t="s">
        <v>11</v>
      </c>
      <c r="B7" s="7" t="s">
        <v>10</v>
      </c>
      <c r="C7" s="7"/>
      <c r="D7" s="7"/>
      <c r="E7" s="9"/>
      <c r="F7" s="7"/>
      <c r="G7" s="7"/>
      <c r="H7" s="7"/>
      <c r="I7" s="7"/>
    </row>
    <row r="8" spans="1:11" ht="25.5" x14ac:dyDescent="0.25">
      <c r="A8" s="6" t="s">
        <v>12</v>
      </c>
      <c r="B8" s="7" t="s">
        <v>10</v>
      </c>
      <c r="C8" s="7"/>
      <c r="D8" s="7"/>
      <c r="E8" s="9"/>
      <c r="F8" s="7"/>
      <c r="G8" s="7"/>
      <c r="H8" s="7"/>
      <c r="I8" s="7"/>
    </row>
    <row r="9" spans="1:11" x14ac:dyDescent="0.25">
      <c r="A9" s="6" t="s">
        <v>13</v>
      </c>
      <c r="B9" s="9"/>
      <c r="C9" s="9"/>
      <c r="D9" s="9"/>
      <c r="E9" s="9"/>
      <c r="F9" s="9"/>
      <c r="G9" s="9"/>
      <c r="H9" s="9"/>
      <c r="I9" s="9"/>
      <c r="K9" t="s">
        <v>64</v>
      </c>
    </row>
    <row r="10" spans="1:11" ht="15.75" x14ac:dyDescent="0.25">
      <c r="A10" s="6" t="s">
        <v>68</v>
      </c>
      <c r="B10" s="9">
        <v>1</v>
      </c>
      <c r="C10" s="9">
        <v>1</v>
      </c>
      <c r="D10" s="9">
        <f>B10*C10</f>
        <v>1</v>
      </c>
      <c r="E10" s="10">
        <v>2900</v>
      </c>
      <c r="F10" s="10">
        <f>D10*E10</f>
        <v>2900</v>
      </c>
      <c r="G10" s="10">
        <f>F10*0.05</f>
        <v>145</v>
      </c>
      <c r="H10" s="10">
        <f>F10*0.1</f>
        <v>290</v>
      </c>
      <c r="I10" s="11">
        <f>F10*$F$3+G10*$G$3+H10*$H$3</f>
        <v>365192.65</v>
      </c>
      <c r="K10" t="s">
        <v>65</v>
      </c>
    </row>
    <row r="11" spans="1:11" x14ac:dyDescent="0.25">
      <c r="A11" s="6" t="s">
        <v>14</v>
      </c>
      <c r="B11" s="9"/>
      <c r="C11" s="9"/>
      <c r="D11" s="9"/>
      <c r="E11" s="9"/>
      <c r="F11" s="9"/>
      <c r="G11" s="9"/>
      <c r="H11" s="9"/>
      <c r="I11" s="9"/>
    </row>
    <row r="12" spans="1:11" ht="15.75" x14ac:dyDescent="0.25">
      <c r="A12" s="6" t="s">
        <v>15</v>
      </c>
      <c r="B12" s="9">
        <v>2</v>
      </c>
      <c r="C12" s="9">
        <v>1</v>
      </c>
      <c r="D12" s="9">
        <f t="shared" ref="D12:D15" si="0">B12*C12</f>
        <v>2</v>
      </c>
      <c r="E12" s="9">
        <v>0</v>
      </c>
      <c r="F12" s="10">
        <f t="shared" ref="F12:F15" si="1">D12*E12</f>
        <v>0</v>
      </c>
      <c r="G12" s="9">
        <f t="shared" ref="G12:G15" si="2">F12*0.05</f>
        <v>0</v>
      </c>
      <c r="H12" s="9">
        <f t="shared" ref="H12:H15" si="3">F12*0.1</f>
        <v>0</v>
      </c>
      <c r="I12" s="58">
        <f t="shared" ref="I12:I14" si="4">F12*$F$3+G12*$G$3+H12*$H$3</f>
        <v>0</v>
      </c>
    </row>
    <row r="13" spans="1:11" ht="15.75" x14ac:dyDescent="0.25">
      <c r="A13" s="6" t="s">
        <v>16</v>
      </c>
      <c r="B13" s="9">
        <v>4</v>
      </c>
      <c r="C13" s="9">
        <v>1</v>
      </c>
      <c r="D13" s="9">
        <f t="shared" si="0"/>
        <v>4</v>
      </c>
      <c r="E13" s="9">
        <v>0</v>
      </c>
      <c r="F13" s="10">
        <f t="shared" si="1"/>
        <v>0</v>
      </c>
      <c r="G13" s="9">
        <f t="shared" si="2"/>
        <v>0</v>
      </c>
      <c r="H13" s="9">
        <f t="shared" si="3"/>
        <v>0</v>
      </c>
      <c r="I13" s="58">
        <f t="shared" si="4"/>
        <v>0</v>
      </c>
    </row>
    <row r="14" spans="1:11" ht="15.75" x14ac:dyDescent="0.25">
      <c r="A14" s="6" t="s">
        <v>17</v>
      </c>
      <c r="B14" s="9">
        <v>2</v>
      </c>
      <c r="C14" s="9">
        <v>1</v>
      </c>
      <c r="D14" s="9">
        <f t="shared" si="0"/>
        <v>2</v>
      </c>
      <c r="E14" s="10">
        <v>2900</v>
      </c>
      <c r="F14" s="10">
        <f t="shared" si="1"/>
        <v>5800</v>
      </c>
      <c r="G14" s="9">
        <f t="shared" si="2"/>
        <v>290</v>
      </c>
      <c r="H14" s="9">
        <f t="shared" si="3"/>
        <v>580</v>
      </c>
      <c r="I14" s="11">
        <f t="shared" si="4"/>
        <v>730385.3</v>
      </c>
    </row>
    <row r="15" spans="1:11" ht="15.75" x14ac:dyDescent="0.25">
      <c r="A15" s="6" t="s">
        <v>18</v>
      </c>
      <c r="B15" s="9">
        <v>2</v>
      </c>
      <c r="C15" s="9">
        <v>1</v>
      </c>
      <c r="D15" s="9">
        <f t="shared" si="0"/>
        <v>2</v>
      </c>
      <c r="E15" s="9">
        <f>2900*0.05</f>
        <v>145</v>
      </c>
      <c r="F15" s="10">
        <f t="shared" si="1"/>
        <v>290</v>
      </c>
      <c r="G15" s="9">
        <f t="shared" si="2"/>
        <v>14.5</v>
      </c>
      <c r="H15" s="57">
        <f t="shared" si="3"/>
        <v>29</v>
      </c>
      <c r="I15" s="11">
        <f>F15*$F$3+G15*$G$3+H15*$H$3</f>
        <v>36519.264999999999</v>
      </c>
      <c r="K15" t="s">
        <v>66</v>
      </c>
    </row>
    <row r="16" spans="1:11" x14ac:dyDescent="0.25">
      <c r="A16" s="6" t="s">
        <v>19</v>
      </c>
      <c r="B16" s="9" t="s">
        <v>20</v>
      </c>
      <c r="C16" s="9"/>
      <c r="D16" s="9"/>
      <c r="E16" s="9"/>
      <c r="F16" s="9"/>
      <c r="G16" s="9"/>
      <c r="H16" s="9"/>
      <c r="I16" s="9"/>
    </row>
    <row r="17" spans="1:11" x14ac:dyDescent="0.25">
      <c r="A17" s="6" t="s">
        <v>21</v>
      </c>
      <c r="B17" s="9" t="s">
        <v>20</v>
      </c>
      <c r="C17" s="9"/>
      <c r="D17" s="9"/>
      <c r="E17" s="9"/>
      <c r="F17" s="9"/>
      <c r="G17" s="9"/>
      <c r="H17" s="9"/>
      <c r="I17" s="9"/>
    </row>
    <row r="18" spans="1:11" x14ac:dyDescent="0.25">
      <c r="A18" s="6" t="s">
        <v>22</v>
      </c>
      <c r="B18" s="9" t="s">
        <v>20</v>
      </c>
      <c r="C18" s="9"/>
      <c r="D18" s="9"/>
      <c r="E18" s="9"/>
      <c r="F18" s="9"/>
      <c r="G18" s="9"/>
      <c r="H18" s="9"/>
      <c r="I18" s="9"/>
    </row>
    <row r="19" spans="1:11" x14ac:dyDescent="0.25">
      <c r="A19" s="17" t="s">
        <v>23</v>
      </c>
      <c r="B19" s="9"/>
      <c r="C19" s="12"/>
      <c r="D19" s="12"/>
      <c r="E19" s="12"/>
      <c r="F19" s="78">
        <f>SUM(F6:H18)</f>
        <v>10338.5</v>
      </c>
      <c r="G19" s="78"/>
      <c r="H19" s="78"/>
      <c r="I19" s="65">
        <f>SUM(I6:I18)</f>
        <v>1132097.2150000001</v>
      </c>
    </row>
    <row r="20" spans="1:11" x14ac:dyDescent="0.25">
      <c r="A20" s="6" t="s">
        <v>24</v>
      </c>
      <c r="B20" s="9"/>
      <c r="C20" s="9"/>
      <c r="D20" s="9"/>
      <c r="E20" s="9"/>
      <c r="F20" s="9"/>
      <c r="G20" s="9"/>
      <c r="H20" s="9"/>
      <c r="I20" s="9"/>
    </row>
    <row r="21" spans="1:11" ht="25.5" x14ac:dyDescent="0.25">
      <c r="A21" s="6" t="s">
        <v>69</v>
      </c>
      <c r="B21" s="9" t="s">
        <v>25</v>
      </c>
      <c r="C21" s="9"/>
      <c r="D21" s="9"/>
      <c r="E21" s="9"/>
      <c r="F21" s="9"/>
      <c r="G21" s="9"/>
      <c r="H21" s="9"/>
      <c r="I21" s="9"/>
    </row>
    <row r="22" spans="1:11" x14ac:dyDescent="0.25">
      <c r="A22" s="6" t="s">
        <v>26</v>
      </c>
      <c r="B22" s="7" t="s">
        <v>27</v>
      </c>
      <c r="C22" s="7"/>
      <c r="D22" s="7"/>
      <c r="E22" s="9"/>
      <c r="F22" s="9"/>
      <c r="G22" s="9"/>
      <c r="H22" s="9"/>
      <c r="I22" s="9"/>
    </row>
    <row r="23" spans="1:11" x14ac:dyDescent="0.25">
      <c r="A23" s="6" t="s">
        <v>28</v>
      </c>
      <c r="B23" s="7" t="s">
        <v>27</v>
      </c>
      <c r="C23" s="7"/>
      <c r="D23" s="7"/>
      <c r="E23" s="9"/>
      <c r="F23" s="9"/>
      <c r="G23" s="9"/>
      <c r="H23" s="9"/>
      <c r="I23" s="9"/>
    </row>
    <row r="24" spans="1:11" x14ac:dyDescent="0.25">
      <c r="A24" s="13" t="s">
        <v>29</v>
      </c>
      <c r="B24" s="7" t="s">
        <v>27</v>
      </c>
      <c r="C24" s="7"/>
      <c r="D24" s="7"/>
      <c r="E24" s="9"/>
      <c r="F24" s="9"/>
      <c r="G24" s="9"/>
      <c r="H24" s="9"/>
      <c r="I24" s="9"/>
    </row>
    <row r="25" spans="1:11" x14ac:dyDescent="0.25">
      <c r="A25" s="13" t="s">
        <v>30</v>
      </c>
      <c r="B25" s="7" t="s">
        <v>10</v>
      </c>
      <c r="C25" s="7"/>
      <c r="D25" s="7"/>
      <c r="E25" s="9"/>
      <c r="F25" s="9"/>
      <c r="G25" s="9"/>
      <c r="H25" s="9"/>
      <c r="I25" s="9"/>
    </row>
    <row r="26" spans="1:11" ht="28.5" x14ac:dyDescent="0.25">
      <c r="A26" s="13" t="s">
        <v>31</v>
      </c>
      <c r="B26" s="7">
        <v>0.33</v>
      </c>
      <c r="C26" s="7">
        <v>52</v>
      </c>
      <c r="D26" s="9">
        <f>B26*C26</f>
        <v>17.16</v>
      </c>
      <c r="E26" s="10">
        <v>2900</v>
      </c>
      <c r="F26" s="10">
        <f>D26*E26</f>
        <v>49764</v>
      </c>
      <c r="G26" s="15">
        <f>F26*0.05</f>
        <v>2488.2000000000003</v>
      </c>
      <c r="H26" s="15">
        <f>F26*0.1</f>
        <v>4976.4000000000005</v>
      </c>
      <c r="I26" s="11">
        <f t="shared" ref="I26" si="5">F26*$F$3+G26*$G$3+H26*$H$3</f>
        <v>6266705.8739999998</v>
      </c>
    </row>
    <row r="27" spans="1:11" x14ac:dyDescent="0.25">
      <c r="A27" s="13" t="s">
        <v>32</v>
      </c>
      <c r="B27" s="7" t="s">
        <v>10</v>
      </c>
      <c r="C27" s="7"/>
      <c r="D27" s="7"/>
      <c r="E27" s="9"/>
      <c r="F27" s="9"/>
      <c r="G27" s="9"/>
      <c r="H27" s="9"/>
      <c r="I27" s="9"/>
    </row>
    <row r="28" spans="1:11" ht="38.25" x14ac:dyDescent="0.25">
      <c r="A28" s="13" t="s">
        <v>33</v>
      </c>
      <c r="B28" s="7" t="s">
        <v>10</v>
      </c>
      <c r="C28" s="7"/>
      <c r="D28" s="7"/>
      <c r="E28" s="9"/>
      <c r="F28" s="9"/>
      <c r="G28" s="9"/>
      <c r="H28" s="9"/>
      <c r="I28" s="9"/>
    </row>
    <row r="29" spans="1:11" ht="28.5" x14ac:dyDescent="0.25">
      <c r="A29" s="13" t="s">
        <v>34</v>
      </c>
      <c r="B29" s="7">
        <v>0.25</v>
      </c>
      <c r="C29" s="7">
        <v>1</v>
      </c>
      <c r="D29" s="9">
        <f>B29*C29</f>
        <v>0.25</v>
      </c>
      <c r="E29" s="10">
        <f>145+145</f>
        <v>290</v>
      </c>
      <c r="F29" s="15">
        <f>D29*E29</f>
        <v>72.5</v>
      </c>
      <c r="G29" s="19">
        <f>F29*0.05</f>
        <v>3.625</v>
      </c>
      <c r="H29" s="9">
        <f>F29*0.1</f>
        <v>7.25</v>
      </c>
      <c r="I29" s="11">
        <f t="shared" ref="I29" si="6">F29*$F$3+G29*$G$3+H29*$H$3</f>
        <v>9129.8162499999999</v>
      </c>
      <c r="K29" t="s">
        <v>67</v>
      </c>
    </row>
    <row r="30" spans="1:11" x14ac:dyDescent="0.25">
      <c r="A30" s="13" t="s">
        <v>35</v>
      </c>
      <c r="B30" s="7" t="s">
        <v>10</v>
      </c>
      <c r="C30" s="7"/>
      <c r="D30" s="7"/>
      <c r="E30" s="9"/>
      <c r="F30" s="9"/>
      <c r="G30" s="9"/>
      <c r="H30" s="9"/>
      <c r="I30" s="9"/>
    </row>
    <row r="31" spans="1:11" x14ac:dyDescent="0.25">
      <c r="A31" s="18" t="s">
        <v>36</v>
      </c>
      <c r="B31" s="8"/>
      <c r="C31" s="8"/>
      <c r="D31" s="8"/>
      <c r="E31" s="12"/>
      <c r="F31" s="78">
        <f>SUM(F20:H30)</f>
        <v>57311.974999999999</v>
      </c>
      <c r="G31" s="78"/>
      <c r="H31" s="78"/>
      <c r="I31" s="66">
        <f>SUM(I20:I30)</f>
        <v>6275835.69025</v>
      </c>
    </row>
    <row r="32" spans="1:11" ht="16.5" x14ac:dyDescent="0.25">
      <c r="A32" s="61" t="s">
        <v>71</v>
      </c>
      <c r="B32" s="14"/>
      <c r="C32" s="14"/>
      <c r="D32" s="14"/>
      <c r="E32" s="44"/>
      <c r="F32" s="78">
        <f>ROUND(SUM(F19,F31),-2)</f>
        <v>67700</v>
      </c>
      <c r="G32" s="78"/>
      <c r="H32" s="78"/>
      <c r="I32" s="67">
        <f>ROUND(SUM(I19,I31),-4)</f>
        <v>7410000</v>
      </c>
    </row>
    <row r="33" spans="1:13" ht="25.5" customHeight="1" x14ac:dyDescent="0.25">
      <c r="A33" s="60" t="s">
        <v>75</v>
      </c>
      <c r="B33" s="8"/>
      <c r="C33" s="8"/>
      <c r="D33" s="8"/>
      <c r="E33" s="12"/>
      <c r="F33" s="78"/>
      <c r="G33" s="78"/>
      <c r="H33" s="78"/>
      <c r="I33" s="68">
        <v>0</v>
      </c>
    </row>
    <row r="34" spans="1:13" ht="15.75" x14ac:dyDescent="0.25">
      <c r="A34" s="59" t="s">
        <v>72</v>
      </c>
      <c r="B34" s="8"/>
      <c r="C34" s="8"/>
      <c r="D34" s="8"/>
      <c r="E34" s="12"/>
      <c r="F34" s="64"/>
      <c r="G34" s="64"/>
      <c r="H34" s="64"/>
      <c r="I34" s="68">
        <f>ROUND(SUM(I32:I33),-4)</f>
        <v>7410000</v>
      </c>
    </row>
    <row r="35" spans="1:13" x14ac:dyDescent="0.25">
      <c r="A35" s="50"/>
      <c r="B35" s="51"/>
      <c r="C35" s="51"/>
      <c r="D35" s="51"/>
      <c r="E35" s="52"/>
      <c r="F35" s="49"/>
      <c r="G35" s="49"/>
      <c r="H35" s="49"/>
      <c r="I35" s="53"/>
      <c r="L35" s="69">
        <f>F32/3045</f>
        <v>22.233169129720853</v>
      </c>
      <c r="M35" t="s">
        <v>84</v>
      </c>
    </row>
    <row r="36" spans="1:13" x14ac:dyDescent="0.25">
      <c r="A36" s="21" t="s">
        <v>44</v>
      </c>
    </row>
    <row r="37" spans="1:13" ht="41.25" customHeight="1" x14ac:dyDescent="0.25">
      <c r="A37" s="72" t="s">
        <v>74</v>
      </c>
      <c r="B37" s="72"/>
      <c r="C37" s="72"/>
      <c r="D37" s="72"/>
      <c r="E37" s="72"/>
      <c r="F37" s="72"/>
      <c r="G37" s="72"/>
      <c r="H37" s="72"/>
      <c r="I37" s="72"/>
    </row>
    <row r="38" spans="1:13" s="71" customFormat="1" x14ac:dyDescent="0.25">
      <c r="A38" s="70" t="s">
        <v>87</v>
      </c>
    </row>
    <row r="39" spans="1:13" s="40" customFormat="1" x14ac:dyDescent="0.25">
      <c r="A39" s="39" t="s">
        <v>45</v>
      </c>
    </row>
    <row r="40" spans="1:13" s="40" customFormat="1" ht="30.75" customHeight="1" x14ac:dyDescent="0.25">
      <c r="A40" s="75" t="s">
        <v>86</v>
      </c>
      <c r="B40" s="75"/>
      <c r="C40" s="75"/>
      <c r="D40" s="75"/>
      <c r="E40" s="75"/>
      <c r="F40" s="75"/>
      <c r="G40" s="75"/>
      <c r="H40" s="75"/>
      <c r="I40" s="75"/>
      <c r="L40"/>
    </row>
    <row r="41" spans="1:13" s="40" customFormat="1" ht="29.25" customHeight="1" x14ac:dyDescent="0.25">
      <c r="A41" s="73" t="s">
        <v>62</v>
      </c>
      <c r="B41" s="74"/>
      <c r="C41" s="74"/>
      <c r="D41" s="74"/>
      <c r="E41" s="74"/>
      <c r="F41" s="74"/>
      <c r="G41" s="74"/>
      <c r="H41" s="74"/>
      <c r="I41" s="74"/>
    </row>
    <row r="42" spans="1:13" s="40" customFormat="1" x14ac:dyDescent="0.25">
      <c r="A42" s="39" t="s">
        <v>61</v>
      </c>
    </row>
    <row r="43" spans="1:13" s="40" customFormat="1" x14ac:dyDescent="0.25">
      <c r="A43" s="39" t="s">
        <v>60</v>
      </c>
    </row>
    <row r="44" spans="1:13" s="40" customFormat="1" ht="28.5" customHeight="1" x14ac:dyDescent="0.25">
      <c r="A44" s="75" t="s">
        <v>76</v>
      </c>
      <c r="B44" s="75"/>
      <c r="C44" s="75"/>
      <c r="D44" s="75"/>
      <c r="E44" s="75"/>
      <c r="F44" s="75"/>
      <c r="G44" s="75"/>
      <c r="H44" s="75"/>
      <c r="I44" s="75"/>
    </row>
    <row r="45" spans="1:13" ht="28.5" customHeight="1" x14ac:dyDescent="0.25">
      <c r="A45" s="55" t="s">
        <v>77</v>
      </c>
      <c r="B45" s="22"/>
      <c r="C45" s="22"/>
      <c r="D45" s="22"/>
      <c r="E45" s="45"/>
      <c r="F45" s="22"/>
      <c r="G45" s="22"/>
      <c r="H45" s="22"/>
      <c r="I45" s="22"/>
    </row>
    <row r="46" spans="1:13" x14ac:dyDescent="0.25">
      <c r="A46" s="27"/>
    </row>
    <row r="47" spans="1:13" x14ac:dyDescent="0.25">
      <c r="A47" s="27"/>
    </row>
    <row r="48" spans="1:13" x14ac:dyDescent="0.25">
      <c r="A48" s="27"/>
    </row>
    <row r="49" spans="1:9" x14ac:dyDescent="0.25">
      <c r="A49" s="24"/>
    </row>
    <row r="50" spans="1:9" x14ac:dyDescent="0.25">
      <c r="A50" s="24"/>
    </row>
    <row r="51" spans="1:9" x14ac:dyDescent="0.25">
      <c r="A51" s="25"/>
      <c r="B51" s="23"/>
      <c r="C51" s="23"/>
      <c r="D51" s="23"/>
      <c r="E51" s="46"/>
      <c r="F51" s="23"/>
      <c r="G51" s="23"/>
      <c r="H51" s="23"/>
      <c r="I51" s="23"/>
    </row>
    <row r="52" spans="1:9" x14ac:dyDescent="0.25">
      <c r="A52" s="26"/>
    </row>
    <row r="53" spans="1:9" x14ac:dyDescent="0.25">
      <c r="A53" s="25"/>
    </row>
    <row r="54" spans="1:9" x14ac:dyDescent="0.25">
      <c r="A54" s="25"/>
    </row>
  </sheetData>
  <mergeCells count="9">
    <mergeCell ref="A37:I37"/>
    <mergeCell ref="A41:I41"/>
    <mergeCell ref="A44:I44"/>
    <mergeCell ref="A4:A5"/>
    <mergeCell ref="F31:H31"/>
    <mergeCell ref="F32:H32"/>
    <mergeCell ref="F19:H19"/>
    <mergeCell ref="A40:I40"/>
    <mergeCell ref="F33:H33"/>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opLeftCell="A4" zoomScale="110" zoomScaleNormal="110" workbookViewId="0">
      <selection activeCell="K13" sqref="K13"/>
    </sheetView>
  </sheetViews>
  <sheetFormatPr defaultRowHeight="15" x14ac:dyDescent="0.25"/>
  <cols>
    <col min="1" max="1" width="32.140625" customWidth="1"/>
    <col min="2" max="9" width="13.7109375" customWidth="1"/>
  </cols>
  <sheetData>
    <row r="1" spans="1:9" ht="15.75" x14ac:dyDescent="0.25">
      <c r="A1" s="28" t="s">
        <v>46</v>
      </c>
    </row>
    <row r="3" spans="1:9" x14ac:dyDescent="0.25">
      <c r="F3">
        <v>48.08</v>
      </c>
      <c r="G3">
        <v>64.8</v>
      </c>
      <c r="H3">
        <v>26.02</v>
      </c>
    </row>
    <row r="4" spans="1:9" ht="15" customHeight="1" x14ac:dyDescent="0.25">
      <c r="A4" s="79" t="s">
        <v>80</v>
      </c>
      <c r="B4" s="34" t="s">
        <v>1</v>
      </c>
      <c r="C4" s="34" t="s">
        <v>2</v>
      </c>
      <c r="D4" s="34" t="s">
        <v>47</v>
      </c>
      <c r="E4" s="34" t="s">
        <v>4</v>
      </c>
      <c r="F4" s="34" t="s">
        <v>5</v>
      </c>
      <c r="G4" s="34" t="s">
        <v>6</v>
      </c>
      <c r="H4" s="34" t="s">
        <v>7</v>
      </c>
      <c r="I4" s="34" t="s">
        <v>8</v>
      </c>
    </row>
    <row r="5" spans="1:9" ht="51.75" x14ac:dyDescent="0.25">
      <c r="A5" s="80"/>
      <c r="B5" s="35" t="s">
        <v>81</v>
      </c>
      <c r="C5" s="35" t="s">
        <v>3</v>
      </c>
      <c r="D5" s="36" t="s">
        <v>82</v>
      </c>
      <c r="E5" s="35" t="s">
        <v>83</v>
      </c>
      <c r="F5" s="36" t="s">
        <v>57</v>
      </c>
      <c r="G5" s="36" t="s">
        <v>56</v>
      </c>
      <c r="H5" s="36" t="s">
        <v>55</v>
      </c>
      <c r="I5" s="35" t="s">
        <v>49</v>
      </c>
    </row>
    <row r="6" spans="1:9" x14ac:dyDescent="0.25">
      <c r="A6" s="6" t="s">
        <v>50</v>
      </c>
      <c r="B6" s="33"/>
      <c r="C6" s="33"/>
      <c r="D6" s="33"/>
      <c r="E6" s="33"/>
      <c r="F6" s="33"/>
      <c r="G6" s="33"/>
      <c r="H6" s="33"/>
      <c r="I6" s="33"/>
    </row>
    <row r="7" spans="1:9" ht="15.75" x14ac:dyDescent="0.25">
      <c r="A7" s="6" t="s">
        <v>51</v>
      </c>
      <c r="B7" s="30">
        <v>1</v>
      </c>
      <c r="C7" s="30">
        <v>1</v>
      </c>
      <c r="D7" s="30">
        <f>B7*C7</f>
        <v>1</v>
      </c>
      <c r="E7" s="30">
        <v>0</v>
      </c>
      <c r="F7" s="30">
        <f>D7*E7</f>
        <v>0</v>
      </c>
      <c r="G7" s="30">
        <f>F7*0.05</f>
        <v>0</v>
      </c>
      <c r="H7" s="30">
        <f>F7*0.1</f>
        <v>0</v>
      </c>
      <c r="I7" s="63">
        <f>F7*$F$3+G7*$G$3+H7*$H$3</f>
        <v>0</v>
      </c>
    </row>
    <row r="8" spans="1:9" ht="15.75" x14ac:dyDescent="0.25">
      <c r="A8" s="6" t="s">
        <v>52</v>
      </c>
      <c r="B8" s="30">
        <v>2</v>
      </c>
      <c r="C8" s="30">
        <v>1</v>
      </c>
      <c r="D8" s="30">
        <f t="shared" ref="D8:D10" si="0">B8*C8</f>
        <v>2</v>
      </c>
      <c r="E8" s="30">
        <v>0</v>
      </c>
      <c r="F8" s="30">
        <f t="shared" ref="F8:F10" si="1">D8*E8</f>
        <v>0</v>
      </c>
      <c r="G8" s="30">
        <f t="shared" ref="G8:G10" si="2">F8*0.05</f>
        <v>0</v>
      </c>
      <c r="H8" s="30">
        <f t="shared" ref="H8:H10" si="3">F8*0.1</f>
        <v>0</v>
      </c>
      <c r="I8" s="63">
        <f>F8*$F$3+G8*$G$3+H8*$H$3</f>
        <v>0</v>
      </c>
    </row>
    <row r="9" spans="1:9" ht="15.75" x14ac:dyDescent="0.25">
      <c r="A9" s="6" t="s">
        <v>53</v>
      </c>
      <c r="B9" s="30">
        <v>2</v>
      </c>
      <c r="C9" s="30">
        <v>1</v>
      </c>
      <c r="D9" s="30">
        <f t="shared" si="0"/>
        <v>2</v>
      </c>
      <c r="E9" s="48">
        <f>ROUND(0.05*2900,0)</f>
        <v>145</v>
      </c>
      <c r="F9" s="30">
        <f t="shared" si="1"/>
        <v>290</v>
      </c>
      <c r="G9" s="30">
        <f t="shared" si="2"/>
        <v>14.5</v>
      </c>
      <c r="H9" s="62">
        <f t="shared" si="3"/>
        <v>29</v>
      </c>
      <c r="I9" s="31">
        <f t="shared" ref="I9:I10" si="4">F9*$F$3+G9*$G$3+H9*$H$3</f>
        <v>15637.38</v>
      </c>
    </row>
    <row r="10" spans="1:9" ht="15.75" x14ac:dyDescent="0.25">
      <c r="A10" s="6" t="s">
        <v>54</v>
      </c>
      <c r="B10" s="30">
        <v>2</v>
      </c>
      <c r="C10" s="30">
        <v>1</v>
      </c>
      <c r="D10" s="30">
        <f t="shared" si="0"/>
        <v>2</v>
      </c>
      <c r="E10" s="48">
        <f>ROUND(0.05*2900,0)</f>
        <v>145</v>
      </c>
      <c r="F10" s="30">
        <f t="shared" si="1"/>
        <v>290</v>
      </c>
      <c r="G10" s="30">
        <f t="shared" si="2"/>
        <v>14.5</v>
      </c>
      <c r="H10" s="30">
        <f t="shared" si="3"/>
        <v>29</v>
      </c>
      <c r="I10" s="31">
        <f t="shared" si="4"/>
        <v>15637.38</v>
      </c>
    </row>
    <row r="11" spans="1:9" ht="16.5" x14ac:dyDescent="0.25">
      <c r="A11" s="56" t="s">
        <v>79</v>
      </c>
      <c r="B11" s="37"/>
      <c r="C11" s="37"/>
      <c r="D11" s="37"/>
      <c r="E11" s="38"/>
      <c r="F11" s="81">
        <f>SUM(F7:H10)</f>
        <v>667</v>
      </c>
      <c r="G11" s="82"/>
      <c r="H11" s="83"/>
      <c r="I11" s="32">
        <f>ROUND(SUM(I7:I10),-2)</f>
        <v>31300</v>
      </c>
    </row>
    <row r="13" spans="1:9" x14ac:dyDescent="0.25">
      <c r="A13" s="29" t="s">
        <v>44</v>
      </c>
    </row>
    <row r="14" spans="1:9" ht="38.25" customHeight="1" x14ac:dyDescent="0.25">
      <c r="A14" s="72" t="s">
        <v>78</v>
      </c>
      <c r="B14" s="72"/>
      <c r="C14" s="72"/>
      <c r="D14" s="72"/>
      <c r="E14" s="72"/>
      <c r="F14" s="72"/>
      <c r="G14" s="72"/>
      <c r="H14" s="72"/>
      <c r="I14" s="72"/>
    </row>
    <row r="15" spans="1:9" x14ac:dyDescent="0.25">
      <c r="A15" s="20" t="s">
        <v>58</v>
      </c>
    </row>
    <row r="16" spans="1:9" ht="27.75" customHeight="1" x14ac:dyDescent="0.25">
      <c r="A16" s="72" t="s">
        <v>85</v>
      </c>
      <c r="B16" s="72"/>
      <c r="C16" s="72"/>
      <c r="D16" s="72"/>
      <c r="E16" s="72"/>
      <c r="F16" s="72"/>
      <c r="G16" s="72"/>
      <c r="H16" s="72"/>
      <c r="I16" s="72"/>
    </row>
    <row r="17" spans="1:9" ht="27.75" customHeight="1" x14ac:dyDescent="0.25">
      <c r="A17" s="72" t="s">
        <v>73</v>
      </c>
      <c r="B17" s="72"/>
      <c r="C17" s="72"/>
      <c r="D17" s="72"/>
      <c r="E17" s="72"/>
      <c r="F17" s="72"/>
      <c r="G17" s="72"/>
      <c r="H17" s="72"/>
      <c r="I17" s="72"/>
    </row>
    <row r="18" spans="1:9" x14ac:dyDescent="0.25">
      <c r="A18" s="20" t="s">
        <v>63</v>
      </c>
    </row>
    <row r="19" spans="1:9" x14ac:dyDescent="0.25">
      <c r="A19" s="54" t="s">
        <v>70</v>
      </c>
    </row>
  </sheetData>
  <mergeCells count="5">
    <mergeCell ref="A4:A5"/>
    <mergeCell ref="F11:H11"/>
    <mergeCell ref="A16:I16"/>
    <mergeCell ref="A17:I17"/>
    <mergeCell ref="A14:I14"/>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wwrigley</cp:lastModifiedBy>
  <dcterms:created xsi:type="dcterms:W3CDTF">2014-11-21T14:29:49Z</dcterms:created>
  <dcterms:modified xsi:type="dcterms:W3CDTF">2018-11-02T12:58:55Z</dcterms:modified>
</cp:coreProperties>
</file>