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FF1638F8-CF0B-47CA-B138-AE1CA772D09C}" xr6:coauthVersionLast="31" xr6:coauthVersionMax="31" xr10:uidLastSave="{00000000-0000-0000-0000-000000000000}"/>
  <bookViews>
    <workbookView xWindow="120" yWindow="30" windowWidth="20115" windowHeight="7230" xr2:uid="{00000000-000D-0000-FFFF-FFFF00000000}"/>
  </bookViews>
  <sheets>
    <sheet name="# Respondents" sheetId="4" r:id="rId1"/>
    <sheet name="# Responses" sheetId="5" r:id="rId2"/>
    <sheet name="Respondent Burden" sheetId="1" r:id="rId3"/>
    <sheet name="Agency Burden" sheetId="3" r:id="rId4"/>
  </sheets>
  <externalReferences>
    <externalReference r:id="rId5"/>
  </externalReferenc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49" i="1" l="1"/>
  <c r="G49" i="1"/>
  <c r="J25" i="1"/>
  <c r="G25" i="1"/>
  <c r="J50" i="1" l="1"/>
  <c r="J52" i="1" s="1"/>
  <c r="J9" i="1"/>
  <c r="I9" i="1"/>
  <c r="H9" i="1"/>
  <c r="G9" i="1"/>
  <c r="E9" i="1"/>
  <c r="J51" i="1" l="1"/>
  <c r="D5" i="5" l="1"/>
  <c r="C8" i="5"/>
  <c r="E12" i="3"/>
  <c r="E11" i="3"/>
  <c r="E10" i="3"/>
  <c r="F10" i="3"/>
  <c r="E9" i="3"/>
  <c r="E42" i="1"/>
  <c r="E41" i="1"/>
  <c r="E40" i="1"/>
  <c r="E39" i="1"/>
  <c r="E38" i="1"/>
  <c r="E37" i="1"/>
  <c r="E36" i="1"/>
  <c r="E35" i="1"/>
  <c r="E34" i="1"/>
  <c r="E33" i="1"/>
  <c r="E31" i="1"/>
  <c r="E28" i="1"/>
  <c r="E21" i="1"/>
  <c r="E20" i="1"/>
  <c r="E19" i="1"/>
  <c r="E18" i="1"/>
  <c r="E17" i="1"/>
  <c r="F19" i="1"/>
  <c r="E16" i="1"/>
  <c r="F39" i="1" l="1"/>
  <c r="G39" i="1" s="1"/>
  <c r="H39" i="1" s="1"/>
  <c r="F41" i="1"/>
  <c r="G41" i="1" s="1"/>
  <c r="H41" i="1" s="1"/>
  <c r="F37" i="1"/>
  <c r="F35" i="1"/>
  <c r="F42" i="1"/>
  <c r="C6" i="5"/>
  <c r="C10" i="5"/>
  <c r="F10" i="5" s="1"/>
  <c r="C7" i="5"/>
  <c r="C9" i="5"/>
  <c r="F9" i="5" s="1"/>
  <c r="F5" i="5"/>
  <c r="F13" i="3"/>
  <c r="F12" i="3"/>
  <c r="G12" i="3" s="1"/>
  <c r="F11" i="3"/>
  <c r="G11" i="3" s="1"/>
  <c r="H11" i="3" s="1"/>
  <c r="G10" i="3"/>
  <c r="H10" i="3" s="1"/>
  <c r="G9" i="3"/>
  <c r="F40" i="1"/>
  <c r="G40" i="1" s="1"/>
  <c r="H40" i="1" s="1"/>
  <c r="F38" i="1"/>
  <c r="G38" i="1" s="1"/>
  <c r="G37" i="1"/>
  <c r="I37" i="1" s="1"/>
  <c r="F36" i="1"/>
  <c r="F31" i="1"/>
  <c r="G31" i="1" s="1"/>
  <c r="H31" i="1" s="1"/>
  <c r="F34" i="1"/>
  <c r="G34" i="1" s="1"/>
  <c r="I34" i="1" s="1"/>
  <c r="F33" i="1"/>
  <c r="G33" i="1" s="1"/>
  <c r="H33" i="1" s="1"/>
  <c r="F28" i="1"/>
  <c r="G28" i="1" s="1"/>
  <c r="F24" i="1"/>
  <c r="F23" i="1"/>
  <c r="F22" i="1"/>
  <c r="F21" i="1"/>
  <c r="G21" i="1" s="1"/>
  <c r="H21" i="1" s="1"/>
  <c r="F20" i="1"/>
  <c r="G20" i="1" s="1"/>
  <c r="I20" i="1" s="1"/>
  <c r="G16" i="1"/>
  <c r="F18" i="1"/>
  <c r="F17" i="1"/>
  <c r="E13" i="3"/>
  <c r="G13" i="3" l="1"/>
  <c r="H13" i="3" s="1"/>
  <c r="H9" i="3"/>
  <c r="H12" i="3"/>
  <c r="I12" i="3"/>
  <c r="I11" i="3"/>
  <c r="J11" i="3" s="1"/>
  <c r="I10" i="3"/>
  <c r="J10" i="3" s="1"/>
  <c r="I9" i="3"/>
  <c r="G35" i="1"/>
  <c r="I35" i="1" s="1"/>
  <c r="G42" i="1"/>
  <c r="I41" i="1"/>
  <c r="J41" i="1" s="1"/>
  <c r="I40" i="1"/>
  <c r="J40" i="1" s="1"/>
  <c r="I39" i="1"/>
  <c r="J39" i="1" s="1"/>
  <c r="H38" i="1"/>
  <c r="I38" i="1"/>
  <c r="H37" i="1"/>
  <c r="J37" i="1" s="1"/>
  <c r="G18" i="1"/>
  <c r="H18" i="1" s="1"/>
  <c r="G36" i="1"/>
  <c r="I33" i="1"/>
  <c r="J33" i="1" s="1"/>
  <c r="H34" i="1"/>
  <c r="J34" i="1" s="1"/>
  <c r="H28" i="1"/>
  <c r="I28" i="1"/>
  <c r="I31" i="1"/>
  <c r="J31" i="1" s="1"/>
  <c r="H16" i="1"/>
  <c r="J16" i="1" s="1"/>
  <c r="I21" i="1"/>
  <c r="J21" i="1" s="1"/>
  <c r="H20" i="1"/>
  <c r="J20" i="1" s="1"/>
  <c r="G17" i="1"/>
  <c r="H17" i="1" s="1"/>
  <c r="G19" i="1"/>
  <c r="I16" i="1"/>
  <c r="I13" i="3" l="1"/>
  <c r="J13" i="3" s="1"/>
  <c r="J12" i="3"/>
  <c r="J9" i="3"/>
  <c r="I18" i="1"/>
  <c r="J18" i="1" s="1"/>
  <c r="H35" i="1"/>
  <c r="H42" i="1"/>
  <c r="I42" i="1"/>
  <c r="J38" i="1"/>
  <c r="I36" i="1"/>
  <c r="H36" i="1"/>
  <c r="J28" i="1"/>
  <c r="I19" i="1"/>
  <c r="H19" i="1"/>
  <c r="I17" i="1"/>
  <c r="J17" i="1" s="1"/>
  <c r="J35" i="1" l="1"/>
  <c r="G14" i="3"/>
  <c r="J14" i="3"/>
  <c r="J42" i="1"/>
  <c r="J36" i="1"/>
  <c r="J19" i="1"/>
  <c r="E24" i="1"/>
  <c r="G24" i="1" s="1"/>
  <c r="E23" i="1"/>
  <c r="G23" i="1" s="1"/>
  <c r="H23" i="1" s="1"/>
  <c r="E22" i="1"/>
  <c r="G22" i="1" s="1"/>
  <c r="H22" i="1" s="1"/>
  <c r="D8" i="5"/>
  <c r="D7" i="5"/>
  <c r="D6" i="5"/>
  <c r="F10" i="4"/>
  <c r="E10" i="4"/>
  <c r="C7" i="4"/>
  <c r="C8" i="4" s="1"/>
  <c r="G50" i="1" l="1"/>
  <c r="L20" i="1" s="1"/>
  <c r="F4" i="5"/>
  <c r="F7" i="5"/>
  <c r="F8" i="5"/>
  <c r="F6" i="5"/>
  <c r="C9" i="4"/>
  <c r="C10" i="4" s="1"/>
  <c r="G7" i="4"/>
  <c r="D8" i="4" s="1"/>
  <c r="H24" i="1"/>
  <c r="I24" i="1"/>
  <c r="I23" i="1"/>
  <c r="J23" i="1" s="1"/>
  <c r="I22" i="1"/>
  <c r="J22" i="1" s="1"/>
  <c r="G8" i="4" l="1"/>
  <c r="D9" i="4" s="1"/>
  <c r="D10" i="4" s="1"/>
  <c r="F11" i="5"/>
  <c r="J24" i="1"/>
  <c r="G9" i="4" l="1"/>
  <c r="G10" i="4" s="1"/>
</calcChain>
</file>

<file path=xl/sharedStrings.xml><?xml version="1.0" encoding="utf-8"?>
<sst xmlns="http://schemas.openxmlformats.org/spreadsheetml/2006/main" count="172" uniqueCount="133">
  <si>
    <t>(A)</t>
  </si>
  <si>
    <t>(B)</t>
  </si>
  <si>
    <t>(C)</t>
  </si>
  <si>
    <t>(D)</t>
  </si>
  <si>
    <t>(E)</t>
  </si>
  <si>
    <t>1.  Applications</t>
  </si>
  <si>
    <t>Total</t>
  </si>
  <si>
    <t>Burden item</t>
  </si>
  <si>
    <t>A</t>
  </si>
  <si>
    <t>B</t>
  </si>
  <si>
    <t>C</t>
  </si>
  <si>
    <t>D</t>
  </si>
  <si>
    <t>E</t>
  </si>
  <si>
    <t>F</t>
  </si>
  <si>
    <t>G</t>
  </si>
  <si>
    <t>H</t>
  </si>
  <si>
    <t>Person-hours
per occurrence</t>
  </si>
  <si>
    <t>Annual occurrences
per respondent</t>
  </si>
  <si>
    <t>Person-hours
per respondent
per year (AxB)</t>
  </si>
  <si>
    <r>
      <t xml:space="preserve">Respondents
per year </t>
    </r>
    <r>
      <rPr>
        <b/>
        <vertAlign val="superscript"/>
        <sz val="10"/>
        <rFont val="Times New Roman"/>
        <family val="1"/>
      </rPr>
      <t>a</t>
    </r>
  </si>
  <si>
    <t>Technical hours per
year (CxD)</t>
  </si>
  <si>
    <t>Management hours per year (Ex0.05)</t>
  </si>
  <si>
    <t>Clerical hours
per year
(Ex0.10)</t>
  </si>
  <si>
    <r>
      <t xml:space="preserve">Annual cost
($) </t>
    </r>
    <r>
      <rPr>
        <b/>
        <vertAlign val="superscript"/>
        <sz val="10"/>
        <rFont val="Times New Roman"/>
        <family val="1"/>
      </rPr>
      <t>b</t>
    </r>
  </si>
  <si>
    <t>N/A</t>
  </si>
  <si>
    <t>2.  Surveys and studies</t>
  </si>
  <si>
    <t>Source Type</t>
  </si>
  <si>
    <t>No.</t>
  </si>
  <si>
    <t>B.  Required activities</t>
  </si>
  <si>
    <t>Existing</t>
  </si>
  <si>
    <t>New</t>
  </si>
  <si>
    <t>Number of Respondents</t>
  </si>
  <si>
    <t>Respondents That Submit Reports</t>
  </si>
  <si>
    <t>Respondents That Do Not Submit Any Reports</t>
  </si>
  <si>
    <t>Year</t>
  </si>
  <si>
    <t>Number of New Respondents</t>
  </si>
  <si>
    <t>Number of Existing Respondents</t>
  </si>
  <si>
    <t>Number of Existing  Respondents that keep records but do not submit reports</t>
  </si>
  <si>
    <t>Number of Existing Respondents That Are Also New Respondents</t>
  </si>
  <si>
    <t>(E=A+B+C-D)</t>
  </si>
  <si>
    <t>Average</t>
  </si>
  <si>
    <t>Total Annual Responses</t>
  </si>
  <si>
    <t>(A)
Information Collection Activity</t>
  </si>
  <si>
    <t xml:space="preserve">(B)
Number of Respondents  </t>
  </si>
  <si>
    <t>(C)
Number of Responses</t>
  </si>
  <si>
    <t>(D)
Number of Existing Respondents That Keep Records But Do Not Submit Reports</t>
  </si>
  <si>
    <t>(E)
Total Annual Responses
E=(BxC)+D</t>
  </si>
  <si>
    <t>C.  Create information</t>
  </si>
  <si>
    <t>D.  Gather information</t>
  </si>
  <si>
    <t>E.  Report preparation</t>
  </si>
  <si>
    <t>EPA
person-hours
per occurrence</t>
  </si>
  <si>
    <t>EPA
person-hours
per respondent
per year (AxB)</t>
  </si>
  <si>
    <t>Technical hours
per year
(CxD)</t>
  </si>
  <si>
    <t>Management
hours per year
(Ex0.05)</t>
  </si>
  <si>
    <t>Daily</t>
  </si>
  <si>
    <t>Weekly</t>
  </si>
  <si>
    <t>Monthly</t>
  </si>
  <si>
    <t>Quarterly</t>
  </si>
  <si>
    <t>Semiannually</t>
  </si>
  <si>
    <t>3. Acquisition, installation, and utilization of technology and systems</t>
  </si>
  <si>
    <t>Assumptions:</t>
  </si>
  <si>
    <r>
      <t xml:space="preserve">4.  Reporting requirements </t>
    </r>
    <r>
      <rPr>
        <vertAlign val="superscript"/>
        <sz val="10"/>
        <rFont val="Times New Roman"/>
        <family val="1"/>
      </rPr>
      <t>c</t>
    </r>
  </si>
  <si>
    <t>See 5C</t>
  </si>
  <si>
    <t>Initial notifications</t>
  </si>
  <si>
    <t>Annual compliance status certification</t>
  </si>
  <si>
    <t>B.  Plan activities</t>
  </si>
  <si>
    <t>C.  Implement activities</t>
  </si>
  <si>
    <r>
      <t xml:space="preserve">D.  Develop record system </t>
    </r>
    <r>
      <rPr>
        <vertAlign val="superscript"/>
        <sz val="10"/>
        <rFont val="Times New Roman"/>
        <family val="1"/>
      </rPr>
      <t>c</t>
    </r>
  </si>
  <si>
    <t>F.  Personnel training</t>
  </si>
  <si>
    <t>G.  Adjust existing ways to comply with previously applicable requirements</t>
  </si>
  <si>
    <t>H.  Disclose information</t>
  </si>
  <si>
    <t>I.  Audits</t>
  </si>
  <si>
    <t>i.  Initial notifications</t>
  </si>
  <si>
    <t>ii.  Notification of reconstruction/modification</t>
  </si>
  <si>
    <t xml:space="preserve">iv.  Notification of opacity and visible observations </t>
  </si>
  <si>
    <t>v.  Report of performance test results/opacity observations</t>
  </si>
  <si>
    <t>vi.  Periodic startup, shutdown and malfunction reports</t>
  </si>
  <si>
    <t>vii.  Capture hood inspection report</t>
  </si>
  <si>
    <t>viii.  Summary report of maintenance records</t>
  </si>
  <si>
    <t>ix.  Fugitive dust operations report</t>
  </si>
  <si>
    <t>xi.  Annual compliance status certification</t>
  </si>
  <si>
    <t>x.  Quarterly excess emissions report</t>
  </si>
  <si>
    <t>5.  Recordkeeping requirements</t>
  </si>
  <si>
    <t>i.  Control devices</t>
  </si>
  <si>
    <t>Annual Performance tests for submerged arc furnace control devices</t>
  </si>
  <si>
    <t>Baghouse monitoring</t>
  </si>
  <si>
    <t>Parameter monitoring</t>
  </si>
  <si>
    <t>ii.  Monthly capture system inspection</t>
  </si>
  <si>
    <t>v.  Monitoring violation - capture system</t>
  </si>
  <si>
    <t>iv.  Opacity violation - baghouse</t>
  </si>
  <si>
    <t>iii.  Opacity violation - scrubber</t>
  </si>
  <si>
    <t>E.  Enter and transmit information</t>
  </si>
  <si>
    <t>Table 1: Annual Respondent Burden and Cost – NESHAP for Ferroalloys Production: Ferromanganese and Silicomanganese (40 CFR Part 63, Subpart XXX) (Renewal)</t>
  </si>
  <si>
    <t>Table 2: Average Annual EPA Burden and Cost – NESHAP for Ferroalloys Production: Ferromanganese and Silicomanganese (40 CFR Part 63, Subpart XXX) (Renewal)</t>
  </si>
  <si>
    <t>A.  Initial notifications</t>
  </si>
  <si>
    <r>
      <t xml:space="preserve">1.  Report reviews </t>
    </r>
    <r>
      <rPr>
        <vertAlign val="superscript"/>
        <sz val="10"/>
        <rFont val="Times New Roman"/>
        <family val="1"/>
      </rPr>
      <t>c</t>
    </r>
  </si>
  <si>
    <t>B.  Notification of reconstruction/modification</t>
  </si>
  <si>
    <t xml:space="preserve">iii.  Notification of annual performance test </t>
  </si>
  <si>
    <t>D.  Report of performance test results/opacity observations</t>
  </si>
  <si>
    <t>E.  Semiannual summary reports</t>
  </si>
  <si>
    <t>F.  Quarterly excess emissions report</t>
  </si>
  <si>
    <t>G.  Annual compliance status certification</t>
  </si>
  <si>
    <t>Subtotal for Recordkeeping Requirements</t>
  </si>
  <si>
    <t>Subtotal for Reporting Requirements</t>
  </si>
  <si>
    <t>Notification of annual performance test</t>
  </si>
  <si>
    <t>Notification of opacity and visible emissions observations</t>
  </si>
  <si>
    <t>Semiannual reports</t>
  </si>
  <si>
    <t>Quarterly reports</t>
  </si>
  <si>
    <r>
      <t xml:space="preserve">C.  Notification of annual performance test/opacity and visible emissions observations </t>
    </r>
    <r>
      <rPr>
        <vertAlign val="superscript"/>
        <sz val="10"/>
        <rFont val="Times New Roman"/>
        <family val="1"/>
      </rPr>
      <t>d</t>
    </r>
  </si>
  <si>
    <t>d  Notifications for performance testing and opacity and visible emissions observations are submitted concurrently for EPA review.</t>
  </si>
  <si>
    <t>Report of annual performance test results/opacity observations</t>
  </si>
  <si>
    <t>hrs/response</t>
  </si>
  <si>
    <t>Labor Rates</t>
  </si>
  <si>
    <t>Technical</t>
  </si>
  <si>
    <t>Management</t>
  </si>
  <si>
    <t>Clerical</t>
  </si>
  <si>
    <t>Notes:</t>
  </si>
  <si>
    <t>Updated 9/20/18 to match the rates from the Office of Personnel Management (OPM), 2018 General Schedule.</t>
  </si>
  <si>
    <t xml:space="preserve">b 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</si>
  <si>
    <t>updated 9/20/18 to match the United States Department of Labor, Bureau of Labor Statistics, June 2018, “Table 2. Civilian Workers, by occupational and industry group</t>
  </si>
  <si>
    <t>b  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</si>
  <si>
    <r>
      <t xml:space="preserve">TOTAL LABOR BURDEN AND COST (rounded) </t>
    </r>
    <r>
      <rPr>
        <b/>
        <vertAlign val="superscript"/>
        <sz val="10"/>
        <color theme="1"/>
        <rFont val="Times New Roman"/>
        <family val="1"/>
      </rPr>
      <t>d</t>
    </r>
  </si>
  <si>
    <r>
      <t xml:space="preserve">Capital and O&amp;M Cost (rounded) </t>
    </r>
    <r>
      <rPr>
        <b/>
        <vertAlign val="superscript"/>
        <sz val="10"/>
        <rFont val="Times New Roman"/>
        <family val="1"/>
      </rPr>
      <t>d</t>
    </r>
  </si>
  <si>
    <r>
      <t xml:space="preserve">GRAND TOTAL (rounded) </t>
    </r>
    <r>
      <rPr>
        <b/>
        <vertAlign val="superscript"/>
        <sz val="10"/>
        <rFont val="Times New Roman"/>
        <family val="1"/>
      </rPr>
      <t>d</t>
    </r>
  </si>
  <si>
    <r>
      <rPr>
        <vertAlign val="superscript"/>
        <sz val="10"/>
        <color theme="1"/>
        <rFont val="Times New Roman"/>
        <family val="1"/>
      </rPr>
      <t>d</t>
    </r>
    <r>
      <rPr>
        <sz val="10"/>
        <color theme="1"/>
        <rFont val="Times New Roman"/>
        <family val="1"/>
      </rPr>
      <t xml:space="preserve"> Totals have been rounded to 3 significant values.  Figures may not add exactly due to rounding.</t>
    </r>
  </si>
  <si>
    <t>e  Totals have been rounded to 3 significant values.  Figures may not add exactly due to rounding.</t>
  </si>
  <si>
    <r>
      <t>TOTAL ANNUAL COST (ROUNDED)</t>
    </r>
    <r>
      <rPr>
        <b/>
        <vertAlign val="superscript"/>
        <sz val="10"/>
        <rFont val="Times New Roman"/>
        <family val="1"/>
      </rPr>
      <t>e</t>
    </r>
  </si>
  <si>
    <t>a  There are two ferroalloy production facilities currently subject to the standard.  No additional respondents will become subject to this regulation since industry growth is not expected in the next three years.</t>
  </si>
  <si>
    <t>a There are two ferroalloy production facilities currently subject to the standard.  No additional respondents will become subject to this regulation since industry growth is not expected in the next three years.</t>
  </si>
  <si>
    <t>A.  Familiarize with Regulatory Requirements</t>
  </si>
  <si>
    <t>A. Familiarize with Regulatory Requirements</t>
  </si>
  <si>
    <t>See 4A</t>
  </si>
  <si>
    <t>c  Initial notification and compliance demonstration requirements and activities including the development its of record systems, including the startup, shutdown and malfunction plan; the fugitive dust plan; and the control equipment/maintenance plan, are only required for new respondents. Since there are no new respondents anticipated over the next three years of this ICR, there is no burden estimated for these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</si>
</sst>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
    <numFmt numFmtId="165" formatCode="#,##0.0"/>
    <numFmt numFmtId="166" formatCode="0.0"/>
    <numFmt numFmtId="167" formatCode="&quot;$&quot;#,##0"/>
  </numFmts>
  <fonts count="20" x14ac:knownFonts="1">
    <font>
      <sz val="11"/>
      <color theme="1"/>
      <name val="Calibri"/>
      <family val="2"/>
      <scheme val="minor"/>
    </font>
    <font>
      <b/>
      <sz val="10"/>
      <color theme="1"/>
      <name val="Times New Roman"/>
      <family val="1"/>
    </font>
    <font>
      <sz val="10"/>
      <color theme="1"/>
      <name val="Times New Roman"/>
      <family val="1"/>
    </font>
    <font>
      <b/>
      <i/>
      <sz val="10"/>
      <color theme="1"/>
      <name val="Times New Roman"/>
      <family val="1"/>
    </font>
    <font>
      <sz val="10"/>
      <name val="Times New Roman"/>
      <family val="1"/>
    </font>
    <font>
      <b/>
      <sz val="12"/>
      <name val="Times New Roman"/>
      <family val="1"/>
    </font>
    <font>
      <b/>
      <sz val="10"/>
      <name val="Times New Roman"/>
      <family val="1"/>
    </font>
    <font>
      <b/>
      <vertAlign val="superscript"/>
      <sz val="10"/>
      <name val="Times New Roman"/>
      <family val="1"/>
    </font>
    <font>
      <sz val="10"/>
      <color rgb="FFFF0000"/>
      <name val="Times New Roman"/>
      <family val="1"/>
    </font>
    <font>
      <sz val="10"/>
      <color theme="1"/>
      <name val="Arial"/>
      <family val="2"/>
    </font>
    <font>
      <b/>
      <sz val="12"/>
      <color rgb="FF000000"/>
      <name val="Times New Roman"/>
      <family val="1"/>
    </font>
    <font>
      <sz val="9"/>
      <color rgb="FF000000"/>
      <name val="Times New Roman"/>
      <family val="1"/>
    </font>
    <font>
      <sz val="10"/>
      <color rgb="FF000000"/>
      <name val="Times New Roman"/>
      <family val="1"/>
    </font>
    <font>
      <sz val="9"/>
      <color theme="1"/>
      <name val="Times New Roman"/>
      <family val="1"/>
    </font>
    <font>
      <sz val="9"/>
      <name val="Times New Roman"/>
      <family val="1"/>
    </font>
    <font>
      <b/>
      <i/>
      <sz val="10"/>
      <name val="Times New Roman"/>
      <family val="1"/>
    </font>
    <font>
      <vertAlign val="superscript"/>
      <sz val="10"/>
      <name val="Times New Roman"/>
      <family val="1"/>
    </font>
    <font>
      <b/>
      <sz val="11"/>
      <color theme="1"/>
      <name val="Calibri"/>
      <family val="2"/>
      <scheme val="minor"/>
    </font>
    <font>
      <b/>
      <vertAlign val="superscript"/>
      <sz val="10"/>
      <color theme="1"/>
      <name val="Times New Roman"/>
      <family val="1"/>
    </font>
    <font>
      <vertAlign val="superscript"/>
      <sz val="10"/>
      <color theme="1"/>
      <name val="Times New Roman"/>
      <family val="1"/>
    </font>
  </fonts>
  <fills count="3">
    <fill>
      <patternFill patternType="none"/>
    </fill>
    <fill>
      <patternFill patternType="gray125"/>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s>
  <cellStyleXfs count="2">
    <xf numFmtId="0" fontId="0" fillId="0" borderId="0"/>
    <xf numFmtId="0" fontId="9" fillId="0" borderId="0"/>
  </cellStyleXfs>
  <cellXfs count="114">
    <xf numFmtId="0" fontId="0" fillId="0" borderId="0" xfId="0"/>
    <xf numFmtId="0" fontId="2" fillId="0" borderId="0" xfId="0" applyFont="1"/>
    <xf numFmtId="0" fontId="4" fillId="0" borderId="0" xfId="0" applyFont="1" applyFill="1"/>
    <xf numFmtId="0" fontId="5" fillId="0" borderId="0" xfId="0" applyFont="1" applyFill="1"/>
    <xf numFmtId="4" fontId="4" fillId="0" borderId="0" xfId="0" applyNumberFormat="1" applyFont="1" applyFill="1"/>
    <xf numFmtId="0" fontId="4" fillId="0" borderId="0" xfId="0" applyFont="1"/>
    <xf numFmtId="4" fontId="4" fillId="0" borderId="0" xfId="0" applyNumberFormat="1" applyFont="1"/>
    <xf numFmtId="0" fontId="4" fillId="0" borderId="0" xfId="0" applyNumberFormat="1" applyFont="1" applyFill="1" applyAlignment="1"/>
    <xf numFmtId="0" fontId="6" fillId="0" borderId="2" xfId="0" applyNumberFormat="1" applyFont="1" applyFill="1" applyBorder="1" applyAlignment="1">
      <alignment horizontal="center"/>
    </xf>
    <xf numFmtId="4" fontId="6" fillId="0" borderId="2" xfId="0" applyNumberFormat="1" applyFont="1" applyFill="1" applyBorder="1" applyAlignment="1">
      <alignment horizontal="center"/>
    </xf>
    <xf numFmtId="0" fontId="4" fillId="0" borderId="0" xfId="0" applyNumberFormat="1" applyFont="1" applyAlignment="1"/>
    <xf numFmtId="0" fontId="4" fillId="0" borderId="0" xfId="0" applyNumberFormat="1" applyFont="1" applyFill="1" applyAlignment="1">
      <alignment wrapText="1"/>
    </xf>
    <xf numFmtId="0" fontId="6" fillId="0" borderId="2" xfId="0" applyNumberFormat="1" applyFont="1" applyFill="1" applyBorder="1" applyAlignment="1">
      <alignment horizontal="center" wrapText="1"/>
    </xf>
    <xf numFmtId="4" fontId="6" fillId="0" borderId="2" xfId="0" applyNumberFormat="1" applyFont="1" applyFill="1" applyBorder="1" applyAlignment="1">
      <alignment horizontal="center" wrapText="1"/>
    </xf>
    <xf numFmtId="0" fontId="4" fillId="0" borderId="0" xfId="0" applyNumberFormat="1" applyFont="1" applyAlignment="1">
      <alignment wrapText="1"/>
    </xf>
    <xf numFmtId="0" fontId="4" fillId="0" borderId="2" xfId="0" applyFont="1" applyFill="1" applyBorder="1" applyAlignment="1">
      <alignment horizontal="center" vertical="top" wrapText="1"/>
    </xf>
    <xf numFmtId="3" fontId="4" fillId="0" borderId="2" xfId="0" applyNumberFormat="1" applyFont="1" applyFill="1" applyBorder="1" applyAlignment="1">
      <alignment horizontal="center" vertical="top" wrapText="1"/>
    </xf>
    <xf numFmtId="3" fontId="4" fillId="0" borderId="2" xfId="0" applyNumberFormat="1" applyFont="1" applyFill="1" applyBorder="1" applyAlignment="1">
      <alignment horizontal="right" vertical="top" wrapText="1"/>
    </xf>
    <xf numFmtId="0" fontId="8" fillId="0" borderId="0" xfId="0" applyFont="1"/>
    <xf numFmtId="0" fontId="6" fillId="2" borderId="2" xfId="0" applyFont="1" applyFill="1" applyBorder="1"/>
    <xf numFmtId="0" fontId="4" fillId="0" borderId="2" xfId="0" applyFont="1" applyBorder="1"/>
    <xf numFmtId="3" fontId="4" fillId="0" borderId="2" xfId="0" applyNumberFormat="1" applyFont="1" applyFill="1" applyBorder="1"/>
    <xf numFmtId="0" fontId="4" fillId="0" borderId="2" xfId="0" applyFont="1" applyFill="1" applyBorder="1" applyAlignment="1">
      <alignment horizontal="left" vertical="top" wrapText="1" indent="3"/>
    </xf>
    <xf numFmtId="0" fontId="4" fillId="0" borderId="6" xfId="0" applyFont="1" applyFill="1" applyBorder="1" applyAlignment="1">
      <alignment horizontal="center" vertical="top" wrapText="1"/>
    </xf>
    <xf numFmtId="0" fontId="9" fillId="0" borderId="0" xfId="1"/>
    <xf numFmtId="0" fontId="10" fillId="0" borderId="4" xfId="1" applyFont="1" applyBorder="1" applyAlignment="1">
      <alignment vertical="top" wrapText="1"/>
    </xf>
    <xf numFmtId="0" fontId="11" fillId="0" borderId="2" xfId="1" applyFont="1" applyBorder="1" applyAlignment="1">
      <alignment vertical="top" wrapText="1"/>
    </xf>
    <xf numFmtId="0" fontId="12" fillId="0" borderId="1" xfId="1" applyFont="1" applyBorder="1" applyAlignment="1">
      <alignment horizontal="center" vertical="top" wrapText="1"/>
    </xf>
    <xf numFmtId="0" fontId="12" fillId="0" borderId="8" xfId="1" applyFont="1" applyBorder="1" applyAlignment="1">
      <alignment horizontal="center" vertical="top" wrapText="1"/>
    </xf>
    <xf numFmtId="0" fontId="12" fillId="0" borderId="8" xfId="1" applyFont="1" applyFill="1" applyBorder="1" applyAlignment="1">
      <alignment horizontal="center" vertical="top" wrapText="1"/>
    </xf>
    <xf numFmtId="0" fontId="9" fillId="0" borderId="0" xfId="1" applyFont="1"/>
    <xf numFmtId="0" fontId="10" fillId="0" borderId="0" xfId="1" applyFont="1" applyBorder="1" applyAlignment="1">
      <alignment horizontal="center" vertical="top" wrapText="1"/>
    </xf>
    <xf numFmtId="0" fontId="13" fillId="0" borderId="2" xfId="1" applyFont="1" applyFill="1" applyBorder="1" applyAlignment="1">
      <alignment horizontal="center" vertical="top" wrapText="1"/>
    </xf>
    <xf numFmtId="0" fontId="14" fillId="0" borderId="2" xfId="1" applyFont="1" applyBorder="1" applyAlignment="1">
      <alignment horizontal="center" vertical="top" wrapText="1"/>
    </xf>
    <xf numFmtId="0" fontId="13" fillId="0" borderId="2" xfId="1" applyFont="1" applyBorder="1" applyAlignment="1">
      <alignment horizontal="center" vertical="top" wrapText="1"/>
    </xf>
    <xf numFmtId="0" fontId="13" fillId="0" borderId="0" xfId="1" applyFont="1" applyFill="1" applyBorder="1" applyAlignment="1">
      <alignment horizontal="center" vertical="top" wrapText="1"/>
    </xf>
    <xf numFmtId="0" fontId="11" fillId="0" borderId="0" xfId="1" applyFont="1" applyFill="1" applyBorder="1" applyAlignment="1">
      <alignment horizontal="center" vertical="top" wrapText="1"/>
    </xf>
    <xf numFmtId="0" fontId="2" fillId="0" borderId="0" xfId="1" applyFont="1" applyBorder="1" applyAlignment="1">
      <alignment horizontal="left" vertical="top"/>
    </xf>
    <xf numFmtId="0" fontId="13" fillId="0" borderId="2" xfId="1" applyFont="1" applyFill="1" applyBorder="1" applyAlignment="1">
      <alignment vertical="top" wrapText="1"/>
    </xf>
    <xf numFmtId="0" fontId="2" fillId="0" borderId="0" xfId="1" quotePrefix="1" applyFont="1" applyAlignment="1">
      <alignment horizontal="left"/>
    </xf>
    <xf numFmtId="3" fontId="4" fillId="0" borderId="0" xfId="0" applyNumberFormat="1" applyFont="1"/>
    <xf numFmtId="0" fontId="4" fillId="0" borderId="0" xfId="0" quotePrefix="1" applyFont="1"/>
    <xf numFmtId="0" fontId="6" fillId="0" borderId="2" xfId="0" applyFont="1" applyFill="1" applyBorder="1" applyAlignment="1">
      <alignment vertical="top" wrapText="1"/>
    </xf>
    <xf numFmtId="0" fontId="6" fillId="0" borderId="2" xfId="0" applyFont="1" applyFill="1" applyBorder="1" applyAlignment="1">
      <alignment horizontal="center" vertical="top" wrapText="1"/>
    </xf>
    <xf numFmtId="0" fontId="4" fillId="0" borderId="0" xfId="0" quotePrefix="1" applyFont="1" applyFill="1"/>
    <xf numFmtId="0" fontId="6" fillId="0" borderId="2" xfId="0" applyNumberFormat="1" applyFont="1" applyFill="1" applyBorder="1" applyAlignment="1">
      <alignment horizontal="center" vertical="center"/>
    </xf>
    <xf numFmtId="0" fontId="4" fillId="0" borderId="0" xfId="0" applyFont="1" applyFill="1" applyBorder="1" applyAlignment="1">
      <alignment horizontal="center"/>
    </xf>
    <xf numFmtId="0" fontId="4" fillId="0" borderId="0" xfId="0" applyNumberFormat="1" applyFont="1" applyFill="1" applyBorder="1" applyAlignment="1"/>
    <xf numFmtId="0" fontId="4" fillId="0" borderId="0" xfId="0" applyFont="1" applyFill="1" applyBorder="1" applyAlignment="1">
      <alignment horizontal="left"/>
    </xf>
    <xf numFmtId="0" fontId="4" fillId="0" borderId="0" xfId="0" applyFont="1" applyFill="1" applyAlignment="1">
      <alignment horizontal="left"/>
    </xf>
    <xf numFmtId="3" fontId="4" fillId="0" borderId="0" xfId="0" applyNumberFormat="1" applyFont="1" applyFill="1"/>
    <xf numFmtId="0" fontId="1" fillId="0" borderId="0" xfId="0" applyFont="1"/>
    <xf numFmtId="0" fontId="4" fillId="0" borderId="2" xfId="0" applyFont="1" applyFill="1" applyBorder="1" applyAlignment="1">
      <alignment vertical="top" wrapText="1"/>
    </xf>
    <xf numFmtId="4" fontId="4" fillId="0" borderId="2" xfId="0" applyNumberFormat="1" applyFont="1" applyFill="1" applyBorder="1" applyAlignment="1">
      <alignment horizontal="right" vertical="top" wrapText="1"/>
    </xf>
    <xf numFmtId="0" fontId="4" fillId="0" borderId="2" xfId="0" applyFont="1" applyFill="1" applyBorder="1" applyAlignment="1">
      <alignment horizontal="left" vertical="top" wrapText="1" indent="1"/>
    </xf>
    <xf numFmtId="0" fontId="3" fillId="0" borderId="2" xfId="0" applyFont="1" applyFill="1" applyBorder="1"/>
    <xf numFmtId="0" fontId="15" fillId="0" borderId="2" xfId="0" applyFont="1" applyFill="1" applyBorder="1" applyAlignment="1">
      <alignment horizontal="center" vertical="top" wrapText="1"/>
    </xf>
    <xf numFmtId="3" fontId="15" fillId="0" borderId="2" xfId="0" applyNumberFormat="1" applyFont="1" applyFill="1" applyBorder="1" applyAlignment="1">
      <alignment horizontal="center" vertical="top" wrapText="1"/>
    </xf>
    <xf numFmtId="4" fontId="4" fillId="0" borderId="2" xfId="0" applyNumberFormat="1" applyFont="1" applyFill="1" applyBorder="1" applyAlignment="1">
      <alignment horizontal="center" vertical="top" wrapText="1"/>
    </xf>
    <xf numFmtId="0" fontId="4" fillId="0" borderId="2" xfId="0" applyFont="1" applyFill="1" applyBorder="1" applyAlignment="1">
      <alignment horizontal="left" vertical="top" wrapText="1" indent="5"/>
    </xf>
    <xf numFmtId="0" fontId="4" fillId="0" borderId="2" xfId="0" applyFont="1" applyFill="1" applyBorder="1" applyAlignment="1">
      <alignment horizontal="left" vertical="top" wrapText="1" indent="7"/>
    </xf>
    <xf numFmtId="0" fontId="15" fillId="0" borderId="7" xfId="0" applyFont="1" applyFill="1" applyBorder="1" applyAlignment="1">
      <alignment horizontal="center" vertical="top" wrapText="1"/>
    </xf>
    <xf numFmtId="3" fontId="4" fillId="0" borderId="6" xfId="0" applyNumberFormat="1" applyFont="1" applyFill="1" applyBorder="1" applyAlignment="1">
      <alignment horizontal="center" vertical="top" wrapText="1"/>
    </xf>
    <xf numFmtId="165" fontId="4" fillId="0" borderId="2" xfId="0" applyNumberFormat="1" applyFont="1" applyFill="1" applyBorder="1" applyAlignment="1">
      <alignment horizontal="center" vertical="top" wrapText="1"/>
    </xf>
    <xf numFmtId="165" fontId="4" fillId="0" borderId="2" xfId="0" applyNumberFormat="1" applyFont="1" applyFill="1" applyBorder="1" applyAlignment="1">
      <alignment horizontal="right" vertical="top" wrapText="1"/>
    </xf>
    <xf numFmtId="1" fontId="4" fillId="0" borderId="2" xfId="0" applyNumberFormat="1" applyFont="1" applyFill="1" applyBorder="1" applyAlignment="1">
      <alignment horizontal="center" vertical="top" wrapText="1"/>
    </xf>
    <xf numFmtId="166" fontId="4" fillId="0" borderId="2" xfId="0" applyNumberFormat="1" applyFont="1" applyFill="1" applyBorder="1" applyAlignment="1">
      <alignment horizontal="center" vertical="top" wrapText="1"/>
    </xf>
    <xf numFmtId="2" fontId="4" fillId="0" borderId="2" xfId="0" applyNumberFormat="1" applyFont="1" applyFill="1" applyBorder="1" applyAlignment="1">
      <alignment horizontal="center" vertical="top" wrapText="1"/>
    </xf>
    <xf numFmtId="0" fontId="4" fillId="0" borderId="2" xfId="1" applyFont="1" applyBorder="1" applyAlignment="1">
      <alignment horizontal="center" vertical="top" wrapText="1"/>
    </xf>
    <xf numFmtId="3" fontId="4" fillId="0" borderId="2" xfId="1" applyNumberFormat="1" applyFont="1" applyFill="1" applyBorder="1" applyAlignment="1">
      <alignment horizontal="center" vertical="top" wrapText="1"/>
    </xf>
    <xf numFmtId="0" fontId="4" fillId="0" borderId="2" xfId="1" applyFont="1" applyFill="1" applyBorder="1" applyAlignment="1">
      <alignment horizontal="center" vertical="top" wrapText="1"/>
    </xf>
    <xf numFmtId="0" fontId="4" fillId="0" borderId="2" xfId="0" applyFont="1" applyFill="1" applyBorder="1" applyAlignment="1">
      <alignment horizontal="left" vertical="top" wrapText="1"/>
    </xf>
    <xf numFmtId="0" fontId="14" fillId="0" borderId="2" xfId="1" applyFont="1" applyFill="1" applyBorder="1" applyAlignment="1">
      <alignment horizontal="left" vertical="top" wrapText="1"/>
    </xf>
    <xf numFmtId="3" fontId="14" fillId="0" borderId="2" xfId="1" applyNumberFormat="1" applyFont="1" applyFill="1" applyBorder="1" applyAlignment="1">
      <alignment horizontal="center" vertical="top" wrapText="1"/>
    </xf>
    <xf numFmtId="0" fontId="14" fillId="0" borderId="2" xfId="1" applyFont="1" applyFill="1" applyBorder="1" applyAlignment="1">
      <alignment horizontal="center" vertical="top" wrapText="1"/>
    </xf>
    <xf numFmtId="1" fontId="2" fillId="0" borderId="0" xfId="0" applyNumberFormat="1" applyFont="1"/>
    <xf numFmtId="0" fontId="2" fillId="0" borderId="0" xfId="0" quotePrefix="1" applyFont="1"/>
    <xf numFmtId="0" fontId="17" fillId="0" borderId="0" xfId="0" applyFont="1" applyFill="1"/>
    <xf numFmtId="0" fontId="2" fillId="0" borderId="2" xfId="0" applyFont="1" applyFill="1" applyBorder="1"/>
    <xf numFmtId="0" fontId="2" fillId="0" borderId="2" xfId="0" applyFont="1" applyBorder="1"/>
    <xf numFmtId="0" fontId="1" fillId="0" borderId="0" xfId="0" applyFont="1" applyFill="1"/>
    <xf numFmtId="2" fontId="2" fillId="0" borderId="2" xfId="0" applyNumberFormat="1" applyFont="1" applyFill="1" applyBorder="1"/>
    <xf numFmtId="0" fontId="2" fillId="0" borderId="11" xfId="0" applyFont="1" applyFill="1" applyBorder="1"/>
    <xf numFmtId="0" fontId="2" fillId="0" borderId="13" xfId="0" applyFont="1" applyFill="1" applyBorder="1"/>
    <xf numFmtId="0" fontId="2" fillId="0" borderId="0" xfId="0" applyFont="1" applyFill="1"/>
    <xf numFmtId="0" fontId="2" fillId="0" borderId="4" xfId="0" applyFont="1" applyFill="1" applyBorder="1"/>
    <xf numFmtId="0" fontId="2" fillId="0" borderId="9" xfId="0" applyFont="1" applyFill="1" applyBorder="1"/>
    <xf numFmtId="2" fontId="2" fillId="0" borderId="9" xfId="0" applyNumberFormat="1" applyFont="1" applyFill="1" applyBorder="1"/>
    <xf numFmtId="0" fontId="2" fillId="0" borderId="12" xfId="0" applyFont="1" applyFill="1" applyBorder="1"/>
    <xf numFmtId="0" fontId="2" fillId="0" borderId="10" xfId="0" applyFont="1" applyFill="1" applyBorder="1"/>
    <xf numFmtId="164" fontId="4" fillId="0" borderId="2" xfId="0" applyNumberFormat="1" applyFont="1" applyFill="1" applyBorder="1" applyAlignment="1">
      <alignment horizontal="right" vertical="top" wrapText="1"/>
    </xf>
    <xf numFmtId="164" fontId="15" fillId="0" borderId="2" xfId="0" applyNumberFormat="1" applyFont="1" applyFill="1" applyBorder="1" applyAlignment="1">
      <alignment horizontal="right" vertical="top" wrapText="1"/>
    </xf>
    <xf numFmtId="167" fontId="6" fillId="0" borderId="2" xfId="0" applyNumberFormat="1" applyFont="1" applyFill="1" applyBorder="1" applyAlignment="1">
      <alignment horizontal="right" vertical="top" wrapText="1"/>
    </xf>
    <xf numFmtId="0" fontId="1" fillId="0" borderId="2" xfId="0" applyFont="1" applyFill="1" applyBorder="1" applyAlignment="1">
      <alignment vertical="center"/>
    </xf>
    <xf numFmtId="0" fontId="6" fillId="0" borderId="2" xfId="0" applyFont="1" applyFill="1" applyBorder="1" applyAlignment="1">
      <alignment vertical="center"/>
    </xf>
    <xf numFmtId="167" fontId="6" fillId="0" borderId="2" xfId="0" applyNumberFormat="1" applyFont="1" applyFill="1" applyBorder="1" applyAlignment="1">
      <alignment horizontal="right" vertical="center" wrapText="1"/>
    </xf>
    <xf numFmtId="3" fontId="2" fillId="0" borderId="2" xfId="0" applyNumberFormat="1" applyFont="1" applyFill="1" applyBorder="1"/>
    <xf numFmtId="0" fontId="2" fillId="0" borderId="2" xfId="0" applyFont="1" applyFill="1" applyBorder="1" applyAlignment="1">
      <alignment horizontal="left" vertical="top" wrapText="1" indent="1"/>
    </xf>
    <xf numFmtId="0" fontId="2" fillId="0" borderId="2" xfId="0" applyFont="1" applyFill="1" applyBorder="1" applyAlignment="1">
      <alignment horizontal="center" vertical="top" wrapText="1"/>
    </xf>
    <xf numFmtId="0" fontId="10" fillId="0" borderId="5" xfId="1" applyFont="1" applyBorder="1" applyAlignment="1">
      <alignment horizontal="center" vertical="top" wrapText="1"/>
    </xf>
    <xf numFmtId="0" fontId="10" fillId="0" borderId="7" xfId="1" applyFont="1" applyBorder="1" applyAlignment="1">
      <alignment horizontal="center" vertical="top" wrapText="1"/>
    </xf>
    <xf numFmtId="0" fontId="10" fillId="0" borderId="6" xfId="1" applyFont="1" applyBorder="1" applyAlignment="1">
      <alignment horizontal="center" vertical="top" wrapText="1"/>
    </xf>
    <xf numFmtId="0" fontId="11" fillId="0" borderId="5" xfId="1" applyFont="1" applyBorder="1" applyAlignment="1">
      <alignment horizontal="center" vertical="top" wrapText="1"/>
    </xf>
    <xf numFmtId="0" fontId="11" fillId="0" borderId="6" xfId="1" applyFont="1" applyBorder="1" applyAlignment="1">
      <alignment horizontal="center" vertical="top" wrapText="1"/>
    </xf>
    <xf numFmtId="0" fontId="10" fillId="0" borderId="2" xfId="1" applyFont="1" applyBorder="1" applyAlignment="1">
      <alignment horizontal="center" vertical="top" wrapText="1"/>
    </xf>
    <xf numFmtId="0" fontId="2" fillId="0" borderId="0" xfId="0" applyFont="1" applyAlignment="1">
      <alignment horizontal="left" vertical="top" wrapText="1"/>
    </xf>
    <xf numFmtId="0" fontId="6" fillId="0" borderId="1" xfId="0" applyNumberFormat="1" applyFont="1" applyFill="1" applyBorder="1" applyAlignment="1">
      <alignment horizontal="center" wrapText="1"/>
    </xf>
    <xf numFmtId="0" fontId="6" fillId="0" borderId="3" xfId="0" applyNumberFormat="1" applyFont="1" applyFill="1" applyBorder="1" applyAlignment="1">
      <alignment horizontal="center" wrapText="1"/>
    </xf>
    <xf numFmtId="3" fontId="15" fillId="0" borderId="5" xfId="0" applyNumberFormat="1" applyFont="1" applyFill="1" applyBorder="1" applyAlignment="1">
      <alignment horizontal="center" vertical="top" wrapText="1"/>
    </xf>
    <xf numFmtId="3" fontId="15" fillId="0" borderId="7" xfId="0" applyNumberFormat="1" applyFont="1" applyFill="1" applyBorder="1" applyAlignment="1">
      <alignment horizontal="center" vertical="top" wrapText="1"/>
    </xf>
    <xf numFmtId="3" fontId="15" fillId="0" borderId="6" xfId="0" applyNumberFormat="1" applyFont="1" applyFill="1" applyBorder="1" applyAlignment="1">
      <alignment horizontal="center" vertical="top" wrapText="1"/>
    </xf>
    <xf numFmtId="3" fontId="6" fillId="0" borderId="2" xfId="0" applyNumberFormat="1" applyFont="1" applyFill="1" applyBorder="1" applyAlignment="1">
      <alignment horizontal="center" vertical="top" wrapText="1"/>
    </xf>
    <xf numFmtId="0" fontId="6" fillId="0" borderId="2" xfId="0" applyNumberFormat="1" applyFont="1" applyFill="1" applyBorder="1" applyAlignment="1">
      <alignment horizontal="left" wrapText="1"/>
    </xf>
    <xf numFmtId="3" fontId="6" fillId="0" borderId="2" xfId="0" applyNumberFormat="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RG\Documents\ICR\1686.10%20(hard)\x0660.12\0660.12%20Supporting%20Calculation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Respondents"/>
      <sheetName val="# Responses"/>
      <sheetName val="Respondent Burden"/>
      <sheetName val="Agency Burden"/>
    </sheetNames>
    <sheetDataSet>
      <sheetData sheetId="0" refreshError="1"/>
      <sheetData sheetId="1" refreshError="1"/>
      <sheetData sheetId="2" refreshError="1">
        <row r="9">
          <cell r="M9">
            <v>158</v>
          </cell>
        </row>
        <row r="10">
          <cell r="M10">
            <v>0</v>
          </cell>
        </row>
        <row r="14">
          <cell r="D14">
            <v>1</v>
          </cell>
        </row>
        <row r="15">
          <cell r="D15">
            <v>1</v>
          </cell>
        </row>
        <row r="16">
          <cell r="D16">
            <v>1</v>
          </cell>
        </row>
        <row r="18">
          <cell r="D18">
            <v>2</v>
          </cell>
        </row>
      </sheetData>
      <sheetData sheetId="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10"/>
  <sheetViews>
    <sheetView tabSelected="1" workbookViewId="0">
      <selection activeCell="E20" sqref="E20"/>
    </sheetView>
  </sheetViews>
  <sheetFormatPr defaultRowHeight="12.75" x14ac:dyDescent="0.2"/>
  <cols>
    <col min="1" max="1" width="1" style="24" customWidth="1"/>
    <col min="2" max="2" width="9.7109375" style="24" customWidth="1"/>
    <col min="3" max="3" width="12.85546875" style="24" bestFit="1" customWidth="1"/>
    <col min="4" max="4" width="15.5703125" style="24" bestFit="1" customWidth="1"/>
    <col min="5" max="5" width="18.5703125" style="24" customWidth="1"/>
    <col min="6" max="6" width="15.5703125" style="24" bestFit="1" customWidth="1"/>
    <col min="7" max="7" width="12.85546875" style="24" customWidth="1"/>
    <col min="8" max="16384" width="9.140625" style="24"/>
  </cols>
  <sheetData>
    <row r="2" spans="2:7" ht="15.75" x14ac:dyDescent="0.2">
      <c r="B2" s="99" t="s">
        <v>31</v>
      </c>
      <c r="C2" s="100"/>
      <c r="D2" s="100"/>
      <c r="E2" s="100"/>
      <c r="F2" s="100"/>
      <c r="G2" s="101"/>
    </row>
    <row r="3" spans="2:7" ht="24" customHeight="1" x14ac:dyDescent="0.2">
      <c r="B3" s="25"/>
      <c r="C3" s="102" t="s">
        <v>32</v>
      </c>
      <c r="D3" s="103"/>
      <c r="E3" s="26" t="s">
        <v>33</v>
      </c>
      <c r="F3" s="102"/>
      <c r="G3" s="103"/>
    </row>
    <row r="4" spans="2:7" x14ac:dyDescent="0.2">
      <c r="B4" s="27"/>
      <c r="C4" s="28" t="s">
        <v>0</v>
      </c>
      <c r="D4" s="28" t="s">
        <v>1</v>
      </c>
      <c r="E4" s="28" t="s">
        <v>2</v>
      </c>
      <c r="F4" s="28" t="s">
        <v>3</v>
      </c>
      <c r="G4" s="28" t="s">
        <v>4</v>
      </c>
    </row>
    <row r="5" spans="2:7" ht="51" x14ac:dyDescent="0.2">
      <c r="B5" s="28" t="s">
        <v>34</v>
      </c>
      <c r="C5" s="28" t="s">
        <v>35</v>
      </c>
      <c r="D5" s="28" t="s">
        <v>36</v>
      </c>
      <c r="E5" s="29" t="s">
        <v>37</v>
      </c>
      <c r="F5" s="28" t="s">
        <v>38</v>
      </c>
      <c r="G5" s="28" t="s">
        <v>31</v>
      </c>
    </row>
    <row r="6" spans="2:7" x14ac:dyDescent="0.2">
      <c r="B6" s="28"/>
      <c r="C6" s="28"/>
      <c r="D6" s="28"/>
      <c r="E6" s="28"/>
      <c r="F6" s="28"/>
      <c r="G6" s="28" t="s">
        <v>39</v>
      </c>
    </row>
    <row r="7" spans="2:7" x14ac:dyDescent="0.2">
      <c r="B7" s="68">
        <v>1</v>
      </c>
      <c r="C7" s="69">
        <f>'[1]Respondent Burden'!M10</f>
        <v>0</v>
      </c>
      <c r="D7" s="69">
        <v>2</v>
      </c>
      <c r="E7" s="70">
        <v>0</v>
      </c>
      <c r="F7" s="69">
        <v>0</v>
      </c>
      <c r="G7" s="69">
        <f>C7+D7+E7-F7</f>
        <v>2</v>
      </c>
    </row>
    <row r="8" spans="2:7" x14ac:dyDescent="0.2">
      <c r="B8" s="68">
        <v>2</v>
      </c>
      <c r="C8" s="70">
        <f>C7</f>
        <v>0</v>
      </c>
      <c r="D8" s="70">
        <f>G7</f>
        <v>2</v>
      </c>
      <c r="E8" s="70">
        <v>0</v>
      </c>
      <c r="F8" s="70">
        <v>0</v>
      </c>
      <c r="G8" s="70">
        <f t="shared" ref="G8:G9" si="0">C8+D8+E8-F8</f>
        <v>2</v>
      </c>
    </row>
    <row r="9" spans="2:7" x14ac:dyDescent="0.2">
      <c r="B9" s="68">
        <v>3</v>
      </c>
      <c r="C9" s="70">
        <f>C7</f>
        <v>0</v>
      </c>
      <c r="D9" s="70">
        <f>G8</f>
        <v>2</v>
      </c>
      <c r="E9" s="70">
        <v>0</v>
      </c>
      <c r="F9" s="70">
        <v>0</v>
      </c>
      <c r="G9" s="70">
        <f t="shared" si="0"/>
        <v>2</v>
      </c>
    </row>
    <row r="10" spans="2:7" s="30" customFormat="1" x14ac:dyDescent="0.2">
      <c r="B10" s="68" t="s">
        <v>40</v>
      </c>
      <c r="C10" s="69">
        <f>AVERAGE(C7:C9)</f>
        <v>0</v>
      </c>
      <c r="D10" s="69">
        <f t="shared" ref="D10:G10" si="1">AVERAGE(D7:D9)</f>
        <v>2</v>
      </c>
      <c r="E10" s="69">
        <f t="shared" si="1"/>
        <v>0</v>
      </c>
      <c r="F10" s="69">
        <f t="shared" si="1"/>
        <v>0</v>
      </c>
      <c r="G10" s="69">
        <f t="shared" si="1"/>
        <v>2</v>
      </c>
    </row>
  </sheetData>
  <mergeCells count="3">
    <mergeCell ref="B2:G2"/>
    <mergeCell ref="C3:D3"/>
    <mergeCell ref="F3:G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1"/>
  <sheetViews>
    <sheetView workbookViewId="0">
      <selection activeCell="D10" sqref="D10"/>
    </sheetView>
  </sheetViews>
  <sheetFormatPr defaultColWidth="9.140625" defaultRowHeight="12.75" x14ac:dyDescent="0.2"/>
  <cols>
    <col min="1" max="1" width="0.7109375" style="30" customWidth="1"/>
    <col min="2" max="2" width="31.28515625" style="30" customWidth="1"/>
    <col min="3" max="4" width="10" style="30" customWidth="1"/>
    <col min="5" max="5" width="16" style="30" customWidth="1"/>
    <col min="6" max="6" width="10.5703125" style="30" customWidth="1"/>
    <col min="7" max="7" width="1" style="30" customWidth="1"/>
    <col min="8" max="16384" width="9.140625" style="30"/>
  </cols>
  <sheetData>
    <row r="2" spans="2:8" ht="15.75" customHeight="1" x14ac:dyDescent="0.2">
      <c r="B2" s="104" t="s">
        <v>41</v>
      </c>
      <c r="C2" s="104"/>
      <c r="D2" s="104"/>
      <c r="E2" s="104"/>
      <c r="F2" s="104"/>
      <c r="G2" s="31"/>
    </row>
    <row r="3" spans="2:8" ht="63.75" customHeight="1" x14ac:dyDescent="0.2">
      <c r="B3" s="32" t="s">
        <v>42</v>
      </c>
      <c r="C3" s="33" t="s">
        <v>43</v>
      </c>
      <c r="D3" s="33" t="s">
        <v>44</v>
      </c>
      <c r="E3" s="34" t="s">
        <v>45</v>
      </c>
      <c r="F3" s="32" t="s">
        <v>46</v>
      </c>
      <c r="G3" s="35"/>
    </row>
    <row r="4" spans="2:8" x14ac:dyDescent="0.2">
      <c r="B4" s="72" t="s">
        <v>63</v>
      </c>
      <c r="C4" s="73">
        <v>0</v>
      </c>
      <c r="D4" s="73">
        <v>5</v>
      </c>
      <c r="E4" s="74">
        <v>0</v>
      </c>
      <c r="F4" s="74">
        <f>C4*D4+E4</f>
        <v>0</v>
      </c>
      <c r="G4" s="36"/>
    </row>
    <row r="5" spans="2:8" x14ac:dyDescent="0.2">
      <c r="B5" s="72" t="s">
        <v>104</v>
      </c>
      <c r="C5" s="73">
        <v>2</v>
      </c>
      <c r="D5" s="73">
        <f>'[1]Respondent Burden'!D14</f>
        <v>1</v>
      </c>
      <c r="E5" s="74">
        <v>0</v>
      </c>
      <c r="F5" s="74">
        <f>C5*D5+E5</f>
        <v>2</v>
      </c>
      <c r="G5" s="36"/>
    </row>
    <row r="6" spans="2:8" ht="24" x14ac:dyDescent="0.2">
      <c r="B6" s="72" t="s">
        <v>105</v>
      </c>
      <c r="C6" s="73">
        <f>C5</f>
        <v>2</v>
      </c>
      <c r="D6" s="73">
        <f>'[1]Respondent Burden'!D15</f>
        <v>1</v>
      </c>
      <c r="E6" s="74">
        <v>0</v>
      </c>
      <c r="F6" s="74">
        <f>C6*D6+E6</f>
        <v>2</v>
      </c>
      <c r="G6" s="36"/>
    </row>
    <row r="7" spans="2:8" ht="24" x14ac:dyDescent="0.2">
      <c r="B7" s="72" t="s">
        <v>110</v>
      </c>
      <c r="C7" s="73">
        <f>C5</f>
        <v>2</v>
      </c>
      <c r="D7" s="73">
        <f>'[1]Respondent Burden'!D16</f>
        <v>1</v>
      </c>
      <c r="E7" s="74">
        <v>0</v>
      </c>
      <c r="F7" s="74">
        <f>C7*D7+E7</f>
        <v>2</v>
      </c>
      <c r="G7" s="36"/>
      <c r="H7" s="37"/>
    </row>
    <row r="8" spans="2:8" x14ac:dyDescent="0.2">
      <c r="B8" s="72" t="s">
        <v>106</v>
      </c>
      <c r="C8" s="73">
        <f>C5</f>
        <v>2</v>
      </c>
      <c r="D8" s="73">
        <f>'[1]Respondent Burden'!D18</f>
        <v>2</v>
      </c>
      <c r="E8" s="74">
        <v>0</v>
      </c>
      <c r="F8" s="74">
        <f t="shared" ref="F8" si="0">C8*D8+E8</f>
        <v>4</v>
      </c>
      <c r="G8" s="36"/>
    </row>
    <row r="9" spans="2:8" x14ac:dyDescent="0.2">
      <c r="B9" s="72" t="s">
        <v>107</v>
      </c>
      <c r="C9" s="73">
        <f>C5</f>
        <v>2</v>
      </c>
      <c r="D9" s="73">
        <v>4</v>
      </c>
      <c r="E9" s="74">
        <v>0</v>
      </c>
      <c r="F9" s="74">
        <f t="shared" ref="F9" si="1">C9*D9+E9</f>
        <v>8</v>
      </c>
      <c r="G9" s="36"/>
    </row>
    <row r="10" spans="2:8" x14ac:dyDescent="0.2">
      <c r="B10" s="72" t="s">
        <v>64</v>
      </c>
      <c r="C10" s="73">
        <f>C5</f>
        <v>2</v>
      </c>
      <c r="D10" s="73">
        <v>1</v>
      </c>
      <c r="E10" s="74">
        <v>0</v>
      </c>
      <c r="F10" s="74">
        <f t="shared" ref="F10" si="2">C10*D10+E10</f>
        <v>2</v>
      </c>
      <c r="G10" s="36"/>
    </row>
    <row r="11" spans="2:8" x14ac:dyDescent="0.2">
      <c r="B11" s="38"/>
      <c r="C11" s="38"/>
      <c r="D11" s="38"/>
      <c r="E11" s="74" t="s">
        <v>6</v>
      </c>
      <c r="F11" s="74">
        <f>SUM(F4:F10)</f>
        <v>20</v>
      </c>
      <c r="G11" s="35"/>
      <c r="H11" s="39"/>
    </row>
  </sheetData>
  <mergeCells count="1">
    <mergeCell ref="B2:F2"/>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58"/>
  <sheetViews>
    <sheetView topLeftCell="A20" zoomScaleNormal="100" workbookViewId="0">
      <selection activeCell="B56" sqref="B56:J56"/>
    </sheetView>
  </sheetViews>
  <sheetFormatPr defaultRowHeight="12.75" x14ac:dyDescent="0.2"/>
  <cols>
    <col min="1" max="1" width="0.7109375" style="1" customWidth="1"/>
    <col min="2" max="2" width="44.42578125" style="1" customWidth="1"/>
    <col min="3" max="3" width="12.7109375" style="1" customWidth="1"/>
    <col min="4" max="4" width="12.5703125" style="1" customWidth="1"/>
    <col min="5" max="5" width="13.42578125" style="1" customWidth="1"/>
    <col min="6" max="6" width="11.140625" style="1" customWidth="1"/>
    <col min="7" max="7" width="10.28515625" style="1" customWidth="1"/>
    <col min="8" max="8" width="11.85546875" style="1" customWidth="1"/>
    <col min="9" max="9" width="12.140625" style="1" customWidth="1"/>
    <col min="10" max="10" width="11.7109375" style="1" customWidth="1"/>
    <col min="11" max="11" width="5.85546875" style="1" customWidth="1"/>
    <col min="12" max="12" width="11.140625" style="1" customWidth="1"/>
    <col min="13" max="13" width="8.5703125" style="1" bestFit="1" customWidth="1"/>
    <col min="14" max="14" width="8" style="1" bestFit="1" customWidth="1"/>
    <col min="15" max="16384" width="9.140625" style="1"/>
  </cols>
  <sheetData>
    <row r="1" spans="1:14" s="5" customFormat="1" ht="15.75" x14ac:dyDescent="0.25">
      <c r="A1" s="2"/>
      <c r="B1" s="3" t="s">
        <v>92</v>
      </c>
      <c r="C1" s="2"/>
      <c r="D1" s="2"/>
      <c r="E1" s="2"/>
      <c r="F1" s="2"/>
      <c r="G1" s="2"/>
      <c r="H1" s="2"/>
      <c r="I1" s="2"/>
      <c r="J1" s="4"/>
    </row>
    <row r="2" spans="1:14" s="5" customFormat="1" x14ac:dyDescent="0.2">
      <c r="J2" s="6"/>
    </row>
    <row r="3" spans="1:14" s="10" customFormat="1" ht="12.75" customHeight="1" x14ac:dyDescent="0.2">
      <c r="A3" s="7"/>
      <c r="B3" s="106" t="s">
        <v>7</v>
      </c>
      <c r="C3" s="8" t="s">
        <v>8</v>
      </c>
      <c r="D3" s="8" t="s">
        <v>9</v>
      </c>
      <c r="E3" s="8" t="s">
        <v>10</v>
      </c>
      <c r="F3" s="8" t="s">
        <v>11</v>
      </c>
      <c r="G3" s="8" t="s">
        <v>12</v>
      </c>
      <c r="H3" s="8" t="s">
        <v>13</v>
      </c>
      <c r="I3" s="8" t="s">
        <v>14</v>
      </c>
      <c r="J3" s="9" t="s">
        <v>15</v>
      </c>
    </row>
    <row r="4" spans="1:14" s="14" customFormat="1" ht="51" x14ac:dyDescent="0.2">
      <c r="A4" s="11"/>
      <c r="B4" s="107"/>
      <c r="C4" s="12" t="s">
        <v>16</v>
      </c>
      <c r="D4" s="12" t="s">
        <v>17</v>
      </c>
      <c r="E4" s="12" t="s">
        <v>18</v>
      </c>
      <c r="F4" s="12" t="s">
        <v>19</v>
      </c>
      <c r="G4" s="12" t="s">
        <v>20</v>
      </c>
      <c r="H4" s="12" t="s">
        <v>21</v>
      </c>
      <c r="I4" s="12" t="s">
        <v>22</v>
      </c>
      <c r="J4" s="13" t="s">
        <v>23</v>
      </c>
    </row>
    <row r="5" spans="1:14" s="2" customFormat="1" x14ac:dyDescent="0.2">
      <c r="B5" s="52" t="s">
        <v>5</v>
      </c>
      <c r="C5" s="15" t="s">
        <v>24</v>
      </c>
      <c r="D5" s="15"/>
      <c r="E5" s="15"/>
      <c r="F5" s="15"/>
      <c r="G5" s="15"/>
      <c r="H5" s="15"/>
      <c r="I5" s="15"/>
      <c r="J5" s="53"/>
    </row>
    <row r="6" spans="1:14" s="5" customFormat="1" x14ac:dyDescent="0.2">
      <c r="B6" s="52" t="s">
        <v>25</v>
      </c>
      <c r="C6" s="15" t="s">
        <v>24</v>
      </c>
      <c r="D6" s="15"/>
      <c r="E6" s="15"/>
      <c r="F6" s="15"/>
      <c r="G6" s="15"/>
      <c r="H6" s="15"/>
      <c r="I6" s="15"/>
      <c r="J6" s="53"/>
    </row>
    <row r="7" spans="1:14" s="2" customFormat="1" ht="25.5" x14ac:dyDescent="0.2">
      <c r="B7" s="52" t="s">
        <v>59</v>
      </c>
      <c r="C7" s="15" t="s">
        <v>24</v>
      </c>
      <c r="D7" s="15"/>
      <c r="E7" s="15"/>
      <c r="F7" s="15"/>
      <c r="G7" s="15"/>
      <c r="H7" s="15"/>
      <c r="I7" s="15"/>
      <c r="J7" s="53"/>
      <c r="L7" s="82" t="s">
        <v>112</v>
      </c>
      <c r="M7" s="83"/>
      <c r="N7" s="84" t="s">
        <v>116</v>
      </c>
    </row>
    <row r="8" spans="1:14" s="2" customFormat="1" ht="15.75" x14ac:dyDescent="0.2">
      <c r="B8" s="52" t="s">
        <v>61</v>
      </c>
      <c r="C8" s="15"/>
      <c r="D8" s="15"/>
      <c r="E8" s="15"/>
      <c r="F8" s="15"/>
      <c r="G8" s="15"/>
      <c r="H8" s="15"/>
      <c r="I8" s="15"/>
      <c r="J8" s="53"/>
      <c r="L8" s="85" t="s">
        <v>113</v>
      </c>
      <c r="M8" s="86">
        <v>117.92</v>
      </c>
      <c r="N8" s="2" t="s">
        <v>119</v>
      </c>
    </row>
    <row r="9" spans="1:14" s="5" customFormat="1" x14ac:dyDescent="0.2">
      <c r="A9" s="2"/>
      <c r="B9" s="54" t="s">
        <v>129</v>
      </c>
      <c r="C9" s="15">
        <v>1</v>
      </c>
      <c r="D9" s="15">
        <v>1</v>
      </c>
      <c r="E9" s="16">
        <f>C9*D9</f>
        <v>1</v>
      </c>
      <c r="F9" s="16">
        <v>2</v>
      </c>
      <c r="G9" s="16">
        <f>E9*F9</f>
        <v>2</v>
      </c>
      <c r="H9" s="63">
        <f>G9*0.05</f>
        <v>0.1</v>
      </c>
      <c r="I9" s="63">
        <f>G9*0.1</f>
        <v>0.2</v>
      </c>
      <c r="J9" s="90">
        <f>G9*$M$8+H9*$M$9+I9*$M$10</f>
        <v>261.98400000000004</v>
      </c>
      <c r="K9" s="18"/>
      <c r="L9" s="85" t="s">
        <v>114</v>
      </c>
      <c r="M9" s="87">
        <v>147.4</v>
      </c>
      <c r="N9" s="2" t="s">
        <v>119</v>
      </c>
    </row>
    <row r="10" spans="1:14" s="5" customFormat="1" x14ac:dyDescent="0.2">
      <c r="A10" s="2"/>
      <c r="B10" s="54" t="s">
        <v>28</v>
      </c>
      <c r="C10" s="15" t="s">
        <v>62</v>
      </c>
      <c r="D10" s="15"/>
      <c r="E10" s="15"/>
      <c r="F10" s="15"/>
      <c r="G10" s="15"/>
      <c r="H10" s="15"/>
      <c r="I10" s="15"/>
      <c r="J10" s="53"/>
      <c r="L10" s="88" t="s">
        <v>115</v>
      </c>
      <c r="M10" s="89">
        <v>57.02</v>
      </c>
      <c r="N10" s="2" t="s">
        <v>119</v>
      </c>
    </row>
    <row r="11" spans="1:14" s="5" customFormat="1" x14ac:dyDescent="0.2">
      <c r="A11" s="2"/>
      <c r="B11" s="54" t="s">
        <v>47</v>
      </c>
      <c r="C11" s="15" t="s">
        <v>62</v>
      </c>
      <c r="D11" s="15"/>
      <c r="E11" s="16"/>
      <c r="F11" s="16"/>
      <c r="G11" s="16"/>
      <c r="H11" s="16"/>
      <c r="I11" s="16"/>
      <c r="J11" s="17"/>
      <c r="K11" s="18"/>
    </row>
    <row r="12" spans="1:14" s="5" customFormat="1" x14ac:dyDescent="0.2">
      <c r="A12" s="2"/>
      <c r="B12" s="54" t="s">
        <v>48</v>
      </c>
      <c r="C12" s="15" t="s">
        <v>62</v>
      </c>
      <c r="D12" s="15"/>
      <c r="E12" s="16"/>
      <c r="F12" s="16"/>
      <c r="G12" s="16"/>
      <c r="H12" s="16"/>
      <c r="I12" s="16"/>
      <c r="J12" s="17"/>
      <c r="K12" s="18"/>
    </row>
    <row r="13" spans="1:14" s="5" customFormat="1" x14ac:dyDescent="0.2">
      <c r="A13" s="2"/>
      <c r="B13" s="54" t="s">
        <v>49</v>
      </c>
      <c r="C13" s="15"/>
      <c r="D13" s="15"/>
      <c r="E13" s="16"/>
      <c r="F13" s="16"/>
      <c r="G13" s="16"/>
      <c r="H13" s="16"/>
      <c r="I13" s="16"/>
      <c r="J13" s="17"/>
      <c r="K13" s="18"/>
    </row>
    <row r="14" spans="1:14" s="5" customFormat="1" x14ac:dyDescent="0.2">
      <c r="A14" s="2"/>
      <c r="B14" s="22" t="s">
        <v>72</v>
      </c>
      <c r="C14" s="15" t="s">
        <v>24</v>
      </c>
      <c r="D14" s="23"/>
      <c r="E14" s="16"/>
      <c r="F14" s="16"/>
      <c r="G14" s="16"/>
      <c r="H14" s="16"/>
      <c r="I14" s="16"/>
      <c r="J14" s="17"/>
      <c r="K14" s="18"/>
      <c r="L14" s="19" t="s">
        <v>26</v>
      </c>
      <c r="M14" s="19" t="s">
        <v>27</v>
      </c>
    </row>
    <row r="15" spans="1:14" s="5" customFormat="1" x14ac:dyDescent="0.2">
      <c r="A15" s="2"/>
      <c r="B15" s="22" t="s">
        <v>73</v>
      </c>
      <c r="C15" s="15" t="s">
        <v>24</v>
      </c>
      <c r="D15" s="23"/>
      <c r="E15" s="16"/>
      <c r="F15" s="16"/>
      <c r="G15" s="16"/>
      <c r="H15" s="16"/>
      <c r="I15" s="16"/>
      <c r="J15" s="17"/>
      <c r="K15" s="18"/>
      <c r="L15" s="20" t="s">
        <v>29</v>
      </c>
      <c r="M15" s="96">
        <v>2</v>
      </c>
    </row>
    <row r="16" spans="1:14" s="5" customFormat="1" x14ac:dyDescent="0.2">
      <c r="A16" s="2"/>
      <c r="B16" s="22" t="s">
        <v>97</v>
      </c>
      <c r="C16" s="15">
        <v>2</v>
      </c>
      <c r="D16" s="23">
        <v>1</v>
      </c>
      <c r="E16" s="16">
        <f t="shared" ref="E16:E24" si="0">C16*D16</f>
        <v>2</v>
      </c>
      <c r="F16" s="16">
        <v>2</v>
      </c>
      <c r="G16" s="65">
        <f t="shared" ref="G16:G24" si="1">E16*F16</f>
        <v>4</v>
      </c>
      <c r="H16" s="66">
        <f t="shared" ref="H16:H24" si="2">G16*0.05</f>
        <v>0.2</v>
      </c>
      <c r="I16" s="66">
        <f t="shared" ref="I16:I24" si="3">G16*0.1</f>
        <v>0.4</v>
      </c>
      <c r="J16" s="90">
        <f t="shared" ref="J16:J24" si="4">G16*$M$8+H16*$M$9+I16*$M$10</f>
        <v>523.96800000000007</v>
      </c>
      <c r="K16" s="18"/>
      <c r="L16" s="20" t="s">
        <v>30</v>
      </c>
      <c r="M16" s="21">
        <v>0</v>
      </c>
    </row>
    <row r="17" spans="1:13" s="5" customFormat="1" ht="25.5" x14ac:dyDescent="0.2">
      <c r="A17" s="2"/>
      <c r="B17" s="22" t="s">
        <v>74</v>
      </c>
      <c r="C17" s="15">
        <v>2</v>
      </c>
      <c r="D17" s="23">
        <v>1</v>
      </c>
      <c r="E17" s="16">
        <f t="shared" si="0"/>
        <v>2</v>
      </c>
      <c r="F17" s="16">
        <f>F16</f>
        <v>2</v>
      </c>
      <c r="G17" s="65">
        <f t="shared" si="1"/>
        <v>4</v>
      </c>
      <c r="H17" s="66">
        <f t="shared" si="2"/>
        <v>0.2</v>
      </c>
      <c r="I17" s="66">
        <f t="shared" si="3"/>
        <v>0.4</v>
      </c>
      <c r="J17" s="90">
        <f t="shared" si="4"/>
        <v>523.96800000000007</v>
      </c>
      <c r="K17" s="18"/>
      <c r="L17" s="40"/>
    </row>
    <row r="18" spans="1:13" s="5" customFormat="1" ht="25.5" x14ac:dyDescent="0.2">
      <c r="A18" s="2"/>
      <c r="B18" s="22" t="s">
        <v>75</v>
      </c>
      <c r="C18" s="15">
        <v>5</v>
      </c>
      <c r="D18" s="23">
        <v>1</v>
      </c>
      <c r="E18" s="16">
        <f t="shared" si="0"/>
        <v>5</v>
      </c>
      <c r="F18" s="16">
        <f>F16</f>
        <v>2</v>
      </c>
      <c r="G18" s="65">
        <f t="shared" si="1"/>
        <v>10</v>
      </c>
      <c r="H18" s="67">
        <f t="shared" si="2"/>
        <v>0.5</v>
      </c>
      <c r="I18" s="66">
        <f t="shared" si="3"/>
        <v>1</v>
      </c>
      <c r="J18" s="90">
        <f t="shared" si="4"/>
        <v>1309.92</v>
      </c>
      <c r="K18" s="18"/>
      <c r="L18" s="40"/>
    </row>
    <row r="19" spans="1:13" s="5" customFormat="1" ht="25.5" x14ac:dyDescent="0.2">
      <c r="A19" s="2"/>
      <c r="B19" s="22" t="s">
        <v>76</v>
      </c>
      <c r="C19" s="15">
        <v>10</v>
      </c>
      <c r="D19" s="23">
        <v>2</v>
      </c>
      <c r="E19" s="16">
        <f t="shared" si="0"/>
        <v>20</v>
      </c>
      <c r="F19" s="16">
        <f>F16</f>
        <v>2</v>
      </c>
      <c r="G19" s="65">
        <f t="shared" si="1"/>
        <v>40</v>
      </c>
      <c r="H19" s="65">
        <f t="shared" si="2"/>
        <v>2</v>
      </c>
      <c r="I19" s="65">
        <f t="shared" si="3"/>
        <v>4</v>
      </c>
      <c r="J19" s="90">
        <f t="shared" si="4"/>
        <v>5239.68</v>
      </c>
      <c r="K19" s="18"/>
      <c r="L19" s="40"/>
    </row>
    <row r="20" spans="1:13" s="5" customFormat="1" x14ac:dyDescent="0.2">
      <c r="A20" s="2"/>
      <c r="B20" s="22" t="s">
        <v>77</v>
      </c>
      <c r="C20" s="15">
        <v>4</v>
      </c>
      <c r="D20" s="23">
        <v>2</v>
      </c>
      <c r="E20" s="16">
        <f t="shared" si="0"/>
        <v>8</v>
      </c>
      <c r="F20" s="16">
        <f>F16</f>
        <v>2</v>
      </c>
      <c r="G20" s="65">
        <f t="shared" si="1"/>
        <v>16</v>
      </c>
      <c r="H20" s="66">
        <f t="shared" si="2"/>
        <v>0.8</v>
      </c>
      <c r="I20" s="66">
        <f t="shared" si="3"/>
        <v>1.6</v>
      </c>
      <c r="J20" s="90">
        <f t="shared" si="4"/>
        <v>2095.8720000000003</v>
      </c>
      <c r="K20" s="18"/>
      <c r="L20" s="75">
        <f>G50/'# Responses'!F11</f>
        <v>58.511999999999986</v>
      </c>
      <c r="M20" s="76" t="s">
        <v>111</v>
      </c>
    </row>
    <row r="21" spans="1:13" s="5" customFormat="1" x14ac:dyDescent="0.2">
      <c r="A21" s="2"/>
      <c r="B21" s="22" t="s">
        <v>78</v>
      </c>
      <c r="C21" s="15">
        <v>4</v>
      </c>
      <c r="D21" s="23">
        <v>2</v>
      </c>
      <c r="E21" s="16">
        <f t="shared" si="0"/>
        <v>8</v>
      </c>
      <c r="F21" s="16">
        <f>F16</f>
        <v>2</v>
      </c>
      <c r="G21" s="65">
        <f t="shared" si="1"/>
        <v>16</v>
      </c>
      <c r="H21" s="66">
        <f t="shared" si="2"/>
        <v>0.8</v>
      </c>
      <c r="I21" s="66">
        <f t="shared" si="3"/>
        <v>1.6</v>
      </c>
      <c r="J21" s="90">
        <f t="shared" si="4"/>
        <v>2095.8720000000003</v>
      </c>
      <c r="K21" s="18"/>
      <c r="L21" s="40"/>
    </row>
    <row r="22" spans="1:13" s="5" customFormat="1" x14ac:dyDescent="0.2">
      <c r="A22" s="2"/>
      <c r="B22" s="22" t="s">
        <v>79</v>
      </c>
      <c r="C22" s="15">
        <v>4</v>
      </c>
      <c r="D22" s="23">
        <v>2</v>
      </c>
      <c r="E22" s="16">
        <f t="shared" si="0"/>
        <v>8</v>
      </c>
      <c r="F22" s="16">
        <f>F16</f>
        <v>2</v>
      </c>
      <c r="G22" s="65">
        <f t="shared" si="1"/>
        <v>16</v>
      </c>
      <c r="H22" s="66">
        <f t="shared" si="2"/>
        <v>0.8</v>
      </c>
      <c r="I22" s="66">
        <f t="shared" si="3"/>
        <v>1.6</v>
      </c>
      <c r="J22" s="90">
        <f t="shared" si="4"/>
        <v>2095.8720000000003</v>
      </c>
      <c r="K22" s="18"/>
      <c r="L22" s="40"/>
    </row>
    <row r="23" spans="1:13" s="5" customFormat="1" x14ac:dyDescent="0.2">
      <c r="A23" s="2"/>
      <c r="B23" s="22" t="s">
        <v>81</v>
      </c>
      <c r="C23" s="15">
        <v>4</v>
      </c>
      <c r="D23" s="23">
        <v>4</v>
      </c>
      <c r="E23" s="16">
        <f t="shared" si="0"/>
        <v>16</v>
      </c>
      <c r="F23" s="16">
        <f>F16</f>
        <v>2</v>
      </c>
      <c r="G23" s="65">
        <f t="shared" si="1"/>
        <v>32</v>
      </c>
      <c r="H23" s="66">
        <f t="shared" si="2"/>
        <v>1.6</v>
      </c>
      <c r="I23" s="66">
        <f t="shared" si="3"/>
        <v>3.2</v>
      </c>
      <c r="J23" s="90">
        <f t="shared" si="4"/>
        <v>4191.7440000000006</v>
      </c>
      <c r="K23" s="18"/>
      <c r="L23" s="40"/>
    </row>
    <row r="24" spans="1:13" s="5" customFormat="1" x14ac:dyDescent="0.2">
      <c r="A24" s="2"/>
      <c r="B24" s="22" t="s">
        <v>80</v>
      </c>
      <c r="C24" s="15">
        <v>2</v>
      </c>
      <c r="D24" s="23">
        <v>1</v>
      </c>
      <c r="E24" s="16">
        <f t="shared" si="0"/>
        <v>2</v>
      </c>
      <c r="F24" s="16">
        <f>F16</f>
        <v>2</v>
      </c>
      <c r="G24" s="65">
        <f t="shared" si="1"/>
        <v>4</v>
      </c>
      <c r="H24" s="66">
        <f t="shared" si="2"/>
        <v>0.2</v>
      </c>
      <c r="I24" s="66">
        <f t="shared" si="3"/>
        <v>0.4</v>
      </c>
      <c r="J24" s="90">
        <f t="shared" si="4"/>
        <v>523.96800000000007</v>
      </c>
      <c r="K24" s="18"/>
      <c r="L24" s="40"/>
    </row>
    <row r="25" spans="1:13" s="5" customFormat="1" ht="13.5" x14ac:dyDescent="0.25">
      <c r="A25" s="2"/>
      <c r="B25" s="55" t="s">
        <v>103</v>
      </c>
      <c r="C25" s="56"/>
      <c r="D25" s="56"/>
      <c r="E25" s="57"/>
      <c r="F25" s="57"/>
      <c r="G25" s="108">
        <f>SUM(G9:I24)</f>
        <v>165.59999999999997</v>
      </c>
      <c r="H25" s="109"/>
      <c r="I25" s="110"/>
      <c r="J25" s="91">
        <f>SUM(J9:J24)</f>
        <v>18862.847999999998</v>
      </c>
      <c r="K25" s="18"/>
    </row>
    <row r="26" spans="1:13" s="2" customFormat="1" x14ac:dyDescent="0.2">
      <c r="B26" s="52" t="s">
        <v>82</v>
      </c>
      <c r="C26" s="15"/>
      <c r="D26" s="15"/>
      <c r="E26" s="15"/>
      <c r="F26" s="15"/>
      <c r="G26" s="15"/>
      <c r="H26" s="15"/>
      <c r="I26" s="15"/>
      <c r="J26" s="90"/>
    </row>
    <row r="27" spans="1:13" s="5" customFormat="1" x14ac:dyDescent="0.2">
      <c r="A27" s="2"/>
      <c r="B27" s="97" t="s">
        <v>130</v>
      </c>
      <c r="C27" s="98" t="s">
        <v>131</v>
      </c>
      <c r="D27" s="15"/>
      <c r="E27" s="16"/>
      <c r="F27" s="16"/>
      <c r="G27" s="16"/>
      <c r="H27" s="16"/>
      <c r="I27" s="16"/>
      <c r="J27" s="90"/>
    </row>
    <row r="28" spans="1:13" s="2" customFormat="1" x14ac:dyDescent="0.2">
      <c r="B28" s="54" t="s">
        <v>65</v>
      </c>
      <c r="C28" s="15">
        <v>10</v>
      </c>
      <c r="D28" s="23">
        <v>1</v>
      </c>
      <c r="E28" s="16">
        <f>C28*D28</f>
        <v>10</v>
      </c>
      <c r="F28" s="16">
        <f>F16</f>
        <v>2</v>
      </c>
      <c r="G28" s="16">
        <f t="shared" ref="G28" si="5">E28*F28</f>
        <v>20</v>
      </c>
      <c r="H28" s="63">
        <f t="shared" ref="H28:H42" si="6">G28*0.05</f>
        <v>1</v>
      </c>
      <c r="I28" s="16">
        <f t="shared" ref="I28" si="7">G28*0.1</f>
        <v>2</v>
      </c>
      <c r="J28" s="90">
        <f>G28*$M$8+H28*$M$9+I28*$M$10</f>
        <v>2619.84</v>
      </c>
    </row>
    <row r="29" spans="1:13" s="2" customFormat="1" x14ac:dyDescent="0.2">
      <c r="B29" s="54" t="s">
        <v>66</v>
      </c>
      <c r="C29" s="15"/>
      <c r="D29" s="15"/>
      <c r="E29" s="16"/>
      <c r="F29" s="16"/>
      <c r="G29" s="16"/>
      <c r="H29" s="16"/>
      <c r="I29" s="16"/>
      <c r="J29" s="90"/>
    </row>
    <row r="30" spans="1:13" s="2" customFormat="1" x14ac:dyDescent="0.2">
      <c r="B30" s="22" t="s">
        <v>83</v>
      </c>
      <c r="C30" s="15"/>
      <c r="D30" s="23"/>
      <c r="E30" s="16"/>
      <c r="F30" s="16"/>
      <c r="G30" s="58"/>
      <c r="H30" s="58"/>
      <c r="I30" s="58"/>
      <c r="J30" s="90"/>
    </row>
    <row r="31" spans="1:13" s="2" customFormat="1" ht="25.5" x14ac:dyDescent="0.2">
      <c r="B31" s="59" t="s">
        <v>84</v>
      </c>
      <c r="C31" s="15">
        <v>50</v>
      </c>
      <c r="D31" s="23">
        <v>1</v>
      </c>
      <c r="E31" s="16">
        <f>C31*D31</f>
        <v>50</v>
      </c>
      <c r="F31" s="16">
        <f>F16</f>
        <v>2</v>
      </c>
      <c r="G31" s="16">
        <f t="shared" ref="G31" si="8">E31*F31</f>
        <v>100</v>
      </c>
      <c r="H31" s="63">
        <f t="shared" si="6"/>
        <v>5</v>
      </c>
      <c r="I31" s="16">
        <f t="shared" ref="I31" si="9">G31*0.1</f>
        <v>10</v>
      </c>
      <c r="J31" s="90">
        <f>G31*$M$8+H31*$M$9+I31*$M$10</f>
        <v>13099.2</v>
      </c>
    </row>
    <row r="32" spans="1:13" s="2" customFormat="1" x14ac:dyDescent="0.2">
      <c r="B32" s="59" t="s">
        <v>85</v>
      </c>
      <c r="C32" s="15"/>
      <c r="D32" s="23"/>
      <c r="E32" s="16"/>
      <c r="F32" s="16"/>
      <c r="G32" s="58"/>
      <c r="H32" s="58"/>
      <c r="I32" s="58"/>
      <c r="J32" s="90"/>
    </row>
    <row r="33" spans="1:10" s="2" customFormat="1" x14ac:dyDescent="0.2">
      <c r="B33" s="60" t="s">
        <v>54</v>
      </c>
      <c r="C33" s="15">
        <v>0.5</v>
      </c>
      <c r="D33" s="23">
        <v>350</v>
      </c>
      <c r="E33" s="16">
        <f t="shared" ref="E33:E42" si="10">C33*D33</f>
        <v>175</v>
      </c>
      <c r="F33" s="16">
        <f>F16</f>
        <v>2</v>
      </c>
      <c r="G33" s="16">
        <f t="shared" ref="G33" si="11">E33*F33</f>
        <v>350</v>
      </c>
      <c r="H33" s="58">
        <f t="shared" si="6"/>
        <v>17.5</v>
      </c>
      <c r="I33" s="63">
        <f t="shared" ref="I33" si="12">G33*0.1</f>
        <v>35</v>
      </c>
      <c r="J33" s="90">
        <f t="shared" ref="J33:J42" si="13">G33*$M$8+H33*$M$9+I33*$M$10</f>
        <v>45847.199999999997</v>
      </c>
    </row>
    <row r="34" spans="1:10" s="2" customFormat="1" x14ac:dyDescent="0.2">
      <c r="B34" s="60" t="s">
        <v>55</v>
      </c>
      <c r="C34" s="15">
        <v>0.1</v>
      </c>
      <c r="D34" s="23">
        <v>50</v>
      </c>
      <c r="E34" s="16">
        <f t="shared" si="10"/>
        <v>5</v>
      </c>
      <c r="F34" s="16">
        <f>F16</f>
        <v>2</v>
      </c>
      <c r="G34" s="16">
        <f t="shared" ref="G34" si="14">E34*F34</f>
        <v>10</v>
      </c>
      <c r="H34" s="58">
        <f t="shared" si="6"/>
        <v>0.5</v>
      </c>
      <c r="I34" s="63">
        <f t="shared" ref="I34" si="15">G34*0.1</f>
        <v>1</v>
      </c>
      <c r="J34" s="90">
        <f t="shared" si="13"/>
        <v>1309.92</v>
      </c>
    </row>
    <row r="35" spans="1:10" s="2" customFormat="1" x14ac:dyDescent="0.2">
      <c r="B35" s="60" t="s">
        <v>56</v>
      </c>
      <c r="C35" s="15">
        <v>0.1</v>
      </c>
      <c r="D35" s="23">
        <v>12</v>
      </c>
      <c r="E35" s="63">
        <f t="shared" si="10"/>
        <v>1.2000000000000002</v>
      </c>
      <c r="F35" s="16">
        <f>F16</f>
        <v>2</v>
      </c>
      <c r="G35" s="63">
        <f t="shared" ref="G35" si="16">E35*F35</f>
        <v>2.4000000000000004</v>
      </c>
      <c r="H35" s="58">
        <f t="shared" si="6"/>
        <v>0.12000000000000002</v>
      </c>
      <c r="I35" s="58">
        <f t="shared" ref="I35" si="17">G35*0.1</f>
        <v>0.24000000000000005</v>
      </c>
      <c r="J35" s="90">
        <f t="shared" si="13"/>
        <v>314.38080000000002</v>
      </c>
    </row>
    <row r="36" spans="1:10" s="2" customFormat="1" x14ac:dyDescent="0.2">
      <c r="B36" s="60" t="s">
        <v>57</v>
      </c>
      <c r="C36" s="15">
        <v>0.1</v>
      </c>
      <c r="D36" s="23">
        <v>4</v>
      </c>
      <c r="E36" s="63">
        <f t="shared" si="10"/>
        <v>0.4</v>
      </c>
      <c r="F36" s="16">
        <f>F16</f>
        <v>2</v>
      </c>
      <c r="G36" s="63">
        <f t="shared" ref="G36" si="18">E36*F36</f>
        <v>0.8</v>
      </c>
      <c r="H36" s="58">
        <f t="shared" si="6"/>
        <v>4.0000000000000008E-2</v>
      </c>
      <c r="I36" s="58">
        <f t="shared" ref="I36" si="19">G36*0.1</f>
        <v>8.0000000000000016E-2</v>
      </c>
      <c r="J36" s="90">
        <f t="shared" si="13"/>
        <v>104.79360000000001</v>
      </c>
    </row>
    <row r="37" spans="1:10" s="2" customFormat="1" x14ac:dyDescent="0.2">
      <c r="B37" s="60" t="s">
        <v>58</v>
      </c>
      <c r="C37" s="15">
        <v>0.1</v>
      </c>
      <c r="D37" s="23">
        <v>2</v>
      </c>
      <c r="E37" s="63">
        <f t="shared" si="10"/>
        <v>0.2</v>
      </c>
      <c r="F37" s="16">
        <f>F16</f>
        <v>2</v>
      </c>
      <c r="G37" s="63">
        <f t="shared" ref="G37:G38" si="20">E37*F37</f>
        <v>0.4</v>
      </c>
      <c r="H37" s="58">
        <f t="shared" si="6"/>
        <v>2.0000000000000004E-2</v>
      </c>
      <c r="I37" s="58">
        <f t="shared" ref="I37:I38" si="21">G37*0.1</f>
        <v>4.0000000000000008E-2</v>
      </c>
      <c r="J37" s="90">
        <f t="shared" si="13"/>
        <v>52.396800000000006</v>
      </c>
    </row>
    <row r="38" spans="1:10" s="2" customFormat="1" x14ac:dyDescent="0.2">
      <c r="B38" s="59" t="s">
        <v>86</v>
      </c>
      <c r="C38" s="15">
        <v>0.1</v>
      </c>
      <c r="D38" s="62">
        <v>1050</v>
      </c>
      <c r="E38" s="16">
        <f t="shared" si="10"/>
        <v>105</v>
      </c>
      <c r="F38" s="16">
        <f>F16</f>
        <v>2</v>
      </c>
      <c r="G38" s="16">
        <f t="shared" si="20"/>
        <v>210</v>
      </c>
      <c r="H38" s="58">
        <f t="shared" si="6"/>
        <v>10.5</v>
      </c>
      <c r="I38" s="63">
        <f t="shared" si="21"/>
        <v>21</v>
      </c>
      <c r="J38" s="90">
        <f t="shared" si="13"/>
        <v>27508.32</v>
      </c>
    </row>
    <row r="39" spans="1:10" s="2" customFormat="1" x14ac:dyDescent="0.2">
      <c r="B39" s="22" t="s">
        <v>87</v>
      </c>
      <c r="C39" s="15">
        <v>2</v>
      </c>
      <c r="D39" s="62">
        <v>12</v>
      </c>
      <c r="E39" s="16">
        <f t="shared" si="10"/>
        <v>24</v>
      </c>
      <c r="F39" s="16">
        <f>F16</f>
        <v>2</v>
      </c>
      <c r="G39" s="16">
        <f t="shared" ref="G39" si="22">E39*F39</f>
        <v>48</v>
      </c>
      <c r="H39" s="63">
        <f t="shared" si="6"/>
        <v>2.4000000000000004</v>
      </c>
      <c r="I39" s="63">
        <f t="shared" ref="I39" si="23">G39*0.1</f>
        <v>4.8000000000000007</v>
      </c>
      <c r="J39" s="90">
        <f t="shared" si="13"/>
        <v>6287.616</v>
      </c>
    </row>
    <row r="40" spans="1:10" s="2" customFormat="1" x14ac:dyDescent="0.2">
      <c r="B40" s="22" t="s">
        <v>90</v>
      </c>
      <c r="C40" s="15">
        <v>2</v>
      </c>
      <c r="D40" s="62">
        <v>1</v>
      </c>
      <c r="E40" s="16">
        <f t="shared" si="10"/>
        <v>2</v>
      </c>
      <c r="F40" s="16">
        <f>F16</f>
        <v>2</v>
      </c>
      <c r="G40" s="16">
        <f t="shared" ref="G40" si="24">E40*F40</f>
        <v>4</v>
      </c>
      <c r="H40" s="63">
        <f t="shared" si="6"/>
        <v>0.2</v>
      </c>
      <c r="I40" s="63">
        <f t="shared" ref="I40" si="25">G40*0.1</f>
        <v>0.4</v>
      </c>
      <c r="J40" s="90">
        <f t="shared" si="13"/>
        <v>523.96800000000007</v>
      </c>
    </row>
    <row r="41" spans="1:10" s="2" customFormat="1" x14ac:dyDescent="0.2">
      <c r="B41" s="22" t="s">
        <v>89</v>
      </c>
      <c r="C41" s="15">
        <v>2</v>
      </c>
      <c r="D41" s="62">
        <v>20</v>
      </c>
      <c r="E41" s="16">
        <f t="shared" si="10"/>
        <v>40</v>
      </c>
      <c r="F41" s="16">
        <f>F16</f>
        <v>2</v>
      </c>
      <c r="G41" s="16">
        <f t="shared" ref="G41" si="26">E41*F41</f>
        <v>80</v>
      </c>
      <c r="H41" s="16">
        <f t="shared" si="6"/>
        <v>4</v>
      </c>
      <c r="I41" s="16">
        <f t="shared" ref="I41" si="27">G41*0.1</f>
        <v>8</v>
      </c>
      <c r="J41" s="90">
        <f t="shared" si="13"/>
        <v>10479.36</v>
      </c>
    </row>
    <row r="42" spans="1:10" s="2" customFormat="1" x14ac:dyDescent="0.2">
      <c r="B42" s="22" t="s">
        <v>88</v>
      </c>
      <c r="C42" s="15">
        <v>2</v>
      </c>
      <c r="D42" s="62">
        <v>12</v>
      </c>
      <c r="E42" s="16">
        <f t="shared" si="10"/>
        <v>24</v>
      </c>
      <c r="F42" s="16">
        <f>F16</f>
        <v>2</v>
      </c>
      <c r="G42" s="16">
        <f t="shared" ref="G42" si="28">E42*F42</f>
        <v>48</v>
      </c>
      <c r="H42" s="63">
        <f t="shared" si="6"/>
        <v>2.4000000000000004</v>
      </c>
      <c r="I42" s="63">
        <f t="shared" ref="I42" si="29">G42*0.1</f>
        <v>4.8000000000000007</v>
      </c>
      <c r="J42" s="90">
        <f t="shared" si="13"/>
        <v>6287.616</v>
      </c>
    </row>
    <row r="43" spans="1:10" s="2" customFormat="1" ht="15.75" x14ac:dyDescent="0.2">
      <c r="B43" s="54" t="s">
        <v>67</v>
      </c>
      <c r="C43" s="15" t="s">
        <v>24</v>
      </c>
      <c r="D43" s="15"/>
      <c r="E43" s="16"/>
      <c r="F43" s="16"/>
      <c r="G43" s="16"/>
      <c r="H43" s="16"/>
      <c r="I43" s="16"/>
      <c r="J43" s="90"/>
    </row>
    <row r="44" spans="1:10" s="2" customFormat="1" x14ac:dyDescent="0.2">
      <c r="B44" s="54" t="s">
        <v>91</v>
      </c>
      <c r="C44" s="15" t="s">
        <v>62</v>
      </c>
      <c r="D44" s="15"/>
      <c r="E44" s="16"/>
      <c r="F44" s="16"/>
      <c r="G44" s="16"/>
      <c r="H44" s="16"/>
      <c r="I44" s="16"/>
      <c r="J44" s="90"/>
    </row>
    <row r="45" spans="1:10" s="2" customFormat="1" x14ac:dyDescent="0.2">
      <c r="B45" s="54" t="s">
        <v>68</v>
      </c>
      <c r="C45" s="15" t="s">
        <v>24</v>
      </c>
      <c r="D45" s="15"/>
      <c r="E45" s="16"/>
      <c r="F45" s="16"/>
      <c r="G45" s="16"/>
      <c r="H45" s="16"/>
      <c r="I45" s="16"/>
      <c r="J45" s="90"/>
    </row>
    <row r="46" spans="1:10" s="5" customFormat="1" ht="25.5" x14ac:dyDescent="0.2">
      <c r="A46" s="2"/>
      <c r="B46" s="54" t="s">
        <v>69</v>
      </c>
      <c r="C46" s="15" t="s">
        <v>24</v>
      </c>
      <c r="D46" s="15"/>
      <c r="E46" s="16"/>
      <c r="F46" s="16"/>
      <c r="G46" s="16"/>
      <c r="H46" s="16"/>
      <c r="I46" s="16"/>
      <c r="J46" s="90"/>
    </row>
    <row r="47" spans="1:10" s="5" customFormat="1" x14ac:dyDescent="0.2">
      <c r="A47" s="2"/>
      <c r="B47" s="54" t="s">
        <v>70</v>
      </c>
      <c r="C47" s="15" t="s">
        <v>24</v>
      </c>
      <c r="D47" s="15"/>
      <c r="E47" s="16"/>
      <c r="F47" s="16"/>
      <c r="G47" s="16"/>
      <c r="H47" s="16"/>
      <c r="I47" s="16"/>
      <c r="J47" s="90"/>
    </row>
    <row r="48" spans="1:10" s="5" customFormat="1" x14ac:dyDescent="0.2">
      <c r="A48" s="2"/>
      <c r="B48" s="54" t="s">
        <v>71</v>
      </c>
      <c r="C48" s="15" t="s">
        <v>24</v>
      </c>
      <c r="D48" s="15"/>
      <c r="E48" s="16"/>
      <c r="F48" s="16"/>
      <c r="G48" s="16"/>
      <c r="H48" s="16"/>
      <c r="I48" s="16"/>
      <c r="J48" s="90"/>
    </row>
    <row r="49" spans="1:12" s="5" customFormat="1" ht="13.5" x14ac:dyDescent="0.25">
      <c r="A49" s="2"/>
      <c r="B49" s="55" t="s">
        <v>102</v>
      </c>
      <c r="C49" s="56"/>
      <c r="D49" s="56"/>
      <c r="E49" s="57"/>
      <c r="F49" s="57"/>
      <c r="G49" s="108">
        <f>SUM(G28:I42)</f>
        <v>1004.6399999999998</v>
      </c>
      <c r="H49" s="109"/>
      <c r="I49" s="110"/>
      <c r="J49" s="91">
        <f>SUM(J28:J42)</f>
        <v>114434.61119999997</v>
      </c>
      <c r="K49" s="18"/>
    </row>
    <row r="50" spans="1:12" s="5" customFormat="1" ht="15.75" x14ac:dyDescent="0.2">
      <c r="A50" s="2"/>
      <c r="B50" s="93" t="s">
        <v>121</v>
      </c>
      <c r="C50" s="61"/>
      <c r="D50" s="56"/>
      <c r="E50" s="57"/>
      <c r="F50" s="57"/>
      <c r="G50" s="111">
        <f>G25+G49</f>
        <v>1170.2399999999998</v>
      </c>
      <c r="H50" s="111"/>
      <c r="I50" s="111"/>
      <c r="J50" s="92">
        <f>ROUND((J25+J49),-3)</f>
        <v>133000</v>
      </c>
      <c r="K50" s="18"/>
    </row>
    <row r="51" spans="1:12" s="5" customFormat="1" ht="15.75" x14ac:dyDescent="0.2">
      <c r="A51" s="2"/>
      <c r="B51" s="94" t="s">
        <v>122</v>
      </c>
      <c r="C51" s="61"/>
      <c r="D51" s="56"/>
      <c r="E51" s="57"/>
      <c r="F51" s="57"/>
      <c r="G51" s="57"/>
      <c r="H51" s="57"/>
      <c r="I51" s="57"/>
      <c r="J51" s="92">
        <f>0</f>
        <v>0</v>
      </c>
      <c r="K51" s="18"/>
    </row>
    <row r="52" spans="1:12" s="5" customFormat="1" ht="15.75" x14ac:dyDescent="0.2">
      <c r="A52" s="2"/>
      <c r="B52" s="94" t="s">
        <v>123</v>
      </c>
      <c r="C52" s="61"/>
      <c r="D52" s="43"/>
      <c r="E52" s="42"/>
      <c r="F52" s="43"/>
      <c r="G52" s="20"/>
      <c r="H52" s="20"/>
      <c r="I52" s="20"/>
      <c r="J52" s="92">
        <f>ROUND((J50+J51),-3)</f>
        <v>133000</v>
      </c>
      <c r="K52" s="18"/>
      <c r="L52" s="41"/>
    </row>
    <row r="54" spans="1:12" x14ac:dyDescent="0.2">
      <c r="B54" s="51" t="s">
        <v>60</v>
      </c>
    </row>
    <row r="55" spans="1:12" ht="27.75" customHeight="1" x14ac:dyDescent="0.2">
      <c r="B55" s="105" t="s">
        <v>127</v>
      </c>
      <c r="C55" s="105"/>
      <c r="D55" s="105"/>
      <c r="E55" s="105"/>
      <c r="F55" s="105"/>
      <c r="G55" s="105"/>
      <c r="H55" s="105"/>
      <c r="I55" s="105"/>
      <c r="J55" s="105"/>
    </row>
    <row r="56" spans="1:12" ht="41.25" customHeight="1" x14ac:dyDescent="0.2">
      <c r="B56" s="105" t="s">
        <v>120</v>
      </c>
      <c r="C56" s="105"/>
      <c r="D56" s="105"/>
      <c r="E56" s="105"/>
      <c r="F56" s="105"/>
      <c r="G56" s="105"/>
      <c r="H56" s="105"/>
      <c r="I56" s="105"/>
      <c r="J56" s="105"/>
    </row>
    <row r="57" spans="1:12" ht="43.5" customHeight="1" x14ac:dyDescent="0.2">
      <c r="B57" s="105" t="s">
        <v>132</v>
      </c>
      <c r="C57" s="105"/>
      <c r="D57" s="105"/>
      <c r="E57" s="105"/>
      <c r="F57" s="105"/>
      <c r="G57" s="105"/>
      <c r="H57" s="105"/>
      <c r="I57" s="105"/>
      <c r="J57" s="105"/>
    </row>
    <row r="58" spans="1:12" ht="15.75" x14ac:dyDescent="0.2">
      <c r="B58" s="1" t="s">
        <v>124</v>
      </c>
    </row>
  </sheetData>
  <mergeCells count="7">
    <mergeCell ref="B55:J55"/>
    <mergeCell ref="B57:J57"/>
    <mergeCell ref="B3:B4"/>
    <mergeCell ref="G25:I25"/>
    <mergeCell ref="G49:I49"/>
    <mergeCell ref="G50:I50"/>
    <mergeCell ref="B56:J5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
  <sheetViews>
    <sheetView zoomScale="90" zoomScaleNormal="90" workbookViewId="0">
      <selection activeCell="B19" sqref="B19:J19"/>
    </sheetView>
  </sheetViews>
  <sheetFormatPr defaultColWidth="9.140625" defaultRowHeight="15" x14ac:dyDescent="0.25"/>
  <cols>
    <col min="1" max="1" width="0.85546875" customWidth="1"/>
    <col min="2" max="2" width="46.28515625" customWidth="1"/>
    <col min="3" max="3" width="12.85546875" bestFit="1" customWidth="1"/>
    <col min="4" max="4" width="13" customWidth="1"/>
    <col min="5" max="5" width="16" customWidth="1"/>
    <col min="6" max="6" width="12" customWidth="1"/>
    <col min="7" max="7" width="13.85546875" bestFit="1" customWidth="1"/>
    <col min="8" max="9" width="12.42578125" bestFit="1" customWidth="1"/>
    <col min="10" max="10" width="10.28515625" bestFit="1" customWidth="1"/>
    <col min="11" max="11" width="6.85546875" customWidth="1"/>
    <col min="12" max="12" width="15.42578125" customWidth="1"/>
    <col min="13" max="13" width="7.7109375" customWidth="1"/>
    <col min="14" max="14" width="9.42578125" customWidth="1"/>
  </cols>
  <sheetData>
    <row r="1" spans="1:14" ht="15.75" x14ac:dyDescent="0.25">
      <c r="B1" s="3" t="s">
        <v>93</v>
      </c>
    </row>
    <row r="2" spans="1:14" ht="15.75" x14ac:dyDescent="0.25">
      <c r="B2" s="3"/>
      <c r="N2" s="77"/>
    </row>
    <row r="4" spans="1:14" s="7" customFormat="1" ht="12.75" x14ac:dyDescent="0.2">
      <c r="B4" s="112" t="s">
        <v>7</v>
      </c>
      <c r="C4" s="45" t="s">
        <v>8</v>
      </c>
      <c r="D4" s="45" t="s">
        <v>9</v>
      </c>
      <c r="E4" s="45" t="s">
        <v>10</v>
      </c>
      <c r="F4" s="45" t="s">
        <v>11</v>
      </c>
      <c r="G4" s="45" t="s">
        <v>12</v>
      </c>
      <c r="H4" s="45" t="s">
        <v>13</v>
      </c>
      <c r="I4" s="45" t="s">
        <v>14</v>
      </c>
      <c r="J4" s="45" t="s">
        <v>15</v>
      </c>
      <c r="K4" s="46"/>
    </row>
    <row r="5" spans="1:14" s="11" customFormat="1" ht="51" x14ac:dyDescent="0.2">
      <c r="B5" s="112"/>
      <c r="C5" s="12" t="s">
        <v>50</v>
      </c>
      <c r="D5" s="12" t="s">
        <v>17</v>
      </c>
      <c r="E5" s="12" t="s">
        <v>51</v>
      </c>
      <c r="F5" s="12" t="s">
        <v>19</v>
      </c>
      <c r="G5" s="12" t="s">
        <v>52</v>
      </c>
      <c r="H5" s="12" t="s">
        <v>53</v>
      </c>
      <c r="I5" s="12" t="s">
        <v>22</v>
      </c>
      <c r="J5" s="12" t="s">
        <v>23</v>
      </c>
      <c r="K5" s="47"/>
    </row>
    <row r="6" spans="1:14" s="2" customFormat="1" ht="15.75" x14ac:dyDescent="0.2">
      <c r="B6" s="71" t="s">
        <v>95</v>
      </c>
      <c r="C6" s="15"/>
      <c r="D6" s="15"/>
      <c r="E6" s="15"/>
      <c r="F6" s="16"/>
      <c r="G6" s="16"/>
      <c r="H6" s="63"/>
      <c r="I6" s="16"/>
      <c r="J6" s="64"/>
      <c r="L6" s="78" t="s">
        <v>112</v>
      </c>
      <c r="M6" s="79"/>
      <c r="N6" s="80" t="s">
        <v>116</v>
      </c>
    </row>
    <row r="7" spans="1:14" s="2" customFormat="1" ht="12.75" x14ac:dyDescent="0.2">
      <c r="B7" s="54" t="s">
        <v>94</v>
      </c>
      <c r="C7" s="15" t="s">
        <v>24</v>
      </c>
      <c r="D7" s="15"/>
      <c r="E7" s="65"/>
      <c r="F7" s="16"/>
      <c r="G7" s="16"/>
      <c r="H7" s="16"/>
      <c r="I7" s="16"/>
      <c r="J7" s="17"/>
      <c r="L7" s="78" t="s">
        <v>113</v>
      </c>
      <c r="M7" s="78">
        <v>48.75</v>
      </c>
      <c r="N7" s="2" t="s">
        <v>117</v>
      </c>
    </row>
    <row r="8" spans="1:14" s="2" customFormat="1" ht="12.75" x14ac:dyDescent="0.2">
      <c r="B8" s="54" t="s">
        <v>96</v>
      </c>
      <c r="C8" s="15" t="s">
        <v>24</v>
      </c>
      <c r="D8" s="15"/>
      <c r="E8" s="65"/>
      <c r="F8" s="16"/>
      <c r="G8" s="16"/>
      <c r="H8" s="16"/>
      <c r="I8" s="16"/>
      <c r="J8" s="17"/>
      <c r="L8" s="78" t="s">
        <v>114</v>
      </c>
      <c r="M8" s="81">
        <v>65.709999999999994</v>
      </c>
      <c r="N8" s="2" t="s">
        <v>117</v>
      </c>
    </row>
    <row r="9" spans="1:14" s="2" customFormat="1" ht="28.5" x14ac:dyDescent="0.2">
      <c r="B9" s="54" t="s">
        <v>108</v>
      </c>
      <c r="C9" s="15">
        <v>1</v>
      </c>
      <c r="D9" s="15">
        <v>1</v>
      </c>
      <c r="E9" s="65">
        <f>C9*D9</f>
        <v>1</v>
      </c>
      <c r="F9" s="16">
        <v>2</v>
      </c>
      <c r="G9" s="16">
        <f>E9*F9</f>
        <v>2</v>
      </c>
      <c r="H9" s="58">
        <f>G9*0.05</f>
        <v>0.1</v>
      </c>
      <c r="I9" s="63">
        <f>G9*0.1</f>
        <v>0.2</v>
      </c>
      <c r="J9" s="90">
        <f>G9*$M$7+H9*$M$8+I9*$M$9</f>
        <v>109.34699999999999</v>
      </c>
      <c r="L9" s="78" t="s">
        <v>115</v>
      </c>
      <c r="M9" s="78">
        <v>26.38</v>
      </c>
      <c r="N9" s="2" t="s">
        <v>117</v>
      </c>
    </row>
    <row r="10" spans="1:14" s="2" customFormat="1" ht="25.5" x14ac:dyDescent="0.2">
      <c r="B10" s="54" t="s">
        <v>98</v>
      </c>
      <c r="C10" s="15">
        <v>5</v>
      </c>
      <c r="D10" s="15">
        <v>1</v>
      </c>
      <c r="E10" s="65">
        <f>C10*D10</f>
        <v>5</v>
      </c>
      <c r="F10" s="16">
        <f>F9</f>
        <v>2</v>
      </c>
      <c r="G10" s="16">
        <f>E10*F10</f>
        <v>10</v>
      </c>
      <c r="H10" s="58">
        <f>G10*0.05</f>
        <v>0.5</v>
      </c>
      <c r="I10" s="63">
        <f>G10*0.1</f>
        <v>1</v>
      </c>
      <c r="J10" s="90">
        <f>G10*$M$7+H10*$M$8+I10*$M$9</f>
        <v>546.73500000000001</v>
      </c>
    </row>
    <row r="11" spans="1:14" s="2" customFormat="1" ht="12.75" x14ac:dyDescent="0.2">
      <c r="B11" s="54" t="s">
        <v>99</v>
      </c>
      <c r="C11" s="15">
        <v>10</v>
      </c>
      <c r="D11" s="15">
        <v>2</v>
      </c>
      <c r="E11" s="65">
        <f>C11*D11</f>
        <v>20</v>
      </c>
      <c r="F11" s="16">
        <f>F9</f>
        <v>2</v>
      </c>
      <c r="G11" s="16">
        <f>E11*F11</f>
        <v>40</v>
      </c>
      <c r="H11" s="16">
        <f>G11*0.05</f>
        <v>2</v>
      </c>
      <c r="I11" s="16">
        <f>G11*0.1</f>
        <v>4</v>
      </c>
      <c r="J11" s="90">
        <f>G11*$M$7+H11*$M$8+I11*$M$9</f>
        <v>2186.94</v>
      </c>
    </row>
    <row r="12" spans="1:14" s="2" customFormat="1" ht="12.75" x14ac:dyDescent="0.2">
      <c r="B12" s="54" t="s">
        <v>100</v>
      </c>
      <c r="C12" s="15">
        <v>2</v>
      </c>
      <c r="D12" s="15">
        <v>4</v>
      </c>
      <c r="E12" s="65">
        <f>C12*D12</f>
        <v>8</v>
      </c>
      <c r="F12" s="16">
        <f>F9</f>
        <v>2</v>
      </c>
      <c r="G12" s="16">
        <f>E12*F12</f>
        <v>16</v>
      </c>
      <c r="H12" s="63">
        <f>G12*0.05</f>
        <v>0.8</v>
      </c>
      <c r="I12" s="63">
        <f>G12*0.1</f>
        <v>1.6</v>
      </c>
      <c r="J12" s="90">
        <f>G12*$M$7+H12*$M$8+I12*$M$9</f>
        <v>874.77599999999995</v>
      </c>
    </row>
    <row r="13" spans="1:14" s="2" customFormat="1" ht="12.75" x14ac:dyDescent="0.2">
      <c r="B13" s="54" t="s">
        <v>101</v>
      </c>
      <c r="C13" s="15">
        <v>2</v>
      </c>
      <c r="D13" s="15">
        <v>1</v>
      </c>
      <c r="E13" s="65">
        <f>C13*D13</f>
        <v>2</v>
      </c>
      <c r="F13" s="16">
        <f>F9</f>
        <v>2</v>
      </c>
      <c r="G13" s="16">
        <f>E13*F13</f>
        <v>4</v>
      </c>
      <c r="H13" s="63">
        <f>G13*0.05</f>
        <v>0.2</v>
      </c>
      <c r="I13" s="63">
        <f>G13*0.1</f>
        <v>0.4</v>
      </c>
      <c r="J13" s="90">
        <f>G13*$M$7+H13*$M$8+I13*$M$9</f>
        <v>218.69399999999999</v>
      </c>
      <c r="L13" s="48"/>
      <c r="M13" s="49"/>
    </row>
    <row r="14" spans="1:14" s="2" customFormat="1" ht="15.75" x14ac:dyDescent="0.2">
      <c r="B14" s="42" t="s">
        <v>126</v>
      </c>
      <c r="C14" s="43"/>
      <c r="D14" s="43"/>
      <c r="E14" s="43"/>
      <c r="F14" s="43"/>
      <c r="G14" s="113">
        <f>SUM(G7:I13)</f>
        <v>82.8</v>
      </c>
      <c r="H14" s="113"/>
      <c r="I14" s="113"/>
      <c r="J14" s="95">
        <f>ROUND((SUM(J7:J13)),-1)</f>
        <v>3940</v>
      </c>
      <c r="K14" s="44"/>
      <c r="M14" s="50"/>
    </row>
    <row r="15" spans="1:14" s="5" customFormat="1" ht="12.75" x14ac:dyDescent="0.2">
      <c r="A15" s="2"/>
      <c r="B15" s="2"/>
      <c r="C15" s="2"/>
      <c r="D15" s="2"/>
      <c r="E15" s="2"/>
      <c r="F15" s="2"/>
      <c r="G15" s="2"/>
      <c r="H15" s="2"/>
      <c r="I15" s="2"/>
      <c r="J15" s="2"/>
      <c r="K15" s="44"/>
      <c r="L15" s="2"/>
    </row>
    <row r="16" spans="1:14" s="1" customFormat="1" ht="12.75" x14ac:dyDescent="0.2">
      <c r="B16" s="51" t="s">
        <v>60</v>
      </c>
    </row>
    <row r="17" spans="2:10" s="1" customFormat="1" ht="27.75" customHeight="1" x14ac:dyDescent="0.2">
      <c r="B17" s="105" t="s">
        <v>128</v>
      </c>
      <c r="C17" s="105"/>
      <c r="D17" s="105"/>
      <c r="E17" s="105"/>
      <c r="F17" s="105"/>
      <c r="G17" s="105"/>
      <c r="H17" s="105"/>
      <c r="I17" s="105"/>
      <c r="J17" s="105"/>
    </row>
    <row r="18" spans="2:10" s="1" customFormat="1" ht="41.25" customHeight="1" x14ac:dyDescent="0.2">
      <c r="B18" s="105" t="s">
        <v>118</v>
      </c>
      <c r="C18" s="105"/>
      <c r="D18" s="105"/>
      <c r="E18" s="105"/>
      <c r="F18" s="105"/>
      <c r="G18" s="105"/>
      <c r="H18" s="105"/>
      <c r="I18" s="105"/>
      <c r="J18" s="105"/>
    </row>
    <row r="19" spans="2:10" s="1" customFormat="1" ht="26.25" customHeight="1" x14ac:dyDescent="0.2">
      <c r="B19" s="105" t="s">
        <v>132</v>
      </c>
      <c r="C19" s="105"/>
      <c r="D19" s="105"/>
      <c r="E19" s="105"/>
      <c r="F19" s="105"/>
      <c r="G19" s="105"/>
      <c r="H19" s="105"/>
      <c r="I19" s="105"/>
      <c r="J19" s="105"/>
    </row>
    <row r="20" spans="2:10" x14ac:dyDescent="0.25">
      <c r="B20" s="105" t="s">
        <v>109</v>
      </c>
      <c r="C20" s="105"/>
      <c r="D20" s="105"/>
      <c r="E20" s="105"/>
      <c r="F20" s="105"/>
      <c r="G20" s="105"/>
      <c r="H20" s="105"/>
      <c r="I20" s="105"/>
      <c r="J20" s="105"/>
    </row>
    <row r="21" spans="2:10" x14ac:dyDescent="0.25">
      <c r="B21" s="1" t="s">
        <v>125</v>
      </c>
    </row>
  </sheetData>
  <mergeCells count="6">
    <mergeCell ref="B19:J19"/>
    <mergeCell ref="B18:J18"/>
    <mergeCell ref="B17:J17"/>
    <mergeCell ref="B20:J20"/>
    <mergeCell ref="B4:B5"/>
    <mergeCell ref="G14:I1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 Respondents</vt:lpstr>
      <vt:lpstr># Responses</vt:lpstr>
      <vt:lpstr>Respondent Burden</vt:lpstr>
      <vt:lpstr>Agency Burden</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wwrigley</cp:lastModifiedBy>
  <dcterms:created xsi:type="dcterms:W3CDTF">2014-10-21T14:07:44Z</dcterms:created>
  <dcterms:modified xsi:type="dcterms:W3CDTF">2018-11-08T14:46:31Z</dcterms:modified>
</cp:coreProperties>
</file>