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Innovation_Center\Regulations\Paperwork Reduction Act\RBS\0570-0065 - 9003 Biorefinery Assistance\2018\"/>
    </mc:Choice>
  </mc:AlternateContent>
  <xr:revisionPtr revIDLastSave="0" documentId="13_ncr:1_{D77190BE-4246-4958-B010-18359D8A72E3}" xr6:coauthVersionLast="36" xr6:coauthVersionMax="36" xr10:uidLastSave="{00000000-0000-0000-0000-000000000000}"/>
  <bookViews>
    <workbookView xWindow="-12" yWindow="3672" windowWidth="15576" windowHeight="4560" activeTab="1" xr2:uid="{00000000-000D-0000-FFFF-FFFF00000000}"/>
  </bookViews>
  <sheets>
    <sheet name="fedgov burden" sheetId="5" r:id="rId1"/>
    <sheet name="one year ave" sheetId="22" r:id="rId2"/>
    <sheet name="3 year totals" sheetId="14" r:id="rId3"/>
  </sheets>
  <definedNames>
    <definedName name="_xlnm.Print_Area" localSheetId="0">'fedgov burden'!$A$2:$Q$44</definedName>
    <definedName name="_xlnm.Print_Titles" localSheetId="2">'3 year totals'!$1:$5</definedName>
    <definedName name="_xlnm.Print_Titles" localSheetId="1">'one year ave'!$1:$5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44" i="5" l="1"/>
  <c r="E42" i="5"/>
  <c r="E28" i="5"/>
  <c r="F28" i="5"/>
  <c r="E29" i="5"/>
  <c r="F29" i="5"/>
  <c r="E30" i="5"/>
  <c r="F30" i="5"/>
  <c r="E31" i="5"/>
  <c r="F31" i="5"/>
  <c r="E32" i="5"/>
  <c r="F32" i="5"/>
  <c r="E33" i="5"/>
  <c r="F33" i="5"/>
  <c r="E34" i="5"/>
  <c r="F34" i="5"/>
  <c r="E35" i="5"/>
  <c r="F35" i="5"/>
  <c r="E36" i="5"/>
  <c r="F36" i="5"/>
  <c r="E37" i="5"/>
  <c r="F37" i="5"/>
  <c r="E38" i="5"/>
  <c r="F38" i="5"/>
  <c r="E39" i="5"/>
  <c r="F39" i="5"/>
  <c r="B23" i="5" l="1"/>
  <c r="B22" i="5"/>
  <c r="B30" i="5"/>
  <c r="B29" i="5"/>
  <c r="E47" i="5"/>
  <c r="D47" i="5"/>
  <c r="C47" i="5"/>
  <c r="F49" i="14" l="1"/>
  <c r="H49" i="14" s="1"/>
  <c r="J49" i="14" s="1"/>
  <c r="H49" i="22"/>
  <c r="J49" i="22" s="1"/>
  <c r="F49" i="22"/>
  <c r="F66" i="14" l="1"/>
  <c r="H66" i="14" s="1"/>
  <c r="J66" i="14" s="1"/>
  <c r="F66" i="22" l="1"/>
  <c r="H66" i="22" s="1"/>
  <c r="J66" i="22" s="1"/>
  <c r="F19" i="22" l="1"/>
  <c r="H19" i="22" s="1"/>
  <c r="J19" i="22" s="1"/>
  <c r="F18" i="22"/>
  <c r="H18" i="22" s="1"/>
  <c r="J18" i="22" s="1"/>
  <c r="F17" i="22"/>
  <c r="H17" i="22" s="1"/>
  <c r="J17" i="22" s="1"/>
  <c r="D24" i="5" l="1"/>
  <c r="E24" i="5" s="1"/>
  <c r="F24" i="5" s="1"/>
  <c r="D22" i="5"/>
  <c r="E22" i="5" s="1"/>
  <c r="F22" i="5" s="1"/>
  <c r="F19" i="14"/>
  <c r="H19" i="14" s="1"/>
  <c r="J19" i="14" s="1"/>
  <c r="F17" i="14"/>
  <c r="H17" i="14" s="1"/>
  <c r="J17" i="14" s="1"/>
  <c r="D7" i="5" l="1"/>
  <c r="E7" i="5" s="1"/>
  <c r="F7" i="5" s="1"/>
  <c r="D39" i="5"/>
  <c r="D38" i="5"/>
  <c r="D37" i="5"/>
  <c r="D36" i="5"/>
  <c r="D35" i="5"/>
  <c r="D34" i="5"/>
  <c r="D33" i="5"/>
  <c r="D32" i="5"/>
  <c r="D31" i="5"/>
  <c r="D30" i="5"/>
  <c r="D29" i="5"/>
  <c r="D28" i="5"/>
  <c r="D23" i="5"/>
  <c r="D21" i="5"/>
  <c r="D20" i="5"/>
  <c r="D19" i="5"/>
  <c r="D18" i="5"/>
  <c r="D17" i="5"/>
  <c r="D16" i="5"/>
  <c r="D15" i="5"/>
  <c r="D14" i="5"/>
  <c r="D13" i="5"/>
  <c r="D9" i="5"/>
  <c r="D8" i="5"/>
  <c r="D5" i="5"/>
  <c r="D6" i="5"/>
  <c r="D4" i="5"/>
  <c r="F8" i="14" l="1"/>
  <c r="F16" i="14"/>
  <c r="F18" i="14"/>
  <c r="F20" i="14"/>
  <c r="F21" i="14"/>
  <c r="F22" i="14"/>
  <c r="F23" i="14"/>
  <c r="F24" i="14"/>
  <c r="F25" i="14"/>
  <c r="F26" i="14"/>
  <c r="F27" i="14"/>
  <c r="F28" i="14"/>
  <c r="F29" i="14"/>
  <c r="F30" i="14"/>
  <c r="F31" i="14"/>
  <c r="F32" i="14"/>
  <c r="F33" i="14"/>
  <c r="F34" i="14"/>
  <c r="F35" i="14"/>
  <c r="F36" i="14"/>
  <c r="F37" i="14"/>
  <c r="F38" i="14"/>
  <c r="F39" i="14"/>
  <c r="F40" i="14"/>
  <c r="F41" i="14"/>
  <c r="F42" i="14"/>
  <c r="F43" i="14"/>
  <c r="F44" i="14"/>
  <c r="F45" i="14"/>
  <c r="F46" i="14"/>
  <c r="F47" i="14"/>
  <c r="F48" i="14"/>
  <c r="F54" i="14"/>
  <c r="F55" i="14"/>
  <c r="F56" i="14"/>
  <c r="F57" i="14"/>
  <c r="F58" i="14"/>
  <c r="F63" i="14"/>
  <c r="F64" i="14"/>
  <c r="F65" i="14"/>
  <c r="F74" i="14"/>
  <c r="F75" i="14"/>
  <c r="F76" i="14"/>
  <c r="F77" i="14"/>
  <c r="F78" i="14"/>
  <c r="F79" i="14"/>
  <c r="F80" i="14"/>
  <c r="F81" i="14"/>
  <c r="F82" i="14"/>
  <c r="F83" i="14"/>
  <c r="F84" i="14"/>
  <c r="F85" i="14"/>
  <c r="F86" i="14"/>
  <c r="F87" i="14"/>
  <c r="F88" i="14"/>
  <c r="F89" i="14"/>
  <c r="F90" i="14"/>
  <c r="F91" i="14"/>
  <c r="F92" i="14"/>
  <c r="F93" i="14"/>
  <c r="F94" i="14"/>
  <c r="F95" i="14"/>
  <c r="F96" i="14"/>
  <c r="F97" i="14"/>
  <c r="F73" i="14"/>
  <c r="F100" i="14"/>
  <c r="F101" i="14"/>
  <c r="F102" i="14"/>
  <c r="F100" i="22"/>
  <c r="F101" i="22"/>
  <c r="F102" i="22"/>
  <c r="F74" i="22"/>
  <c r="F75" i="22"/>
  <c r="F76" i="22"/>
  <c r="F77" i="22"/>
  <c r="F78" i="22"/>
  <c r="F79" i="22"/>
  <c r="F80" i="22"/>
  <c r="F81" i="22"/>
  <c r="F82" i="22"/>
  <c r="F83" i="22"/>
  <c r="F84" i="22"/>
  <c r="F85" i="22"/>
  <c r="F86" i="22"/>
  <c r="F87" i="22"/>
  <c r="F88" i="22"/>
  <c r="F89" i="22"/>
  <c r="F90" i="22"/>
  <c r="F91" i="22"/>
  <c r="F92" i="22"/>
  <c r="F93" i="22"/>
  <c r="F94" i="22"/>
  <c r="F95" i="22"/>
  <c r="F96" i="22"/>
  <c r="F97" i="22"/>
  <c r="F73" i="22"/>
  <c r="F54" i="22"/>
  <c r="F55" i="22"/>
  <c r="F56" i="22"/>
  <c r="F57" i="22"/>
  <c r="F58" i="22"/>
  <c r="F16" i="22"/>
  <c r="F20" i="22"/>
  <c r="F21" i="22"/>
  <c r="F22" i="22"/>
  <c r="F23" i="22"/>
  <c r="F24" i="22"/>
  <c r="F25" i="22"/>
  <c r="F26" i="22"/>
  <c r="F27" i="22"/>
  <c r="F28" i="22"/>
  <c r="F29" i="22"/>
  <c r="F30" i="22"/>
  <c r="F31" i="22"/>
  <c r="F32" i="22"/>
  <c r="F33" i="22"/>
  <c r="F34" i="22"/>
  <c r="F35" i="22"/>
  <c r="F36" i="22"/>
  <c r="F37" i="22"/>
  <c r="F38" i="22"/>
  <c r="F39" i="22"/>
  <c r="F40" i="22"/>
  <c r="F41" i="22"/>
  <c r="F42" i="22"/>
  <c r="F43" i="22"/>
  <c r="F44" i="22"/>
  <c r="F45" i="22"/>
  <c r="F46" i="22"/>
  <c r="F47" i="22"/>
  <c r="F8" i="22"/>
  <c r="F9" i="22"/>
  <c r="F10" i="22"/>
  <c r="F11" i="22"/>
  <c r="F12" i="22"/>
  <c r="F13" i="22"/>
  <c r="F14" i="22"/>
  <c r="F48" i="22"/>
  <c r="H102" i="22" l="1"/>
  <c r="J102" i="22" s="1"/>
  <c r="H101" i="22"/>
  <c r="J101" i="22" s="1"/>
  <c r="H100" i="22"/>
  <c r="J100" i="22" s="1"/>
  <c r="F99" i="22"/>
  <c r="H99" i="22" s="1"/>
  <c r="H97" i="22"/>
  <c r="J97" i="22" s="1"/>
  <c r="H96" i="22"/>
  <c r="H95" i="22"/>
  <c r="J95" i="22" s="1"/>
  <c r="H94" i="22"/>
  <c r="J94" i="22" s="1"/>
  <c r="H93" i="22"/>
  <c r="J93" i="22" s="1"/>
  <c r="H92" i="22"/>
  <c r="J92" i="22" s="1"/>
  <c r="H91" i="22"/>
  <c r="J91" i="22" s="1"/>
  <c r="H90" i="22"/>
  <c r="J90" i="22" s="1"/>
  <c r="H89" i="22"/>
  <c r="H88" i="22"/>
  <c r="J88" i="22" s="1"/>
  <c r="H87" i="22"/>
  <c r="J87" i="22" s="1"/>
  <c r="H86" i="22"/>
  <c r="J86" i="22" s="1"/>
  <c r="H85" i="22"/>
  <c r="J85" i="22" s="1"/>
  <c r="H84" i="22"/>
  <c r="J84" i="22" s="1"/>
  <c r="H83" i="22"/>
  <c r="J83" i="22" s="1"/>
  <c r="H82" i="22"/>
  <c r="J82" i="22" s="1"/>
  <c r="H81" i="22"/>
  <c r="J81" i="22" s="1"/>
  <c r="H80" i="22"/>
  <c r="J80" i="22" s="1"/>
  <c r="H79" i="22"/>
  <c r="J79" i="22" s="1"/>
  <c r="H78" i="22"/>
  <c r="J78" i="22" s="1"/>
  <c r="H77" i="22"/>
  <c r="J77" i="22" s="1"/>
  <c r="H76" i="22"/>
  <c r="H75" i="22"/>
  <c r="J75" i="22" s="1"/>
  <c r="H74" i="22"/>
  <c r="J74" i="22" s="1"/>
  <c r="H73" i="22"/>
  <c r="F65" i="22"/>
  <c r="F64" i="22"/>
  <c r="F63" i="22"/>
  <c r="H63" i="22" s="1"/>
  <c r="J63" i="22" s="1"/>
  <c r="F62" i="22"/>
  <c r="F60" i="22"/>
  <c r="H57" i="22"/>
  <c r="H55" i="22"/>
  <c r="F53" i="22"/>
  <c r="H47" i="22"/>
  <c r="H46" i="22"/>
  <c r="J46" i="22" s="1"/>
  <c r="H45" i="22"/>
  <c r="H43" i="22"/>
  <c r="H38" i="22"/>
  <c r="H36" i="22"/>
  <c r="H35" i="22"/>
  <c r="J35" i="22" s="1"/>
  <c r="H34" i="22"/>
  <c r="J34" i="22" s="1"/>
  <c r="H33" i="22"/>
  <c r="J33" i="22" s="1"/>
  <c r="H31" i="22"/>
  <c r="J31" i="22" s="1"/>
  <c r="H30" i="22"/>
  <c r="J30" i="22" s="1"/>
  <c r="H28" i="22"/>
  <c r="H27" i="22"/>
  <c r="J27" i="22" s="1"/>
  <c r="H26" i="22"/>
  <c r="J26" i="22" s="1"/>
  <c r="H25" i="22"/>
  <c r="J25" i="22" s="1"/>
  <c r="H24" i="22"/>
  <c r="J24" i="22" s="1"/>
  <c r="H23" i="22"/>
  <c r="J23" i="22" s="1"/>
  <c r="H22" i="22"/>
  <c r="J22" i="22" s="1"/>
  <c r="H21" i="22"/>
  <c r="J21" i="22" s="1"/>
  <c r="H20" i="22"/>
  <c r="D15" i="22"/>
  <c r="H12" i="22"/>
  <c r="H10" i="22"/>
  <c r="H8" i="22"/>
  <c r="J8" i="22" s="1"/>
  <c r="F7" i="22"/>
  <c r="H46" i="14"/>
  <c r="F50" i="22" l="1"/>
  <c r="H53" i="22"/>
  <c r="F67" i="22"/>
  <c r="F15" i="22"/>
  <c r="H15" i="22" s="1"/>
  <c r="J15" i="22" s="1"/>
  <c r="J46" i="14"/>
  <c r="J28" i="22"/>
  <c r="F103" i="22"/>
  <c r="H65" i="22"/>
  <c r="H62" i="22"/>
  <c r="J62" i="22" s="1"/>
  <c r="H60" i="22"/>
  <c r="J60" i="22" s="1"/>
  <c r="J57" i="22"/>
  <c r="H54" i="22"/>
  <c r="H48" i="22"/>
  <c r="J45" i="22"/>
  <c r="H41" i="22"/>
  <c r="H39" i="22"/>
  <c r="H37" i="22"/>
  <c r="J36" i="22"/>
  <c r="H29" i="22"/>
  <c r="J29" i="22" s="1"/>
  <c r="H14" i="22"/>
  <c r="J12" i="22"/>
  <c r="H11" i="22"/>
  <c r="J11" i="22" s="1"/>
  <c r="H9" i="22"/>
  <c r="H7" i="22"/>
  <c r="J10" i="22"/>
  <c r="J38" i="22"/>
  <c r="H44" i="22"/>
  <c r="J55" i="22"/>
  <c r="H64" i="22"/>
  <c r="H56" i="22"/>
  <c r="J99" i="22"/>
  <c r="J103" i="22" s="1"/>
  <c r="H103" i="22"/>
  <c r="H13" i="22"/>
  <c r="H32" i="22"/>
  <c r="H40" i="22"/>
  <c r="H42" i="22"/>
  <c r="J43" i="22"/>
  <c r="H58" i="22"/>
  <c r="H16" i="22"/>
  <c r="J20" i="22"/>
  <c r="J47" i="22"/>
  <c r="H98" i="22"/>
  <c r="J73" i="22"/>
  <c r="J98" i="22" s="1"/>
  <c r="F98" i="22"/>
  <c r="H38" i="14"/>
  <c r="J38" i="14" s="1"/>
  <c r="H50" i="22" l="1"/>
  <c r="J53" i="22"/>
  <c r="H67" i="22"/>
  <c r="F69" i="22"/>
  <c r="J48" i="22"/>
  <c r="F105" i="22"/>
  <c r="J65" i="22"/>
  <c r="J54" i="22"/>
  <c r="J41" i="22"/>
  <c r="J39" i="22"/>
  <c r="J37" i="22"/>
  <c r="J14" i="22"/>
  <c r="J9" i="22"/>
  <c r="J7" i="22"/>
  <c r="J105" i="22"/>
  <c r="J44" i="22"/>
  <c r="J16" i="22"/>
  <c r="J40" i="22"/>
  <c r="J13" i="22"/>
  <c r="J64" i="22"/>
  <c r="J32" i="22"/>
  <c r="J56" i="22"/>
  <c r="J58" i="22"/>
  <c r="J42" i="22"/>
  <c r="H105" i="22"/>
  <c r="J50" i="22" l="1"/>
  <c r="J67" i="22"/>
  <c r="H69" i="22"/>
  <c r="H108" i="22" s="1"/>
  <c r="F108" i="22"/>
  <c r="J69" i="22" l="1"/>
  <c r="J108" i="22" l="1"/>
  <c r="H76" i="14" l="1"/>
  <c r="H91" i="14" l="1"/>
  <c r="J91" i="14" s="1"/>
  <c r="H90" i="14"/>
  <c r="J90" i="14" s="1"/>
  <c r="H88" i="14"/>
  <c r="J88" i="14" s="1"/>
  <c r="H85" i="14"/>
  <c r="J85" i="14" s="1"/>
  <c r="H84" i="14"/>
  <c r="J84" i="14" s="1"/>
  <c r="H80" i="14"/>
  <c r="J80" i="14" s="1"/>
  <c r="H63" i="14"/>
  <c r="J63" i="14" s="1"/>
  <c r="H35" i="14"/>
  <c r="J35" i="14" s="1"/>
  <c r="H33" i="14"/>
  <c r="J33" i="14" s="1"/>
  <c r="H27" i="14"/>
  <c r="J27" i="14" s="1"/>
  <c r="H31" i="14"/>
  <c r="J31" i="14" s="1"/>
  <c r="H30" i="14"/>
  <c r="J30" i="14" s="1"/>
  <c r="H26" i="14"/>
  <c r="J26" i="14" s="1"/>
  <c r="H20" i="14"/>
  <c r="H21" i="14"/>
  <c r="D15" i="14"/>
  <c r="D14" i="14"/>
  <c r="H8" i="14"/>
  <c r="J8" i="14" s="1"/>
  <c r="H41" i="14" l="1"/>
  <c r="H42" i="14"/>
  <c r="J21" i="14"/>
  <c r="J20" i="14"/>
  <c r="J42" i="14" l="1"/>
  <c r="J41" i="14"/>
  <c r="H102" i="14" l="1"/>
  <c r="J102" i="14" s="1"/>
  <c r="H101" i="14"/>
  <c r="J101" i="14" s="1"/>
  <c r="H100" i="14"/>
  <c r="J100" i="14" s="1"/>
  <c r="H86" i="14"/>
  <c r="J86" i="14" s="1"/>
  <c r="H87" i="14"/>
  <c r="J87" i="14" s="1"/>
  <c r="H89" i="14"/>
  <c r="H96" i="14"/>
  <c r="H82" i="14"/>
  <c r="J82" i="14" s="1"/>
  <c r="H97" i="14"/>
  <c r="J97" i="14" s="1"/>
  <c r="H95" i="14"/>
  <c r="J95" i="14" s="1"/>
  <c r="H94" i="14"/>
  <c r="J94" i="14" s="1"/>
  <c r="H93" i="14"/>
  <c r="J93" i="14" s="1"/>
  <c r="H92" i="14"/>
  <c r="J92" i="14" s="1"/>
  <c r="H83" i="14"/>
  <c r="J83" i="14" s="1"/>
  <c r="H81" i="14"/>
  <c r="J81" i="14" s="1"/>
  <c r="H74" i="14"/>
  <c r="J74" i="14" s="1"/>
  <c r="H79" i="14"/>
  <c r="J79" i="14" s="1"/>
  <c r="H78" i="14"/>
  <c r="J78" i="14" s="1"/>
  <c r="H77" i="14"/>
  <c r="J77" i="14" s="1"/>
  <c r="H73" i="14"/>
  <c r="J73" i="14" s="1"/>
  <c r="H34" i="14"/>
  <c r="J34" i="14" s="1"/>
  <c r="H24" i="14"/>
  <c r="J24" i="14" s="1"/>
  <c r="H25" i="14"/>
  <c r="J25" i="14" s="1"/>
  <c r="B10" i="5"/>
  <c r="E9" i="5"/>
  <c r="F9" i="5" s="1"/>
  <c r="E8" i="5"/>
  <c r="F8" i="5" s="1"/>
  <c r="E6" i="5"/>
  <c r="F6" i="5" s="1"/>
  <c r="E5" i="5"/>
  <c r="F5" i="5" s="1"/>
  <c r="F99" i="14"/>
  <c r="H99" i="14" s="1"/>
  <c r="F98" i="14" l="1"/>
  <c r="H75" i="14"/>
  <c r="J75" i="14" s="1"/>
  <c r="J98" i="14" s="1"/>
  <c r="J99" i="14"/>
  <c r="J103" i="14" s="1"/>
  <c r="H103" i="14"/>
  <c r="F103" i="14"/>
  <c r="F105" i="14" l="1"/>
  <c r="J105" i="14"/>
  <c r="H98" i="14"/>
  <c r="H105" i="14" s="1"/>
  <c r="H22" i="14"/>
  <c r="J22" i="14" s="1"/>
  <c r="F60" i="14" l="1"/>
  <c r="F62" i="14"/>
  <c r="F53" i="14"/>
  <c r="F67" i="14" s="1"/>
  <c r="F15" i="14"/>
  <c r="F14" i="14"/>
  <c r="F13" i="14"/>
  <c r="F12" i="14"/>
  <c r="F11" i="14"/>
  <c r="F10" i="14"/>
  <c r="F9" i="14"/>
  <c r="F7" i="14"/>
  <c r="F50" i="14" l="1"/>
  <c r="E4" i="5"/>
  <c r="E10" i="5" s="1"/>
  <c r="E13" i="5"/>
  <c r="E18" i="5"/>
  <c r="F18" i="5" s="1"/>
  <c r="E17" i="5"/>
  <c r="F17" i="5" s="1"/>
  <c r="E15" i="5"/>
  <c r="F15" i="5" s="1"/>
  <c r="E16" i="5"/>
  <c r="F16" i="5" s="1"/>
  <c r="E14" i="5"/>
  <c r="F14" i="5" s="1"/>
  <c r="H43" i="14"/>
  <c r="H44" i="14"/>
  <c r="H45" i="14"/>
  <c r="H39" i="14"/>
  <c r="H40" i="14"/>
  <c r="H53" i="14"/>
  <c r="H55" i="14"/>
  <c r="H64" i="14"/>
  <c r="H7" i="14"/>
  <c r="H9" i="14"/>
  <c r="H12" i="14"/>
  <c r="H13" i="14"/>
  <c r="H14" i="14"/>
  <c r="H15" i="14"/>
  <c r="H29" i="14"/>
  <c r="H16" i="14"/>
  <c r="H18" i="14"/>
  <c r="H32" i="14"/>
  <c r="H36" i="14"/>
  <c r="H47" i="14"/>
  <c r="H57" i="14"/>
  <c r="H10" i="14"/>
  <c r="H56" i="14"/>
  <c r="H58" i="14"/>
  <c r="H60" i="14"/>
  <c r="H62" i="14"/>
  <c r="H65" i="14"/>
  <c r="H11" i="14"/>
  <c r="H54" i="14"/>
  <c r="H23" i="14"/>
  <c r="H28" i="14"/>
  <c r="H37" i="14"/>
  <c r="H48" i="14"/>
  <c r="H50" i="14" l="1"/>
  <c r="F13" i="5"/>
  <c r="H67" i="14"/>
  <c r="F10" i="5"/>
  <c r="F4" i="5"/>
  <c r="J57" i="14"/>
  <c r="J53" i="14"/>
  <c r="J58" i="14"/>
  <c r="J65" i="14"/>
  <c r="J56" i="14"/>
  <c r="J64" i="14"/>
  <c r="J62" i="14"/>
  <c r="J55" i="14"/>
  <c r="J40" i="14"/>
  <c r="J60" i="14"/>
  <c r="J16" i="14"/>
  <c r="J10" i="14"/>
  <c r="J44" i="14"/>
  <c r="J39" i="14"/>
  <c r="J43" i="14"/>
  <c r="J28" i="14"/>
  <c r="J36" i="14"/>
  <c r="J13" i="14"/>
  <c r="J29" i="14"/>
  <c r="J12" i="14"/>
  <c r="J48" i="14"/>
  <c r="J54" i="14"/>
  <c r="J32" i="14"/>
  <c r="J15" i="14"/>
  <c r="J9" i="14"/>
  <c r="J37" i="14"/>
  <c r="J11" i="14"/>
  <c r="J14" i="14"/>
  <c r="J7" i="14"/>
  <c r="J45" i="14"/>
  <c r="J47" i="14"/>
  <c r="J18" i="14"/>
  <c r="J23" i="14"/>
  <c r="E21" i="5"/>
  <c r="F21" i="5" s="1"/>
  <c r="E23" i="5"/>
  <c r="E19" i="5"/>
  <c r="F19" i="5" s="1"/>
  <c r="F69" i="14"/>
  <c r="J50" i="14" l="1"/>
  <c r="J67" i="14"/>
  <c r="F23" i="5"/>
  <c r="E20" i="5"/>
  <c r="F40" i="5"/>
  <c r="H69" i="14"/>
  <c r="F20" i="5" l="1"/>
  <c r="E25" i="5"/>
  <c r="F25" i="5" s="1"/>
  <c r="E40" i="5"/>
  <c r="J69" i="14"/>
  <c r="F108" i="14"/>
  <c r="E44" i="5" l="1"/>
  <c r="H108" i="14"/>
  <c r="F44" i="5" l="1"/>
  <c r="F42" i="5"/>
  <c r="J108" i="1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Welch-White, Venus - RD - Washington, DC</author>
  </authors>
  <commentList>
    <comment ref="D49" authorId="0" shapeId="0" xr:uid="{DADC8DFB-87A2-4BE1-999B-E38536D9B46C}">
      <text>
        <r>
          <rPr>
            <b/>
            <sz val="9"/>
            <color indexed="81"/>
            <rFont val="Tahoma"/>
            <family val="2"/>
          </rPr>
          <t>Welch-White, Venus - RD - Washington, DC:</t>
        </r>
        <r>
          <rPr>
            <sz val="9"/>
            <color indexed="81"/>
            <rFont val="Tahoma"/>
            <family val="2"/>
          </rPr>
          <t xml:space="preserve">
Equals Letters or Intent 
received 
</t>
        </r>
      </text>
    </comment>
  </commentList>
</comments>
</file>

<file path=xl/sharedStrings.xml><?xml version="1.0" encoding="utf-8"?>
<sst xmlns="http://schemas.openxmlformats.org/spreadsheetml/2006/main" count="651" uniqueCount="279">
  <si>
    <t>Reports</t>
  </si>
  <si>
    <t>Total Annual</t>
  </si>
  <si>
    <t>Est. No. of</t>
  </si>
  <si>
    <t>Est. Total</t>
  </si>
  <si>
    <t>Total</t>
  </si>
  <si>
    <t>Form No.</t>
  </si>
  <si>
    <t>Filed</t>
  </si>
  <si>
    <t>Responses</t>
  </si>
  <si>
    <t xml:space="preserve"> Man hours</t>
  </si>
  <si>
    <t>Man-hours</t>
  </si>
  <si>
    <t>Wage</t>
  </si>
  <si>
    <t>Cost</t>
  </si>
  <si>
    <t>Title</t>
  </si>
  <si>
    <t>(if Any)</t>
  </si>
  <si>
    <t>Respondents</t>
  </si>
  <si>
    <t>Annually</t>
  </si>
  <si>
    <t>(D) x (E)</t>
  </si>
  <si>
    <t>Per Response</t>
  </si>
  <si>
    <t>(F) x (G)</t>
  </si>
  <si>
    <t>Class</t>
  </si>
  <si>
    <t>(H) x (I)</t>
  </si>
  <si>
    <t>(A)</t>
  </si>
  <si>
    <t>(B)</t>
  </si>
  <si>
    <t>(C)</t>
  </si>
  <si>
    <t>(D)</t>
  </si>
  <si>
    <t>(E)</t>
  </si>
  <si>
    <t>(F)</t>
  </si>
  <si>
    <t>(G)</t>
  </si>
  <si>
    <t>(H)</t>
  </si>
  <si>
    <t>(I)</t>
  </si>
  <si>
    <t>(J)</t>
  </si>
  <si>
    <t>written</t>
  </si>
  <si>
    <t>assignment</t>
  </si>
  <si>
    <t>Disclosure of Lobbying Activities</t>
  </si>
  <si>
    <t>Certification Regarding Debarment, Suspension &amp; Other Resp. Matters-Primary Covered Trans.</t>
  </si>
  <si>
    <t>AD-1047 or in writing</t>
  </si>
  <si>
    <t>Equal Opportunity Agreement</t>
  </si>
  <si>
    <t>Assurance Agreement</t>
  </si>
  <si>
    <t>Request for Environmental Information</t>
  </si>
  <si>
    <t>Repurchase from holder</t>
  </si>
  <si>
    <t>Replacement of document</t>
  </si>
  <si>
    <t>Loan classification</t>
  </si>
  <si>
    <t>Agency and lender conference</t>
  </si>
  <si>
    <t>Interest rate change</t>
  </si>
  <si>
    <t>Release of collateral</t>
  </si>
  <si>
    <t>Subordination of lien position</t>
  </si>
  <si>
    <t>Substitution of lender</t>
  </si>
  <si>
    <t>Protective advances</t>
  </si>
  <si>
    <t>Liquidation plan</t>
  </si>
  <si>
    <t>Termination of guarantee</t>
  </si>
  <si>
    <t>Assignment guaranteed agreement</t>
  </si>
  <si>
    <t>Conditional Commitment</t>
  </si>
  <si>
    <t>Guaranteed loan closing report</t>
  </si>
  <si>
    <t>Number</t>
  </si>
  <si>
    <t>Transfers and assumptions</t>
  </si>
  <si>
    <t>Repurchases</t>
  </si>
  <si>
    <t>Subtotal</t>
  </si>
  <si>
    <t>REPORTING REQUIREMENTS - FORMS</t>
  </si>
  <si>
    <t>Lender's Agreement</t>
  </si>
  <si>
    <t>LOAN APPLICATIONS</t>
  </si>
  <si>
    <t>Changes in borrower</t>
  </si>
  <si>
    <t>Grand Total</t>
  </si>
  <si>
    <t>BASIC GUARANTEE AND LOAN PROVISIONS</t>
  </si>
  <si>
    <t>Reference</t>
  </si>
  <si>
    <t>LOAN APPROVAL AND OBLIGATING FUNDS</t>
  </si>
  <si>
    <t>Construction Planning and Performing Development</t>
  </si>
  <si>
    <t>Application for a loan guarantee</t>
  </si>
  <si>
    <t>Hours per item</t>
  </si>
  <si>
    <t>Application for loan guarantees</t>
  </si>
  <si>
    <t>Approve loans and obligate funds</t>
  </si>
  <si>
    <t>Review documents and issue guarantee</t>
  </si>
  <si>
    <t>Preparation of Conditional Commitmet for Guarantee</t>
  </si>
  <si>
    <t>Preparation of Lender's Agreement</t>
  </si>
  <si>
    <t>Preparation of Assignment Guarantee Agreement</t>
  </si>
  <si>
    <t>Loan Servicing Activities</t>
  </si>
  <si>
    <t>Replacement of documents</t>
  </si>
  <si>
    <t>Subordinations</t>
  </si>
  <si>
    <t>Litigation and appeals</t>
  </si>
  <si>
    <t>Review annual report for lenders receiving final loss report</t>
  </si>
  <si>
    <t>Agency concurrence for interest rate increases</t>
  </si>
  <si>
    <t>Review loan status reports</t>
  </si>
  <si>
    <t>Review default reports</t>
  </si>
  <si>
    <t>Review quarterly financial reports</t>
  </si>
  <si>
    <t>RD 1940-20 [0575-0094]</t>
  </si>
  <si>
    <t>RD 4279-1 [0570-0017]</t>
  </si>
  <si>
    <t>RD 400-1   [0575-0018]</t>
  </si>
  <si>
    <t>RD 4279-3  [0570-0017]</t>
  </si>
  <si>
    <t>RD 4279-4  [0570-0017]</t>
  </si>
  <si>
    <t>RD 1980-19  [0575-0137]</t>
  </si>
  <si>
    <t>RD 4279-6  [0570-0017]</t>
  </si>
  <si>
    <t>RD 400-4   [0575-0018]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</si>
  <si>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/?</t>
  </si>
  <si>
    <t>Sale or assignment of guarantee</t>
  </si>
  <si>
    <t>4279.261(j)</t>
  </si>
  <si>
    <t>4279.256</t>
  </si>
  <si>
    <t>4287.307(a)</t>
  </si>
  <si>
    <t>4287.307(c)</t>
  </si>
  <si>
    <t>4279.290(a)</t>
  </si>
  <si>
    <t>Borrower visits</t>
  </si>
  <si>
    <t>visit</t>
  </si>
  <si>
    <t>on occasion</t>
  </si>
  <si>
    <t>Hazard insurance</t>
  </si>
  <si>
    <t>Flood and other insurance</t>
  </si>
  <si>
    <t>Appeals</t>
  </si>
  <si>
    <t>letter</t>
  </si>
  <si>
    <t>Average</t>
  </si>
  <si>
    <t>4279.290(b)</t>
  </si>
  <si>
    <t>Annual Lender inspections</t>
  </si>
  <si>
    <t>Lender conferences</t>
  </si>
  <si>
    <t>Loan Processing Activities</t>
  </si>
  <si>
    <t>GRAND TOTALS</t>
  </si>
  <si>
    <t>Administrative</t>
  </si>
  <si>
    <t>Rate *</t>
  </si>
  <si>
    <t>Grand Total - Processing</t>
  </si>
  <si>
    <t>4279.233(b)</t>
  </si>
  <si>
    <t>4287.307(f)</t>
  </si>
  <si>
    <t>Review annual audited financial reports</t>
  </si>
  <si>
    <t>4279.204</t>
  </si>
  <si>
    <t>Lender eligibility</t>
  </si>
  <si>
    <t>4279.223</t>
  </si>
  <si>
    <t>4279.225</t>
  </si>
  <si>
    <t>4279.226</t>
  </si>
  <si>
    <t>4279.243(a)</t>
  </si>
  <si>
    <t>4279.243(b-c)</t>
  </si>
  <si>
    <t>4279.243(d-e)</t>
  </si>
  <si>
    <t>4279.244</t>
  </si>
  <si>
    <r>
      <t>4279.261(k)(8)(B)(</t>
    </r>
    <r>
      <rPr>
        <u/>
        <sz val="10"/>
        <rFont val="Arial"/>
        <family val="2"/>
      </rPr>
      <t>2</t>
    </r>
    <r>
      <rPr>
        <sz val="10"/>
        <rFont val="Arial"/>
        <family val="2"/>
      </rPr>
      <t>)</t>
    </r>
  </si>
  <si>
    <t>4279.279</t>
  </si>
  <si>
    <t>4279.280</t>
  </si>
  <si>
    <t>4279.281(a-c)</t>
  </si>
  <si>
    <t>Requirements after construction, annual reports</t>
  </si>
  <si>
    <t>4279.220</t>
  </si>
  <si>
    <t>4279.208(b), (d)</t>
  </si>
  <si>
    <t>4287.380</t>
  </si>
  <si>
    <t>4287.357(c), (d)</t>
  </si>
  <si>
    <t>4287.357(e)</t>
  </si>
  <si>
    <t>4287.357(g)</t>
  </si>
  <si>
    <t>4287.356</t>
  </si>
  <si>
    <t>4287.335</t>
  </si>
  <si>
    <t>4287.334(g)</t>
  </si>
  <si>
    <t>4287.334</t>
  </si>
  <si>
    <t>4287.334(h)</t>
  </si>
  <si>
    <t>4287.334(a)</t>
  </si>
  <si>
    <t>Transfer and assumption - credit reports</t>
  </si>
  <si>
    <t>Alterations of loan instruments</t>
  </si>
  <si>
    <t>4287.323</t>
  </si>
  <si>
    <t>4287.313</t>
  </si>
  <si>
    <t>4287.312</t>
  </si>
  <si>
    <t>Guaranteed Loan status report - quarterly</t>
  </si>
  <si>
    <t>4287.307(h)</t>
  </si>
  <si>
    <t>Additional loans</t>
  </si>
  <si>
    <t>4287.307(e)</t>
  </si>
  <si>
    <t>4287.307(d)</t>
  </si>
  <si>
    <t>4287.345(a)</t>
  </si>
  <si>
    <t>Curative actions</t>
  </si>
  <si>
    <t>4279.278(c)</t>
  </si>
  <si>
    <t>4279.267(c)(2)(i)</t>
  </si>
  <si>
    <t>Non-binding letter of intent</t>
  </si>
  <si>
    <t>4279.260(a), 4279.261</t>
  </si>
  <si>
    <t>4279.260(a)(1)</t>
  </si>
  <si>
    <t>4279.260(d)</t>
  </si>
  <si>
    <t>Application withdrawal notification</t>
  </si>
  <si>
    <t>Application revisions and updates</t>
  </si>
  <si>
    <t>4279.245(c)</t>
  </si>
  <si>
    <t>Unconditional Guarantee</t>
  </si>
  <si>
    <t>4279.281(a)(2)</t>
  </si>
  <si>
    <t>4279.281(d)(1)</t>
  </si>
  <si>
    <t>4279.278(b)</t>
  </si>
  <si>
    <t>4287.357(h)</t>
  </si>
  <si>
    <t>Default by borrower - meeting</t>
  </si>
  <si>
    <t>4279.260(e)</t>
  </si>
  <si>
    <t>4287.306</t>
  </si>
  <si>
    <t>Annual renewal fee transmittal</t>
  </si>
  <si>
    <t>Audits</t>
  </si>
  <si>
    <t>4287.307 - intro</t>
  </si>
  <si>
    <t>4287.345(b)(1)</t>
  </si>
  <si>
    <t>4287.358(c)</t>
  </si>
  <si>
    <t>Review/ack Phase 1 applications</t>
  </si>
  <si>
    <t>Review Phase 2 applications</t>
  </si>
  <si>
    <t>Biobased product manufacturing</t>
  </si>
  <si>
    <t>Advanced biofuels/renewable chemicals</t>
  </si>
  <si>
    <t>4279.261(k)(8)</t>
  </si>
  <si>
    <t>4279.261(k)(1)</t>
  </si>
  <si>
    <t>4279.261(k)(5)</t>
  </si>
  <si>
    <t>4279.261(a) - (g)</t>
  </si>
  <si>
    <t>4279.261(h)</t>
  </si>
  <si>
    <t>4279.261(i)</t>
  </si>
  <si>
    <t>4279.261(k)(2)-(k)(4), (k)(6), (k)(7)</t>
  </si>
  <si>
    <t>Lender's Guaranteed loan payment to USDA</t>
  </si>
  <si>
    <t>Loan Note Guarantee report of loss</t>
  </si>
  <si>
    <t>Guaranteed loan delinquent status borrower</t>
  </si>
  <si>
    <t>FORMS</t>
  </si>
  <si>
    <t>4287.307(b)</t>
  </si>
  <si>
    <t>RD 1980-41 [0570-0016]</t>
  </si>
  <si>
    <t>RD 1980-44 [0570-0016]</t>
  </si>
  <si>
    <t>RD 449-30  [0575-0137]</t>
  </si>
  <si>
    <t>RD 1980-43  [0575-0137]</t>
  </si>
  <si>
    <t>Life insurance</t>
  </si>
  <si>
    <t>Processing - Reporting Requirements</t>
  </si>
  <si>
    <t>Servicing - Reporting Requirements</t>
  </si>
  <si>
    <t xml:space="preserve">Grand Total Servicing </t>
  </si>
  <si>
    <t>Transfer and assumption - legal opinion</t>
  </si>
  <si>
    <t>Transfer and assumption</t>
  </si>
  <si>
    <t>Liquidation - Acceleration</t>
  </si>
  <si>
    <t>Liquidation - Accounting and reports</t>
  </si>
  <si>
    <t>4279.281(b)(12)</t>
  </si>
  <si>
    <t>RD 1940-Q, Exhibit A-2</t>
  </si>
  <si>
    <t>Phase 1 Application - DUNS</t>
  </si>
  <si>
    <t>Phase 1 Application - Biobased Product Manufacturing (BPM)</t>
  </si>
  <si>
    <t>Phase 1 BPM Application - Intergovernmental consultation</t>
  </si>
  <si>
    <t>Phase 1 BPM Application - Other information</t>
  </si>
  <si>
    <t>Phase 2 BPM Application - Updates</t>
  </si>
  <si>
    <t>Phase 2 BPM Application</t>
  </si>
  <si>
    <t>Phase 2 BPM Application - Appraisal reports</t>
  </si>
  <si>
    <t>Phase 2 BPM Application - Evaluation/credit rating/credit assessment</t>
  </si>
  <si>
    <t>Phase 1 Application - Advanced Biofuel and Renewable Chemicals (AB/RC)</t>
  </si>
  <si>
    <t>Phase 1 AB/RC Application - Intergovernmental consultation</t>
  </si>
  <si>
    <t>Phase 1 AB/RC Application - DUNS</t>
  </si>
  <si>
    <t>Phase 1 AB/RC Application - Other information</t>
  </si>
  <si>
    <t>Phase 2 AB/RC Application - AB/RC</t>
  </si>
  <si>
    <t>Phase 2 AB/RC Application - Appraisal reports</t>
  </si>
  <si>
    <t>Phase 2 AB/RC Application - Evaluation/credit rating/credit assessment</t>
  </si>
  <si>
    <t>Phase 2 AB/RC Application - Technical Asssessment</t>
  </si>
  <si>
    <t>Phase 2 BPM Application - Technical Asssessment</t>
  </si>
  <si>
    <t>Construction reports</t>
  </si>
  <si>
    <t>Conditional Commitment changes</t>
  </si>
  <si>
    <t>Phase 2 AB/RC Application - Updates</t>
  </si>
  <si>
    <t>Reduced request certification</t>
  </si>
  <si>
    <t>Transfer of lender</t>
  </si>
  <si>
    <t>Conditions precedent to issuance of loan note guarantee</t>
  </si>
  <si>
    <t>Statement for loan guarantees</t>
  </si>
  <si>
    <t>Borrower financial reports</t>
  </si>
  <si>
    <t>Transfer and assumption - appraisals</t>
  </si>
  <si>
    <t>Liquidation plan - general</t>
  </si>
  <si>
    <t>Final loss</t>
  </si>
  <si>
    <t>Cumulative over 3 years</t>
  </si>
  <si>
    <t>3 Year</t>
  </si>
  <si>
    <t>Phase 1 Application - Advanced Biofuel and Renewable Chemicals (AB/RC) (Items 1 to 10)</t>
  </si>
  <si>
    <t>Phase 1 AB/RC Application - Intergovernmental consultation (Item 11)</t>
  </si>
  <si>
    <t>Phase 1 AB/RC Application - Other information (Item 13)</t>
  </si>
  <si>
    <t>Phase 1 AB/RC Application - DUNS number      (Item 12)</t>
  </si>
  <si>
    <t>Phase 2 AB/RC Application - Updates (Item 1)</t>
  </si>
  <si>
    <t>Phase 2 AB/RC Application - AB/RC (Items 3, 4, 6, and 7)</t>
  </si>
  <si>
    <t>Phase 2 AB/RC Application - Appraisal reports  (Item 2)</t>
  </si>
  <si>
    <t>Phase 2 AB/RC Application - Evaluation/credit rating/credit assessment (Item 5)</t>
  </si>
  <si>
    <t>Phase 2 AB/RC Application - Technical Asssessment (Item 8)</t>
  </si>
  <si>
    <t>Phase 1 Application - Biobased Product Manufacturing (BPM) (Items 1 to 10)</t>
  </si>
  <si>
    <t>Phase 1 BPM Application - Intergovernmental consultation (Item 11)</t>
  </si>
  <si>
    <t>Phase 1 BPM Application - DUNS number (Item 12)</t>
  </si>
  <si>
    <t>Phase 1 BPM Application - Other information    (Item 13)</t>
  </si>
  <si>
    <t>Phase 2 BPM Application (Items 3, 4, 6, and 7)</t>
  </si>
  <si>
    <t>Phase 2 BPM Application - Updates (Item 1)</t>
  </si>
  <si>
    <t>Phase 2 BPM Application - Appraisal reports     (Item 2)</t>
  </si>
  <si>
    <t>Phase 2 BPM Application - Evaluation/credit rating/credit assessment (Item 5)</t>
  </si>
  <si>
    <t>Phase 2 BPM Application - Technical Asssessment (Item 8)</t>
  </si>
  <si>
    <t>Base</t>
  </si>
  <si>
    <t>benefits</t>
  </si>
  <si>
    <t>overhead</t>
  </si>
  <si>
    <t>total</t>
  </si>
  <si>
    <t>Progress reports</t>
  </si>
  <si>
    <t>4279.256(i)(2)</t>
  </si>
  <si>
    <t>4279.256(i)(1)</t>
  </si>
  <si>
    <t>4279.256(i)(3)</t>
  </si>
  <si>
    <t>Monthly construction reports</t>
  </si>
  <si>
    <t>Quarterly Progress Reports</t>
  </si>
  <si>
    <t>Post-construction reports</t>
  </si>
  <si>
    <t>Post-construction permits, completion notice, and final accounting</t>
  </si>
  <si>
    <t>4287.358(a)</t>
  </si>
  <si>
    <t>4287.324</t>
  </si>
  <si>
    <t>RD 4279-14 [0570-0017]</t>
  </si>
  <si>
    <t>SF LLL  [4040-0013]</t>
  </si>
  <si>
    <t>RD 4279-14  [0570-0017]</t>
  </si>
  <si>
    <t>Loan Note Guarantee</t>
  </si>
  <si>
    <t>RD 4279-5 [0575-0065]</t>
  </si>
  <si>
    <t>4279.281</t>
  </si>
  <si>
    <t>Application Guide</t>
  </si>
  <si>
    <t>*Based on 2017 GS Grade 12, step 5 (DC location) of $43.29 per hour plus 28% benefits plus 35% overhead.</t>
  </si>
  <si>
    <t>Environmental Report</t>
  </si>
  <si>
    <t>Written [0575-0197]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</si>
</sst>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&quot;$&quot;#,##0"/>
    <numFmt numFmtId="165" formatCode="&quot;$&quot;#,##0.00"/>
    <numFmt numFmtId="166" formatCode="#,##0.0"/>
  </numFmts>
  <fonts count="1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8"/>
      <name val="Arial"/>
      <family val="2"/>
    </font>
    <font>
      <u/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2" fillId="0" borderId="0" applyFont="0" applyFill="0" applyBorder="0" applyAlignment="0" applyProtection="0"/>
    <xf numFmtId="0" fontId="2" fillId="0" borderId="0"/>
    <xf numFmtId="0" fontId="1" fillId="0" borderId="0"/>
  </cellStyleXfs>
  <cellXfs count="109">
    <xf numFmtId="0" fontId="0" fillId="0" borderId="0" xfId="0"/>
    <xf numFmtId="0" fontId="5" fillId="0" borderId="0" xfId="0" applyFont="1" applyFill="1"/>
    <xf numFmtId="3" fontId="4" fillId="0" borderId="1" xfId="0" applyNumberFormat="1" applyFont="1" applyFill="1" applyBorder="1" applyAlignment="1">
      <alignment horizontal="center" vertical="top"/>
    </xf>
    <xf numFmtId="164" fontId="4" fillId="0" borderId="1" xfId="0" applyNumberFormat="1" applyFont="1" applyFill="1" applyBorder="1" applyAlignment="1">
      <alignment horizontal="center" vertical="top"/>
    </xf>
    <xf numFmtId="164" fontId="4" fillId="0" borderId="1" xfId="0" applyNumberFormat="1" applyFont="1" applyFill="1" applyBorder="1" applyAlignment="1">
      <alignment horizontal="left" vertical="top"/>
    </xf>
    <xf numFmtId="164" fontId="4" fillId="0" borderId="2" xfId="0" applyNumberFormat="1" applyFont="1" applyFill="1" applyBorder="1" applyAlignment="1">
      <alignment horizontal="center" vertical="top"/>
    </xf>
    <xf numFmtId="164" fontId="5" fillId="0" borderId="1" xfId="0" applyNumberFormat="1" applyFont="1" applyFill="1" applyBorder="1" applyAlignment="1">
      <alignment horizontal="left" vertical="top" wrapText="1"/>
    </xf>
    <xf numFmtId="164" fontId="4" fillId="0" borderId="1" xfId="0" applyNumberFormat="1" applyFont="1" applyFill="1" applyBorder="1" applyAlignment="1">
      <alignment horizontal="left" vertical="top" wrapText="1"/>
    </xf>
    <xf numFmtId="164" fontId="4" fillId="0" borderId="0" xfId="0" applyNumberFormat="1" applyFont="1" applyFill="1" applyBorder="1" applyAlignment="1">
      <alignment horizontal="center" vertical="top"/>
    </xf>
    <xf numFmtId="164" fontId="4" fillId="0" borderId="0" xfId="0" applyNumberFormat="1" applyFont="1" applyFill="1" applyBorder="1" applyAlignment="1">
      <alignment horizontal="right" vertical="top"/>
    </xf>
    <xf numFmtId="164" fontId="4" fillId="0" borderId="0" xfId="0" applyNumberFormat="1" applyFont="1" applyFill="1" applyBorder="1" applyAlignment="1">
      <alignment horizontal="left" vertical="top"/>
    </xf>
    <xf numFmtId="164" fontId="4" fillId="0" borderId="0" xfId="0" applyNumberFormat="1" applyFont="1" applyFill="1" applyBorder="1" applyAlignment="1">
      <alignment horizontal="right" vertical="top" wrapText="1"/>
    </xf>
    <xf numFmtId="4" fontId="4" fillId="0" borderId="1" xfId="0" applyNumberFormat="1" applyFont="1" applyFill="1" applyBorder="1" applyAlignment="1">
      <alignment horizontal="center" vertical="top"/>
    </xf>
    <xf numFmtId="0" fontId="0" fillId="0" borderId="0" xfId="0" applyAlignment="1">
      <alignment horizontal="center"/>
    </xf>
    <xf numFmtId="0" fontId="0" fillId="0" borderId="0" xfId="0" applyFill="1"/>
    <xf numFmtId="164" fontId="0" fillId="0" borderId="0" xfId="0" applyNumberFormat="1" applyFill="1"/>
    <xf numFmtId="164" fontId="0" fillId="0" borderId="0" xfId="0" applyNumberFormat="1"/>
    <xf numFmtId="0" fontId="4" fillId="0" borderId="0" xfId="0" applyFont="1" applyFill="1"/>
    <xf numFmtId="0" fontId="0" fillId="0" borderId="0" xfId="0" applyFill="1" applyAlignment="1">
      <alignment horizontal="center"/>
    </xf>
    <xf numFmtId="164" fontId="4" fillId="0" borderId="5" xfId="0" applyNumberFormat="1" applyFont="1" applyFill="1" applyBorder="1" applyAlignment="1">
      <alignment horizontal="left" vertical="top"/>
    </xf>
    <xf numFmtId="3" fontId="4" fillId="0" borderId="0" xfId="0" applyNumberFormat="1" applyFont="1" applyFill="1" applyBorder="1" applyAlignment="1">
      <alignment horizontal="center" vertical="top"/>
    </xf>
    <xf numFmtId="164" fontId="5" fillId="0" borderId="2" xfId="0" applyNumberFormat="1" applyFont="1" applyFill="1" applyBorder="1" applyAlignment="1">
      <alignment horizontal="left" vertical="top"/>
    </xf>
    <xf numFmtId="164" fontId="4" fillId="0" borderId="2" xfId="0" applyNumberFormat="1" applyFont="1" applyFill="1" applyBorder="1" applyAlignment="1">
      <alignment horizontal="left" vertical="top"/>
    </xf>
    <xf numFmtId="164" fontId="4" fillId="0" borderId="2" xfId="0" applyNumberFormat="1" applyFont="1" applyFill="1" applyBorder="1" applyAlignment="1">
      <alignment horizontal="left" vertical="top" wrapText="1"/>
    </xf>
    <xf numFmtId="164" fontId="4" fillId="0" borderId="6" xfId="0" applyNumberFormat="1" applyFont="1" applyFill="1" applyBorder="1" applyAlignment="1">
      <alignment horizontal="center" vertical="top"/>
    </xf>
    <xf numFmtId="164" fontId="4" fillId="0" borderId="7" xfId="0" applyNumberFormat="1" applyFont="1" applyFill="1" applyBorder="1" applyAlignment="1">
      <alignment horizontal="center" vertical="top"/>
    </xf>
    <xf numFmtId="164" fontId="4" fillId="0" borderId="8" xfId="0" applyNumberFormat="1" applyFont="1" applyFill="1" applyBorder="1" applyAlignment="1">
      <alignment horizontal="center" vertical="top"/>
    </xf>
    <xf numFmtId="164" fontId="4" fillId="0" borderId="6" xfId="0" applyNumberFormat="1" applyFont="1" applyFill="1" applyBorder="1" applyAlignment="1">
      <alignment horizontal="center" vertical="top" wrapText="1"/>
    </xf>
    <xf numFmtId="164" fontId="4" fillId="0" borderId="7" xfId="0" applyNumberFormat="1" applyFont="1" applyFill="1" applyBorder="1" applyAlignment="1">
      <alignment horizontal="center" vertical="top" wrapText="1"/>
    </xf>
    <xf numFmtId="164" fontId="4" fillId="0" borderId="8" xfId="0" applyNumberFormat="1" applyFont="1" applyFill="1" applyBorder="1" applyAlignment="1">
      <alignment horizontal="center" vertical="top" wrapText="1"/>
    </xf>
    <xf numFmtId="164" fontId="4" fillId="0" borderId="4" xfId="0" applyNumberFormat="1" applyFont="1" applyFill="1" applyBorder="1" applyAlignment="1">
      <alignment horizontal="center" vertical="top"/>
    </xf>
    <xf numFmtId="164" fontId="4" fillId="0" borderId="3" xfId="0" applyNumberFormat="1" applyFont="1" applyFill="1" applyBorder="1" applyAlignment="1">
      <alignment horizontal="center" vertical="top"/>
    </xf>
    <xf numFmtId="49" fontId="4" fillId="0" borderId="1" xfId="0" applyNumberFormat="1" applyFont="1" applyFill="1" applyBorder="1" applyAlignment="1">
      <alignment horizontal="center" vertical="top"/>
    </xf>
    <xf numFmtId="49" fontId="5" fillId="0" borderId="1" xfId="0" applyNumberFormat="1" applyFont="1" applyFill="1" applyBorder="1" applyAlignment="1">
      <alignment horizontal="center" vertical="top"/>
    </xf>
    <xf numFmtId="49" fontId="5" fillId="0" borderId="1" xfId="0" applyNumberFormat="1" applyFont="1" applyFill="1" applyBorder="1" applyAlignment="1">
      <alignment horizontal="left" vertical="top"/>
    </xf>
    <xf numFmtId="164" fontId="5" fillId="0" borderId="1" xfId="0" applyNumberFormat="1" applyFont="1" applyFill="1" applyBorder="1" applyAlignment="1">
      <alignment horizontal="center" vertical="top"/>
    </xf>
    <xf numFmtId="3" fontId="5" fillId="0" borderId="1" xfId="0" applyNumberFormat="1" applyFont="1" applyFill="1" applyBorder="1" applyAlignment="1">
      <alignment horizontal="center" vertical="top"/>
    </xf>
    <xf numFmtId="3" fontId="5" fillId="0" borderId="3" xfId="0" applyNumberFormat="1" applyFont="1" applyFill="1" applyBorder="1" applyAlignment="1">
      <alignment horizontal="center" vertical="top"/>
    </xf>
    <xf numFmtId="4" fontId="5" fillId="0" borderId="1" xfId="0" applyNumberFormat="1" applyFont="1" applyFill="1" applyBorder="1" applyAlignment="1">
      <alignment horizontal="center" vertical="top"/>
    </xf>
    <xf numFmtId="164" fontId="5" fillId="0" borderId="1" xfId="0" applyNumberFormat="1" applyFont="1" applyFill="1" applyBorder="1" applyAlignment="1">
      <alignment horizontal="right" vertical="top" wrapText="1"/>
    </xf>
    <xf numFmtId="164" fontId="5" fillId="0" borderId="5" xfId="0" applyNumberFormat="1" applyFont="1" applyFill="1" applyBorder="1" applyAlignment="1">
      <alignment horizontal="left" vertical="top" wrapText="1"/>
    </xf>
    <xf numFmtId="3" fontId="5" fillId="0" borderId="5" xfId="0" applyNumberFormat="1" applyFont="1" applyFill="1" applyBorder="1" applyAlignment="1">
      <alignment horizontal="center" vertical="top"/>
    </xf>
    <xf numFmtId="164" fontId="5" fillId="0" borderId="5" xfId="0" applyNumberFormat="1" applyFont="1" applyFill="1" applyBorder="1" applyAlignment="1">
      <alignment horizontal="center" vertical="top"/>
    </xf>
    <xf numFmtId="3" fontId="5" fillId="0" borderId="0" xfId="0" applyNumberFormat="1" applyFont="1" applyFill="1" applyBorder="1" applyAlignment="1">
      <alignment horizontal="center" vertical="top"/>
    </xf>
    <xf numFmtId="164" fontId="5" fillId="0" borderId="0" xfId="0" applyNumberFormat="1" applyFont="1" applyFill="1" applyBorder="1" applyAlignment="1">
      <alignment horizontal="right" vertical="top"/>
    </xf>
    <xf numFmtId="164" fontId="5" fillId="0" borderId="0" xfId="0" applyNumberFormat="1" applyFont="1" applyFill="1" applyBorder="1" applyAlignment="1">
      <alignment horizontal="center" vertical="top"/>
    </xf>
    <xf numFmtId="164" fontId="5" fillId="0" borderId="5" xfId="0" applyNumberFormat="1" applyFont="1" applyFill="1" applyBorder="1" applyAlignment="1">
      <alignment horizontal="right" vertical="top" wrapText="1"/>
    </xf>
    <xf numFmtId="0" fontId="0" fillId="0" borderId="0" xfId="0" applyFont="1" applyAlignment="1">
      <alignment horizontal="center"/>
    </xf>
    <xf numFmtId="3" fontId="0" fillId="0" borderId="0" xfId="0" applyNumberFormat="1"/>
    <xf numFmtId="164" fontId="5" fillId="0" borderId="0" xfId="0" applyNumberFormat="1" applyFont="1" applyFill="1" applyBorder="1" applyAlignment="1">
      <alignment horizontal="left" vertical="top"/>
    </xf>
    <xf numFmtId="164" fontId="5" fillId="0" borderId="1" xfId="0" applyNumberFormat="1" applyFont="1" applyFill="1" applyBorder="1" applyAlignment="1">
      <alignment horizontal="right" vertical="top"/>
    </xf>
    <xf numFmtId="0" fontId="0" fillId="0" borderId="0" xfId="0" applyAlignment="1">
      <alignment horizontal="center"/>
    </xf>
    <xf numFmtId="0" fontId="7" fillId="0" borderId="0" xfId="0" applyFont="1" applyFill="1" applyBorder="1"/>
    <xf numFmtId="164" fontId="3" fillId="0" borderId="0" xfId="0" applyNumberFormat="1" applyFont="1" applyFill="1" applyBorder="1" applyAlignment="1">
      <alignment horizontal="right" vertical="top"/>
    </xf>
    <xf numFmtId="49" fontId="3" fillId="0" borderId="1" xfId="0" applyNumberFormat="1" applyFont="1" applyFill="1" applyBorder="1" applyAlignment="1">
      <alignment horizontal="center" vertical="top"/>
    </xf>
    <xf numFmtId="164" fontId="3" fillId="0" borderId="1" xfId="0" applyNumberFormat="1" applyFont="1" applyFill="1" applyBorder="1" applyAlignment="1">
      <alignment horizontal="left" vertical="top" wrapText="1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8" fillId="0" borderId="0" xfId="0" applyFont="1" applyFill="1"/>
    <xf numFmtId="0" fontId="6" fillId="0" borderId="0" xfId="0" applyFont="1" applyFill="1"/>
    <xf numFmtId="164" fontId="6" fillId="0" borderId="0" xfId="0" applyNumberFormat="1" applyFont="1" applyFill="1"/>
    <xf numFmtId="3" fontId="6" fillId="0" borderId="0" xfId="0" applyNumberFormat="1" applyFont="1" applyFill="1"/>
    <xf numFmtId="165" fontId="6" fillId="0" borderId="0" xfId="0" applyNumberFormat="1" applyFont="1" applyFill="1"/>
    <xf numFmtId="0" fontId="8" fillId="0" borderId="0" xfId="0" applyFont="1" applyFill="1" applyAlignment="1">
      <alignment horizontal="right"/>
    </xf>
    <xf numFmtId="164" fontId="8" fillId="0" borderId="0" xfId="0" applyNumberFormat="1" applyFont="1" applyFill="1"/>
    <xf numFmtId="0" fontId="8" fillId="0" borderId="1" xfId="0" applyFont="1" applyFill="1" applyBorder="1"/>
    <xf numFmtId="0" fontId="6" fillId="0" borderId="0" xfId="0" applyFont="1"/>
    <xf numFmtId="0" fontId="6" fillId="0" borderId="0" xfId="0" applyFont="1" applyFill="1" applyBorder="1"/>
    <xf numFmtId="164" fontId="3" fillId="0" borderId="1" xfId="0" applyNumberFormat="1" applyFont="1" applyFill="1" applyBorder="1" applyAlignment="1">
      <alignment horizontal="left" vertical="top"/>
    </xf>
    <xf numFmtId="3" fontId="3" fillId="0" borderId="1" xfId="0" applyNumberFormat="1" applyFont="1" applyFill="1" applyBorder="1" applyAlignment="1">
      <alignment horizontal="center" vertical="top"/>
    </xf>
    <xf numFmtId="4" fontId="3" fillId="0" borderId="1" xfId="0" applyNumberFormat="1" applyFont="1" applyFill="1" applyBorder="1" applyAlignment="1">
      <alignment horizontal="center" vertical="top"/>
    </xf>
    <xf numFmtId="164" fontId="3" fillId="0" borderId="1" xfId="0" applyNumberFormat="1" applyFont="1" applyFill="1" applyBorder="1" applyAlignment="1">
      <alignment horizontal="center" vertical="top"/>
    </xf>
    <xf numFmtId="49" fontId="3" fillId="0" borderId="1" xfId="0" applyNumberFormat="1" applyFont="1" applyFill="1" applyBorder="1" applyAlignment="1">
      <alignment horizontal="left" vertical="top"/>
    </xf>
    <xf numFmtId="0" fontId="6" fillId="0" borderId="0" xfId="0" applyFont="1" applyFill="1" applyAlignment="1">
      <alignment horizontal="right"/>
    </xf>
    <xf numFmtId="49" fontId="3" fillId="0" borderId="1" xfId="0" applyNumberFormat="1" applyFont="1" applyFill="1" applyBorder="1" applyAlignment="1">
      <alignment horizontal="center" vertical="top" wrapText="1"/>
    </xf>
    <xf numFmtId="166" fontId="4" fillId="0" borderId="1" xfId="0" applyNumberFormat="1" applyFont="1" applyFill="1" applyBorder="1" applyAlignment="1">
      <alignment horizontal="center" vertical="top"/>
    </xf>
    <xf numFmtId="3" fontId="8" fillId="0" borderId="0" xfId="0" applyNumberFormat="1" applyFont="1" applyFill="1"/>
    <xf numFmtId="165" fontId="4" fillId="0" borderId="1" xfId="0" applyNumberFormat="1" applyFont="1" applyFill="1" applyBorder="1" applyAlignment="1">
      <alignment horizontal="center" vertical="top"/>
    </xf>
    <xf numFmtId="42" fontId="5" fillId="0" borderId="3" xfId="1" applyNumberFormat="1" applyFont="1" applyFill="1" applyBorder="1" applyAlignment="1">
      <alignment horizontal="center" vertical="top"/>
    </xf>
    <xf numFmtId="165" fontId="3" fillId="0" borderId="1" xfId="0" applyNumberFormat="1" applyFont="1" applyFill="1" applyBorder="1" applyAlignment="1">
      <alignment horizontal="center" vertical="top"/>
    </xf>
    <xf numFmtId="44" fontId="5" fillId="0" borderId="5" xfId="1" applyFont="1" applyFill="1" applyBorder="1" applyAlignment="1">
      <alignment horizontal="center" vertical="top"/>
    </xf>
    <xf numFmtId="44" fontId="5" fillId="0" borderId="0" xfId="1" applyFont="1" applyFill="1" applyBorder="1" applyAlignment="1">
      <alignment horizontal="center" vertical="top"/>
    </xf>
    <xf numFmtId="44" fontId="5" fillId="0" borderId="1" xfId="1" applyFont="1" applyFill="1" applyBorder="1" applyAlignment="1">
      <alignment horizontal="center" vertical="top"/>
    </xf>
    <xf numFmtId="164" fontId="3" fillId="0" borderId="0" xfId="0" applyNumberFormat="1" applyFont="1" applyFill="1" applyBorder="1" applyAlignment="1">
      <alignment horizontal="left" vertical="top"/>
    </xf>
    <xf numFmtId="165" fontId="5" fillId="0" borderId="1" xfId="0" applyNumberFormat="1" applyFont="1" applyFill="1" applyBorder="1" applyAlignment="1">
      <alignment horizontal="center" vertical="top"/>
    </xf>
    <xf numFmtId="0" fontId="2" fillId="0" borderId="0" xfId="2" applyAlignment="1">
      <alignment vertical="top" wrapText="1"/>
    </xf>
    <xf numFmtId="0" fontId="6" fillId="0" borderId="5" xfId="0" applyFont="1" applyFill="1" applyBorder="1"/>
    <xf numFmtId="165" fontId="8" fillId="0" borderId="0" xfId="0" applyNumberFormat="1" applyFont="1" applyFill="1"/>
    <xf numFmtId="3" fontId="8" fillId="0" borderId="5" xfId="0" applyNumberFormat="1" applyFont="1" applyFill="1" applyBorder="1"/>
    <xf numFmtId="0" fontId="8" fillId="0" borderId="5" xfId="0" applyFont="1" applyFill="1" applyBorder="1"/>
    <xf numFmtId="165" fontId="8" fillId="0" borderId="5" xfId="0" applyNumberFormat="1" applyFont="1" applyFill="1" applyBorder="1"/>
    <xf numFmtId="164" fontId="8" fillId="0" borderId="5" xfId="0" applyNumberFormat="1" applyFont="1" applyFill="1" applyBorder="1"/>
    <xf numFmtId="0" fontId="6" fillId="0" borderId="0" xfId="0" applyFont="1" applyFill="1" applyAlignment="1">
      <alignment horizontal="center"/>
    </xf>
    <xf numFmtId="165" fontId="13" fillId="0" borderId="0" xfId="0" applyNumberFormat="1" applyFont="1" applyFill="1" applyAlignment="1">
      <alignment horizontal="center"/>
    </xf>
    <xf numFmtId="4" fontId="4" fillId="2" borderId="1" xfId="0" applyNumberFormat="1" applyFont="1" applyFill="1" applyBorder="1" applyAlignment="1">
      <alignment horizontal="center" vertical="top"/>
    </xf>
    <xf numFmtId="3" fontId="3" fillId="2" borderId="1" xfId="0" applyNumberFormat="1" applyFont="1" applyFill="1" applyBorder="1" applyAlignment="1">
      <alignment horizontal="center" vertical="top"/>
    </xf>
    <xf numFmtId="3" fontId="5" fillId="2" borderId="0" xfId="0" applyNumberFormat="1" applyFont="1" applyFill="1" applyBorder="1" applyAlignment="1">
      <alignment horizontal="center" vertical="top"/>
    </xf>
    <xf numFmtId="164" fontId="5" fillId="0" borderId="5" xfId="1" applyNumberFormat="1" applyFont="1" applyFill="1" applyBorder="1" applyAlignment="1">
      <alignment horizontal="center" vertical="top"/>
    </xf>
    <xf numFmtId="49" fontId="4" fillId="3" borderId="1" xfId="0" applyNumberFormat="1" applyFont="1" applyFill="1" applyBorder="1" applyAlignment="1">
      <alignment horizontal="center" vertical="top"/>
    </xf>
    <xf numFmtId="164" fontId="3" fillId="3" borderId="1" xfId="0" applyNumberFormat="1" applyFont="1" applyFill="1" applyBorder="1" applyAlignment="1">
      <alignment horizontal="left" vertical="top" wrapText="1"/>
    </xf>
    <xf numFmtId="3" fontId="4" fillId="3" borderId="1" xfId="0" applyNumberFormat="1" applyFont="1" applyFill="1" applyBorder="1" applyAlignment="1">
      <alignment horizontal="center" vertical="top"/>
    </xf>
    <xf numFmtId="3" fontId="4" fillId="3" borderId="3" xfId="0" applyNumberFormat="1" applyFont="1" applyFill="1" applyBorder="1" applyAlignment="1">
      <alignment horizontal="center" vertical="top"/>
    </xf>
    <xf numFmtId="4" fontId="4" fillId="3" borderId="1" xfId="0" applyNumberFormat="1" applyFont="1" applyFill="1" applyBorder="1" applyAlignment="1">
      <alignment horizontal="center" vertical="top"/>
    </xf>
    <xf numFmtId="164" fontId="4" fillId="3" borderId="3" xfId="0" applyNumberFormat="1" applyFont="1" applyFill="1" applyBorder="1" applyAlignment="1">
      <alignment horizontal="center" vertical="top"/>
    </xf>
    <xf numFmtId="0" fontId="3" fillId="0" borderId="0" xfId="0" applyFont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0" xfId="0" applyFont="1" applyAlignment="1">
      <alignment horizontal="center" wrapText="1"/>
    </xf>
  </cellXfs>
  <cellStyles count="4">
    <cellStyle name="Currency" xfId="1" builtinId="4"/>
    <cellStyle name="Normal" xfId="0" builtinId="0"/>
    <cellStyle name="Normal 2" xfId="2" xr:uid="{00000000-0005-0000-0000-000002000000}"/>
    <cellStyle name="Normal 3" xfId="3" xr:uid="{00000000-0005-0000-0000-000003000000}"/>
  </cellStyles>
  <dxfs count="0"/>
  <tableStyles count="0" defaultTableStyle="TableStyleMedium9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28"/>
  <sheetViews>
    <sheetView zoomScale="110" zoomScaleNormal="110" workbookViewId="0">
      <selection activeCell="C36" sqref="C36"/>
    </sheetView>
  </sheetViews>
  <sheetFormatPr defaultRowHeight="13.2" x14ac:dyDescent="0.25"/>
  <cols>
    <col min="1" max="1" width="48.33203125" customWidth="1"/>
    <col min="2" max="2" width="7.6640625" customWidth="1"/>
    <col min="3" max="3" width="8.5546875" customWidth="1"/>
    <col min="4" max="4" width="8.5546875" bestFit="1" customWidth="1"/>
    <col min="5" max="5" width="7.109375" customWidth="1"/>
    <col min="6" max="6" width="9.33203125" customWidth="1"/>
    <col min="12" max="12" width="10.109375" bestFit="1" customWidth="1"/>
  </cols>
  <sheetData>
    <row r="1" spans="1:12" x14ac:dyDescent="0.25">
      <c r="B1" s="104" t="s">
        <v>235</v>
      </c>
      <c r="C1" s="104"/>
      <c r="D1" s="104"/>
      <c r="E1" s="104"/>
      <c r="F1" s="56" t="s">
        <v>236</v>
      </c>
    </row>
    <row r="2" spans="1:12" x14ac:dyDescent="0.25">
      <c r="A2" s="57" t="s">
        <v>91</v>
      </c>
      <c r="B2" s="57" t="s">
        <v>53</v>
      </c>
      <c r="C2" s="108" t="s">
        <v>67</v>
      </c>
      <c r="D2" s="57" t="s">
        <v>112</v>
      </c>
      <c r="E2" s="57" t="s">
        <v>11</v>
      </c>
      <c r="F2" s="57" t="s">
        <v>105</v>
      </c>
      <c r="H2" s="47"/>
    </row>
    <row r="3" spans="1:12" x14ac:dyDescent="0.25">
      <c r="A3" s="58" t="s">
        <v>68</v>
      </c>
      <c r="B3" s="59"/>
      <c r="C3" s="108"/>
      <c r="D3" s="59"/>
      <c r="E3" s="60"/>
      <c r="F3" s="60"/>
      <c r="G3" s="13"/>
      <c r="H3" s="13"/>
      <c r="I3" s="13"/>
      <c r="J3" s="51"/>
      <c r="L3" s="16"/>
    </row>
    <row r="4" spans="1:12" x14ac:dyDescent="0.25">
      <c r="A4" s="59" t="s">
        <v>177</v>
      </c>
      <c r="B4" s="76">
        <v>28</v>
      </c>
      <c r="C4" s="58">
        <v>40</v>
      </c>
      <c r="D4" s="87">
        <f>E$47</f>
        <v>70.546400000000006</v>
      </c>
      <c r="E4" s="64">
        <f t="shared" ref="E4:E9" si="0">+B4*C4*D4</f>
        <v>79011.968000000008</v>
      </c>
      <c r="F4" s="64">
        <f>+E4/3</f>
        <v>26337.322666666671</v>
      </c>
      <c r="G4" s="48"/>
      <c r="H4" s="48"/>
      <c r="I4" s="48"/>
      <c r="L4" s="16"/>
    </row>
    <row r="5" spans="1:12" x14ac:dyDescent="0.25">
      <c r="A5" s="73" t="s">
        <v>180</v>
      </c>
      <c r="B5" s="61">
        <v>27</v>
      </c>
      <c r="C5" s="59">
        <v>40</v>
      </c>
      <c r="D5" s="62">
        <f t="shared" ref="D5:D9" si="1">E$47</f>
        <v>70.546400000000006</v>
      </c>
      <c r="E5" s="60">
        <f t="shared" si="0"/>
        <v>76190.112000000008</v>
      </c>
      <c r="F5" s="60">
        <f t="shared" ref="F5:F10" si="2">+E5/3</f>
        <v>25396.704000000002</v>
      </c>
      <c r="G5" s="48"/>
      <c r="H5" s="48"/>
      <c r="I5" s="48"/>
      <c r="L5" s="16"/>
    </row>
    <row r="6" spans="1:12" x14ac:dyDescent="0.25">
      <c r="A6" s="73" t="s">
        <v>179</v>
      </c>
      <c r="B6" s="61">
        <v>1</v>
      </c>
      <c r="C6" s="59">
        <v>40</v>
      </c>
      <c r="D6" s="62">
        <f t="shared" si="1"/>
        <v>70.546400000000006</v>
      </c>
      <c r="E6" s="60">
        <f t="shared" si="0"/>
        <v>2821.8560000000002</v>
      </c>
      <c r="F6" s="60">
        <f t="shared" si="2"/>
        <v>940.61866666666674</v>
      </c>
      <c r="G6" s="48"/>
      <c r="H6" s="48"/>
      <c r="I6" s="48"/>
      <c r="L6" s="16"/>
    </row>
    <row r="7" spans="1:12" x14ac:dyDescent="0.25">
      <c r="A7" s="86" t="s">
        <v>178</v>
      </c>
      <c r="B7" s="88">
        <v>23</v>
      </c>
      <c r="C7" s="89">
        <v>80</v>
      </c>
      <c r="D7" s="90">
        <f>E47</f>
        <v>70.546400000000006</v>
      </c>
      <c r="E7" s="91">
        <f t="shared" si="0"/>
        <v>129805.376</v>
      </c>
      <c r="F7" s="91">
        <f t="shared" si="2"/>
        <v>43268.458666666666</v>
      </c>
      <c r="G7" s="48"/>
      <c r="H7" s="48"/>
      <c r="I7" s="48"/>
      <c r="L7" s="16"/>
    </row>
    <row r="8" spans="1:12" x14ac:dyDescent="0.25">
      <c r="A8" s="73" t="s">
        <v>180</v>
      </c>
      <c r="B8" s="61">
        <v>23</v>
      </c>
      <c r="C8" s="59">
        <v>80</v>
      </c>
      <c r="D8" s="62">
        <f t="shared" si="1"/>
        <v>70.546400000000006</v>
      </c>
      <c r="E8" s="60">
        <f t="shared" si="0"/>
        <v>129805.376</v>
      </c>
      <c r="F8" s="60">
        <f t="shared" si="2"/>
        <v>43268.458666666666</v>
      </c>
      <c r="G8" s="48"/>
      <c r="H8" s="48"/>
      <c r="I8" s="48"/>
      <c r="L8" s="16"/>
    </row>
    <row r="9" spans="1:12" x14ac:dyDescent="0.25">
      <c r="A9" s="73" t="s">
        <v>179</v>
      </c>
      <c r="B9" s="61">
        <v>0</v>
      </c>
      <c r="C9" s="59">
        <v>80</v>
      </c>
      <c r="D9" s="62">
        <f t="shared" si="1"/>
        <v>70.546400000000006</v>
      </c>
      <c r="E9" s="60">
        <f t="shared" si="0"/>
        <v>0</v>
      </c>
      <c r="F9" s="60">
        <f t="shared" si="2"/>
        <v>0</v>
      </c>
      <c r="G9" s="48"/>
      <c r="H9" s="48"/>
      <c r="I9" s="48"/>
      <c r="L9" s="16"/>
    </row>
    <row r="10" spans="1:12" x14ac:dyDescent="0.25">
      <c r="A10" s="63" t="s">
        <v>56</v>
      </c>
      <c r="B10" s="76">
        <f>B8+B9</f>
        <v>23</v>
      </c>
      <c r="C10" s="59"/>
      <c r="D10" s="59"/>
      <c r="E10" s="64">
        <f>+E4+E7</f>
        <v>208817.34400000001</v>
      </c>
      <c r="F10" s="64">
        <f t="shared" si="2"/>
        <v>69605.781333333332</v>
      </c>
      <c r="L10" s="16"/>
    </row>
    <row r="11" spans="1:12" x14ac:dyDescent="0.25">
      <c r="A11" s="63"/>
      <c r="B11" s="59"/>
      <c r="C11" s="59"/>
      <c r="D11" s="59"/>
      <c r="E11" s="60"/>
      <c r="F11" s="60"/>
      <c r="L11" s="16"/>
    </row>
    <row r="12" spans="1:12" x14ac:dyDescent="0.25">
      <c r="A12" s="58" t="s">
        <v>109</v>
      </c>
      <c r="B12" s="59"/>
      <c r="C12" s="59"/>
      <c r="D12" s="59"/>
      <c r="E12" s="60"/>
      <c r="F12" s="60"/>
      <c r="L12" s="16"/>
    </row>
    <row r="13" spans="1:12" x14ac:dyDescent="0.25">
      <c r="A13" s="59" t="s">
        <v>69</v>
      </c>
      <c r="B13" s="61">
        <v>6</v>
      </c>
      <c r="C13" s="59">
        <v>8</v>
      </c>
      <c r="D13" s="62">
        <f t="shared" ref="D13:D24" si="3">E$47</f>
        <v>70.546400000000006</v>
      </c>
      <c r="E13" s="60">
        <f t="shared" ref="E13:E24" si="4">+B13*C13*D13</f>
        <v>3386.2272000000003</v>
      </c>
      <c r="F13" s="60">
        <f t="shared" ref="F13:F25" si="5">+E13/3</f>
        <v>1128.7424000000001</v>
      </c>
      <c r="G13" s="48"/>
      <c r="H13" s="48"/>
      <c r="I13" s="48"/>
      <c r="L13" s="16"/>
    </row>
    <row r="14" spans="1:12" x14ac:dyDescent="0.25">
      <c r="A14" s="59" t="s">
        <v>70</v>
      </c>
      <c r="B14" s="61">
        <v>6</v>
      </c>
      <c r="C14" s="59">
        <v>40</v>
      </c>
      <c r="D14" s="62">
        <f t="shared" si="3"/>
        <v>70.546400000000006</v>
      </c>
      <c r="E14" s="60">
        <f t="shared" si="4"/>
        <v>16931.136000000002</v>
      </c>
      <c r="F14" s="60">
        <f t="shared" si="5"/>
        <v>5643.7120000000004</v>
      </c>
      <c r="G14" s="48"/>
      <c r="H14" s="48"/>
      <c r="I14" s="48"/>
      <c r="L14" s="16"/>
    </row>
    <row r="15" spans="1:12" x14ac:dyDescent="0.25">
      <c r="A15" s="59" t="s">
        <v>71</v>
      </c>
      <c r="B15" s="61">
        <v>6</v>
      </c>
      <c r="C15" s="59">
        <v>60</v>
      </c>
      <c r="D15" s="62">
        <f t="shared" si="3"/>
        <v>70.546400000000006</v>
      </c>
      <c r="E15" s="60">
        <f t="shared" si="4"/>
        <v>25396.704000000002</v>
      </c>
      <c r="F15" s="60">
        <f t="shared" si="5"/>
        <v>8465.5680000000011</v>
      </c>
      <c r="G15" s="48"/>
      <c r="H15" s="48"/>
      <c r="I15" s="48"/>
      <c r="L15" s="16"/>
    </row>
    <row r="16" spans="1:12" x14ac:dyDescent="0.25">
      <c r="A16" s="59" t="s">
        <v>72</v>
      </c>
      <c r="B16" s="61">
        <v>6</v>
      </c>
      <c r="C16" s="59">
        <v>10</v>
      </c>
      <c r="D16" s="62">
        <f t="shared" si="3"/>
        <v>70.546400000000006</v>
      </c>
      <c r="E16" s="60">
        <f t="shared" si="4"/>
        <v>4232.7840000000006</v>
      </c>
      <c r="F16" s="60">
        <f t="shared" si="5"/>
        <v>1410.9280000000001</v>
      </c>
      <c r="G16" s="48"/>
      <c r="H16" s="48"/>
      <c r="I16" s="48"/>
      <c r="L16" s="16"/>
    </row>
    <row r="17" spans="1:12" x14ac:dyDescent="0.25">
      <c r="A17" s="59" t="s">
        <v>73</v>
      </c>
      <c r="B17" s="61">
        <v>6</v>
      </c>
      <c r="C17" s="59">
        <v>6</v>
      </c>
      <c r="D17" s="62">
        <f t="shared" si="3"/>
        <v>70.546400000000006</v>
      </c>
      <c r="E17" s="60">
        <f t="shared" si="4"/>
        <v>2539.6704</v>
      </c>
      <c r="F17" s="60">
        <f t="shared" si="5"/>
        <v>846.55679999999995</v>
      </c>
      <c r="G17" s="48"/>
      <c r="H17" s="48"/>
      <c r="I17" s="48"/>
      <c r="L17" s="16"/>
    </row>
    <row r="18" spans="1:12" x14ac:dyDescent="0.25">
      <c r="A18" s="59" t="s">
        <v>77</v>
      </c>
      <c r="B18" s="61">
        <v>3</v>
      </c>
      <c r="C18" s="59">
        <v>40</v>
      </c>
      <c r="D18" s="62">
        <f t="shared" si="3"/>
        <v>70.546400000000006</v>
      </c>
      <c r="E18" s="60">
        <f t="shared" si="4"/>
        <v>8465.5680000000011</v>
      </c>
      <c r="F18" s="60">
        <f t="shared" si="5"/>
        <v>2821.8560000000002</v>
      </c>
      <c r="H18" s="48"/>
      <c r="L18" s="16"/>
    </row>
    <row r="19" spans="1:12" x14ac:dyDescent="0.25">
      <c r="A19" s="59" t="s">
        <v>55</v>
      </c>
      <c r="B19" s="61">
        <v>3</v>
      </c>
      <c r="C19" s="59">
        <v>10</v>
      </c>
      <c r="D19" s="62">
        <f t="shared" si="3"/>
        <v>70.546400000000006</v>
      </c>
      <c r="E19" s="60">
        <f t="shared" si="4"/>
        <v>2116.3920000000003</v>
      </c>
      <c r="F19" s="60">
        <f t="shared" si="5"/>
        <v>705.46400000000006</v>
      </c>
      <c r="H19" s="48"/>
      <c r="L19" s="16"/>
    </row>
    <row r="20" spans="1:12" x14ac:dyDescent="0.25">
      <c r="A20" s="59" t="s">
        <v>75</v>
      </c>
      <c r="B20" s="61">
        <v>3</v>
      </c>
      <c r="C20" s="59">
        <v>3</v>
      </c>
      <c r="D20" s="62">
        <f t="shared" si="3"/>
        <v>70.546400000000006</v>
      </c>
      <c r="E20" s="60">
        <f t="shared" si="4"/>
        <v>634.91759999999999</v>
      </c>
      <c r="F20" s="60">
        <f t="shared" si="5"/>
        <v>211.63919999999999</v>
      </c>
      <c r="G20" s="48"/>
      <c r="H20" s="48"/>
      <c r="I20" s="48"/>
      <c r="L20" s="16"/>
    </row>
    <row r="21" spans="1:12" x14ac:dyDescent="0.25">
      <c r="A21" s="59" t="s">
        <v>54</v>
      </c>
      <c r="B21" s="61">
        <v>3</v>
      </c>
      <c r="C21" s="59">
        <v>20</v>
      </c>
      <c r="D21" s="62">
        <f t="shared" si="3"/>
        <v>70.546400000000006</v>
      </c>
      <c r="E21" s="60">
        <f t="shared" si="4"/>
        <v>4232.7840000000006</v>
      </c>
      <c r="F21" s="60">
        <f t="shared" si="5"/>
        <v>1410.9280000000001</v>
      </c>
      <c r="H21" s="48"/>
      <c r="L21" s="16"/>
    </row>
    <row r="22" spans="1:12" x14ac:dyDescent="0.25">
      <c r="A22" s="59" t="s">
        <v>263</v>
      </c>
      <c r="B22" s="61">
        <f>2*12*3</f>
        <v>72</v>
      </c>
      <c r="C22" s="59">
        <v>4</v>
      </c>
      <c r="D22" s="62">
        <f t="shared" si="3"/>
        <v>70.546400000000006</v>
      </c>
      <c r="E22" s="60">
        <f t="shared" si="4"/>
        <v>20317.3632</v>
      </c>
      <c r="F22" s="60">
        <f t="shared" si="5"/>
        <v>6772.4543999999996</v>
      </c>
      <c r="H22" s="48"/>
      <c r="L22" s="16"/>
    </row>
    <row r="23" spans="1:12" x14ac:dyDescent="0.25">
      <c r="A23" s="59" t="s">
        <v>264</v>
      </c>
      <c r="B23" s="61">
        <f>2*4*3</f>
        <v>24</v>
      </c>
      <c r="C23" s="59">
        <v>2</v>
      </c>
      <c r="D23" s="62">
        <f t="shared" si="3"/>
        <v>70.546400000000006</v>
      </c>
      <c r="E23" s="60">
        <f t="shared" si="4"/>
        <v>3386.2272000000003</v>
      </c>
      <c r="F23" s="60">
        <f t="shared" si="5"/>
        <v>1128.7424000000001</v>
      </c>
      <c r="H23" s="48"/>
      <c r="L23" s="16"/>
    </row>
    <row r="24" spans="1:12" x14ac:dyDescent="0.25">
      <c r="A24" s="59" t="s">
        <v>265</v>
      </c>
      <c r="B24" s="61">
        <v>6</v>
      </c>
      <c r="C24" s="59">
        <v>1</v>
      </c>
      <c r="D24" s="62">
        <f t="shared" si="3"/>
        <v>70.546400000000006</v>
      </c>
      <c r="E24" s="60">
        <f t="shared" si="4"/>
        <v>423.27840000000003</v>
      </c>
      <c r="F24" s="60">
        <f t="shared" si="5"/>
        <v>141.09280000000001</v>
      </c>
      <c r="H24" s="48"/>
      <c r="L24" s="16"/>
    </row>
    <row r="25" spans="1:12" x14ac:dyDescent="0.25">
      <c r="A25" s="63" t="s">
        <v>56</v>
      </c>
      <c r="B25" s="59"/>
      <c r="C25" s="59"/>
      <c r="D25" s="59"/>
      <c r="E25" s="64">
        <f>SUM(E13:E24)</f>
        <v>92063.052000000011</v>
      </c>
      <c r="F25" s="64">
        <f t="shared" si="5"/>
        <v>30687.684000000005</v>
      </c>
      <c r="L25" s="16"/>
    </row>
    <row r="26" spans="1:12" x14ac:dyDescent="0.25">
      <c r="A26" s="59"/>
      <c r="B26" s="59"/>
      <c r="C26" s="59"/>
      <c r="D26" s="59"/>
      <c r="E26" s="60"/>
      <c r="F26" s="60"/>
      <c r="L26" s="16"/>
    </row>
    <row r="27" spans="1:12" x14ac:dyDescent="0.25">
      <c r="A27" s="58" t="s">
        <v>74</v>
      </c>
      <c r="B27" s="59"/>
      <c r="C27" s="59"/>
      <c r="D27" s="59"/>
      <c r="E27" s="60"/>
      <c r="F27" s="60"/>
      <c r="L27" s="16"/>
    </row>
    <row r="28" spans="1:12" x14ac:dyDescent="0.25">
      <c r="A28" s="59" t="s">
        <v>108</v>
      </c>
      <c r="B28" s="61">
        <v>6</v>
      </c>
      <c r="C28" s="59">
        <v>9</v>
      </c>
      <c r="D28" s="62">
        <f t="shared" ref="D28:D39" si="6">E$47</f>
        <v>70.546400000000006</v>
      </c>
      <c r="E28" s="60">
        <f t="shared" ref="E28:E39" si="7">+B28*C28*D28</f>
        <v>3809.5056000000004</v>
      </c>
      <c r="F28" s="60">
        <f t="shared" ref="F28:F39" si="8">+E28/3</f>
        <v>1269.8352000000002</v>
      </c>
      <c r="H28" s="48"/>
      <c r="L28" s="16"/>
    </row>
    <row r="29" spans="1:12" x14ac:dyDescent="0.25">
      <c r="A29" s="59" t="s">
        <v>82</v>
      </c>
      <c r="B29" s="61">
        <f>B28*4*3</f>
        <v>72</v>
      </c>
      <c r="C29" s="59">
        <v>4</v>
      </c>
      <c r="D29" s="62">
        <f t="shared" si="6"/>
        <v>70.546400000000006</v>
      </c>
      <c r="E29" s="60">
        <f t="shared" si="7"/>
        <v>20317.3632</v>
      </c>
      <c r="F29" s="60">
        <f t="shared" si="8"/>
        <v>6772.4543999999996</v>
      </c>
      <c r="H29" s="48"/>
      <c r="L29" s="16"/>
    </row>
    <row r="30" spans="1:12" x14ac:dyDescent="0.25">
      <c r="A30" s="59" t="s">
        <v>116</v>
      </c>
      <c r="B30" s="61">
        <f>B28*1</f>
        <v>6</v>
      </c>
      <c r="C30" s="59">
        <v>6</v>
      </c>
      <c r="D30" s="62">
        <f t="shared" si="6"/>
        <v>70.546400000000006</v>
      </c>
      <c r="E30" s="60">
        <f t="shared" si="7"/>
        <v>2539.6704</v>
      </c>
      <c r="F30" s="60">
        <f t="shared" si="8"/>
        <v>846.55679999999995</v>
      </c>
      <c r="H30" s="48"/>
      <c r="L30" s="16"/>
    </row>
    <row r="31" spans="1:12" x14ac:dyDescent="0.25">
      <c r="A31" s="59" t="s">
        <v>98</v>
      </c>
      <c r="B31" s="61">
        <v>6</v>
      </c>
      <c r="C31" s="59">
        <v>8</v>
      </c>
      <c r="D31" s="62">
        <f t="shared" si="6"/>
        <v>70.546400000000006</v>
      </c>
      <c r="E31" s="60">
        <f t="shared" si="7"/>
        <v>3386.2272000000003</v>
      </c>
      <c r="F31" s="60">
        <f t="shared" si="8"/>
        <v>1128.7424000000001</v>
      </c>
      <c r="H31" s="48"/>
      <c r="L31" s="16"/>
    </row>
    <row r="32" spans="1:12" x14ac:dyDescent="0.25">
      <c r="A32" s="59" t="s">
        <v>79</v>
      </c>
      <c r="B32" s="61">
        <v>4</v>
      </c>
      <c r="C32" s="59">
        <v>8</v>
      </c>
      <c r="D32" s="62">
        <f t="shared" si="6"/>
        <v>70.546400000000006</v>
      </c>
      <c r="E32" s="60">
        <f t="shared" si="7"/>
        <v>2257.4848000000002</v>
      </c>
      <c r="F32" s="60">
        <f t="shared" si="8"/>
        <v>752.49493333333339</v>
      </c>
      <c r="H32" s="48"/>
      <c r="L32" s="16"/>
    </row>
    <row r="33" spans="1:12" x14ac:dyDescent="0.25">
      <c r="A33" s="59" t="s">
        <v>76</v>
      </c>
      <c r="B33" s="61">
        <v>6</v>
      </c>
      <c r="C33" s="59">
        <v>2</v>
      </c>
      <c r="D33" s="62">
        <f t="shared" si="6"/>
        <v>70.546400000000006</v>
      </c>
      <c r="E33" s="60">
        <f t="shared" si="7"/>
        <v>846.55680000000007</v>
      </c>
      <c r="F33" s="60">
        <f t="shared" si="8"/>
        <v>282.18560000000002</v>
      </c>
      <c r="H33" s="48"/>
      <c r="L33" s="16"/>
    </row>
    <row r="34" spans="1:12" x14ac:dyDescent="0.25">
      <c r="A34" s="59" t="s">
        <v>47</v>
      </c>
      <c r="B34" s="61">
        <v>4</v>
      </c>
      <c r="C34" s="59">
        <v>2</v>
      </c>
      <c r="D34" s="62">
        <f t="shared" si="6"/>
        <v>70.546400000000006</v>
      </c>
      <c r="E34" s="60">
        <f t="shared" si="7"/>
        <v>564.37120000000004</v>
      </c>
      <c r="F34" s="60">
        <f t="shared" si="8"/>
        <v>188.12373333333335</v>
      </c>
      <c r="H34" s="48"/>
      <c r="L34" s="16"/>
    </row>
    <row r="35" spans="1:12" x14ac:dyDescent="0.25">
      <c r="A35" s="59" t="s">
        <v>48</v>
      </c>
      <c r="B35" s="61">
        <v>3</v>
      </c>
      <c r="C35" s="59">
        <v>3</v>
      </c>
      <c r="D35" s="62">
        <f t="shared" si="6"/>
        <v>70.546400000000006</v>
      </c>
      <c r="E35" s="60">
        <f t="shared" si="7"/>
        <v>634.91759999999999</v>
      </c>
      <c r="F35" s="60">
        <f t="shared" si="8"/>
        <v>211.63919999999999</v>
      </c>
      <c r="H35" s="48"/>
      <c r="L35" s="16"/>
    </row>
    <row r="36" spans="1:12" x14ac:dyDescent="0.25">
      <c r="A36" s="59" t="s">
        <v>44</v>
      </c>
      <c r="B36" s="61">
        <v>3</v>
      </c>
      <c r="C36" s="59">
        <v>2</v>
      </c>
      <c r="D36" s="62">
        <f t="shared" si="6"/>
        <v>70.546400000000006</v>
      </c>
      <c r="E36" s="60">
        <f t="shared" si="7"/>
        <v>423.27840000000003</v>
      </c>
      <c r="F36" s="60">
        <f t="shared" si="8"/>
        <v>141.09280000000001</v>
      </c>
      <c r="H36" s="48"/>
      <c r="L36" s="16"/>
    </row>
    <row r="37" spans="1:12" x14ac:dyDescent="0.25">
      <c r="A37" s="59" t="s">
        <v>78</v>
      </c>
      <c r="B37" s="61">
        <v>3</v>
      </c>
      <c r="C37" s="59">
        <v>3</v>
      </c>
      <c r="D37" s="62">
        <f t="shared" si="6"/>
        <v>70.546400000000006</v>
      </c>
      <c r="E37" s="60">
        <f t="shared" si="7"/>
        <v>634.91759999999999</v>
      </c>
      <c r="F37" s="60">
        <f t="shared" si="8"/>
        <v>211.63919999999999</v>
      </c>
      <c r="H37" s="48"/>
      <c r="L37" s="16"/>
    </row>
    <row r="38" spans="1:12" x14ac:dyDescent="0.25">
      <c r="A38" s="59" t="s">
        <v>80</v>
      </c>
      <c r="B38" s="61">
        <v>72</v>
      </c>
      <c r="C38" s="59">
        <v>3</v>
      </c>
      <c r="D38" s="62">
        <f t="shared" si="6"/>
        <v>70.546400000000006</v>
      </c>
      <c r="E38" s="60">
        <f t="shared" si="7"/>
        <v>15238.022400000002</v>
      </c>
      <c r="F38" s="60">
        <f t="shared" si="8"/>
        <v>5079.3408000000009</v>
      </c>
      <c r="H38" s="48"/>
      <c r="L38" s="16"/>
    </row>
    <row r="39" spans="1:12" x14ac:dyDescent="0.25">
      <c r="A39" s="59" t="s">
        <v>81</v>
      </c>
      <c r="B39" s="61">
        <v>12</v>
      </c>
      <c r="C39" s="59">
        <v>1</v>
      </c>
      <c r="D39" s="62">
        <f t="shared" si="6"/>
        <v>70.546400000000006</v>
      </c>
      <c r="E39" s="60">
        <f t="shared" si="7"/>
        <v>846.55680000000007</v>
      </c>
      <c r="F39" s="60">
        <f t="shared" si="8"/>
        <v>282.18560000000002</v>
      </c>
      <c r="H39" s="48"/>
      <c r="L39" s="16"/>
    </row>
    <row r="40" spans="1:12" x14ac:dyDescent="0.25">
      <c r="A40" s="63" t="s">
        <v>56</v>
      </c>
      <c r="B40" s="59"/>
      <c r="C40" s="59"/>
      <c r="D40" s="59"/>
      <c r="E40" s="64">
        <f>SUM(E28:E39)</f>
        <v>51498.872000000003</v>
      </c>
      <c r="F40" s="64">
        <f>SUM(F28:F39)</f>
        <v>17166.290666666671</v>
      </c>
      <c r="L40" s="16"/>
    </row>
    <row r="41" spans="1:12" x14ac:dyDescent="0.25">
      <c r="A41" s="59"/>
      <c r="B41" s="59"/>
      <c r="C41" s="59"/>
      <c r="D41" s="59"/>
      <c r="E41" s="60"/>
      <c r="F41" s="60"/>
      <c r="H41" s="48"/>
      <c r="L41" s="16"/>
    </row>
    <row r="42" spans="1:12" x14ac:dyDescent="0.25">
      <c r="A42" s="65" t="s">
        <v>111</v>
      </c>
      <c r="B42" s="105"/>
      <c r="C42" s="106"/>
      <c r="D42" s="107"/>
      <c r="E42" s="64">
        <f>(E25+E40)*0.03</f>
        <v>4306.85772</v>
      </c>
      <c r="F42" s="64">
        <f t="shared" ref="F42" si="9">+E42/3</f>
        <v>1435.61924</v>
      </c>
      <c r="L42" s="16"/>
    </row>
    <row r="43" spans="1:12" x14ac:dyDescent="0.25">
      <c r="A43" s="63"/>
      <c r="B43" s="59"/>
      <c r="C43" s="59"/>
      <c r="D43" s="59"/>
      <c r="E43" s="60"/>
      <c r="F43" s="64"/>
    </row>
    <row r="44" spans="1:12" x14ac:dyDescent="0.25">
      <c r="A44" s="63" t="s">
        <v>61</v>
      </c>
      <c r="B44" s="59"/>
      <c r="C44" s="58">
        <f>F44/D39</f>
        <v>1685.35</v>
      </c>
      <c r="D44" s="59"/>
      <c r="E44" s="64">
        <f>+E10+E25+E40+E42</f>
        <v>356686.12572000001</v>
      </c>
      <c r="F44" s="64">
        <f t="shared" ref="F44" si="10">+E44/3</f>
        <v>118895.37524000001</v>
      </c>
    </row>
    <row r="45" spans="1:12" x14ac:dyDescent="0.25">
      <c r="A45" s="66"/>
      <c r="B45" s="59"/>
      <c r="C45" s="59"/>
      <c r="D45" s="59"/>
      <c r="E45" s="59"/>
      <c r="F45" s="59"/>
    </row>
    <row r="46" spans="1:12" x14ac:dyDescent="0.25">
      <c r="A46" s="67" t="s">
        <v>276</v>
      </c>
      <c r="B46" s="59"/>
      <c r="C46" s="59"/>
      <c r="D46" s="59"/>
      <c r="E46" s="59"/>
      <c r="F46" s="59"/>
    </row>
    <row r="47" spans="1:12" ht="13.8" x14ac:dyDescent="0.25">
      <c r="A47" s="52"/>
      <c r="B47" s="93">
        <v>43.28</v>
      </c>
      <c r="C47" s="93">
        <f>B47*0.28</f>
        <v>12.118400000000001</v>
      </c>
      <c r="D47" s="93">
        <f>B47 *0.35</f>
        <v>15.148</v>
      </c>
      <c r="E47" s="93">
        <f>SUM(B47:D47)</f>
        <v>70.546400000000006</v>
      </c>
      <c r="F47" s="14"/>
    </row>
    <row r="48" spans="1:12" x14ac:dyDescent="0.25">
      <c r="B48" s="92" t="s">
        <v>255</v>
      </c>
      <c r="C48" s="92" t="s">
        <v>256</v>
      </c>
      <c r="D48" s="92" t="s">
        <v>257</v>
      </c>
      <c r="E48" s="92" t="s">
        <v>258</v>
      </c>
      <c r="F48" s="14"/>
    </row>
    <row r="49" spans="1:6" x14ac:dyDescent="0.25">
      <c r="B49" s="1"/>
      <c r="C49" s="14"/>
      <c r="D49" s="14"/>
      <c r="E49" s="14"/>
      <c r="F49" s="14"/>
    </row>
    <row r="50" spans="1:6" x14ac:dyDescent="0.25">
      <c r="B50" s="14"/>
      <c r="C50" s="14"/>
      <c r="D50" s="14"/>
      <c r="E50" s="14"/>
      <c r="F50" s="14"/>
    </row>
    <row r="51" spans="1:6" x14ac:dyDescent="0.25">
      <c r="B51" s="14"/>
      <c r="C51" s="14"/>
      <c r="D51" s="14"/>
      <c r="E51" s="14"/>
      <c r="F51" s="14"/>
    </row>
    <row r="52" spans="1:6" x14ac:dyDescent="0.25">
      <c r="B52" s="14"/>
      <c r="C52" s="14"/>
      <c r="D52" s="14"/>
      <c r="E52" s="14"/>
      <c r="F52" s="14"/>
    </row>
    <row r="53" spans="1:6" x14ac:dyDescent="0.25">
      <c r="A53" s="13"/>
      <c r="B53" s="18"/>
      <c r="C53" s="18"/>
      <c r="D53" s="18"/>
      <c r="E53" s="18"/>
      <c r="F53" s="18"/>
    </row>
    <row r="54" spans="1:6" x14ac:dyDescent="0.25">
      <c r="B54" s="14"/>
      <c r="C54" s="14"/>
      <c r="D54" s="14"/>
      <c r="E54" s="15"/>
      <c r="F54" s="15"/>
    </row>
    <row r="55" spans="1:6" x14ac:dyDescent="0.25">
      <c r="B55" s="17"/>
      <c r="C55" s="14"/>
      <c r="D55" s="14"/>
      <c r="E55" s="15"/>
      <c r="F55" s="15"/>
    </row>
    <row r="56" spans="1:6" x14ac:dyDescent="0.25">
      <c r="B56" s="14"/>
      <c r="C56" s="14"/>
      <c r="D56" s="14"/>
      <c r="E56" s="15"/>
      <c r="F56" s="15"/>
    </row>
    <row r="57" spans="1:6" x14ac:dyDescent="0.25">
      <c r="B57" s="14"/>
      <c r="C57" s="14"/>
      <c r="D57" s="14"/>
      <c r="E57" s="15"/>
      <c r="F57" s="15"/>
    </row>
    <row r="58" spans="1:6" x14ac:dyDescent="0.25">
      <c r="B58" s="14"/>
      <c r="C58" s="14"/>
      <c r="D58" s="14"/>
      <c r="E58" s="15"/>
      <c r="F58" s="15"/>
    </row>
    <row r="59" spans="1:6" x14ac:dyDescent="0.25">
      <c r="B59" s="1"/>
      <c r="C59" s="14"/>
      <c r="D59" s="14"/>
      <c r="E59" s="15"/>
      <c r="F59" s="15"/>
    </row>
    <row r="60" spans="1:6" x14ac:dyDescent="0.25">
      <c r="B60" s="14"/>
      <c r="C60" s="14"/>
      <c r="D60" s="14"/>
      <c r="E60" s="15"/>
      <c r="F60" s="15"/>
    </row>
    <row r="61" spans="1:6" x14ac:dyDescent="0.25">
      <c r="B61" s="14"/>
      <c r="C61" s="14"/>
      <c r="D61" s="14"/>
      <c r="E61" s="15"/>
      <c r="F61" s="15"/>
    </row>
    <row r="62" spans="1:6" x14ac:dyDescent="0.25">
      <c r="B62" s="14"/>
      <c r="C62" s="14"/>
      <c r="D62" s="14"/>
      <c r="E62" s="15"/>
      <c r="F62" s="15"/>
    </row>
    <row r="63" spans="1:6" x14ac:dyDescent="0.25">
      <c r="B63" s="14"/>
      <c r="C63" s="14"/>
      <c r="D63" s="14"/>
      <c r="E63" s="15"/>
      <c r="F63" s="15"/>
    </row>
    <row r="64" spans="1:6" x14ac:dyDescent="0.25">
      <c r="B64" s="14"/>
      <c r="C64" s="14"/>
      <c r="D64" s="14"/>
      <c r="E64" s="15"/>
      <c r="F64" s="15"/>
    </row>
    <row r="65" spans="2:6" x14ac:dyDescent="0.25">
      <c r="B65" s="14"/>
      <c r="C65" s="14"/>
      <c r="D65" s="14"/>
      <c r="E65" s="15"/>
      <c r="F65" s="15"/>
    </row>
    <row r="66" spans="2:6" x14ac:dyDescent="0.25">
      <c r="B66" s="14"/>
      <c r="C66" s="14"/>
      <c r="D66" s="14"/>
      <c r="E66" s="15"/>
      <c r="F66" s="15"/>
    </row>
    <row r="67" spans="2:6" x14ac:dyDescent="0.25">
      <c r="B67" s="14"/>
      <c r="C67" s="14"/>
      <c r="D67" s="14"/>
      <c r="E67" s="15"/>
      <c r="F67" s="15"/>
    </row>
    <row r="68" spans="2:6" x14ac:dyDescent="0.25">
      <c r="B68" s="14"/>
      <c r="C68" s="14"/>
      <c r="D68" s="14"/>
      <c r="E68" s="15"/>
      <c r="F68" s="15"/>
    </row>
    <row r="69" spans="2:6" x14ac:dyDescent="0.25">
      <c r="B69" s="14"/>
      <c r="C69" s="14"/>
      <c r="D69" s="14"/>
      <c r="E69" s="15"/>
      <c r="F69" s="15"/>
    </row>
    <row r="70" spans="2:6" x14ac:dyDescent="0.25">
      <c r="B70" s="14"/>
      <c r="C70" s="14"/>
      <c r="D70" s="14"/>
      <c r="E70" s="15"/>
      <c r="F70" s="15"/>
    </row>
    <row r="71" spans="2:6" x14ac:dyDescent="0.25">
      <c r="B71" s="14"/>
      <c r="C71" s="14"/>
      <c r="D71" s="14"/>
      <c r="E71" s="15"/>
      <c r="F71" s="15"/>
    </row>
    <row r="72" spans="2:6" x14ac:dyDescent="0.25">
      <c r="B72" s="14"/>
      <c r="C72" s="14"/>
      <c r="D72" s="14"/>
      <c r="E72" s="15"/>
      <c r="F72" s="15"/>
    </row>
    <row r="73" spans="2:6" x14ac:dyDescent="0.25">
      <c r="B73" s="14"/>
      <c r="C73" s="14"/>
      <c r="D73" s="14"/>
      <c r="E73" s="15"/>
      <c r="F73" s="15"/>
    </row>
    <row r="74" spans="2:6" x14ac:dyDescent="0.25">
      <c r="B74" s="14"/>
      <c r="C74" s="14"/>
      <c r="D74" s="14"/>
      <c r="E74" s="15"/>
      <c r="F74" s="15"/>
    </row>
    <row r="75" spans="2:6" x14ac:dyDescent="0.25">
      <c r="B75" s="14"/>
      <c r="C75" s="14"/>
      <c r="D75" s="14"/>
      <c r="E75" s="15"/>
      <c r="F75" s="15"/>
    </row>
    <row r="76" spans="2:6" x14ac:dyDescent="0.25">
      <c r="B76" s="14"/>
      <c r="C76" s="14"/>
      <c r="D76" s="14"/>
      <c r="E76" s="15"/>
      <c r="F76" s="15"/>
    </row>
    <row r="77" spans="2:6" x14ac:dyDescent="0.25">
      <c r="B77" s="14"/>
      <c r="C77" s="14"/>
      <c r="D77" s="14"/>
      <c r="E77" s="15"/>
      <c r="F77" s="15"/>
    </row>
    <row r="78" spans="2:6" x14ac:dyDescent="0.25">
      <c r="B78" s="14"/>
      <c r="C78" s="14"/>
      <c r="D78" s="14"/>
      <c r="E78" s="15"/>
      <c r="F78" s="15"/>
    </row>
    <row r="79" spans="2:6" x14ac:dyDescent="0.25">
      <c r="B79" s="14"/>
      <c r="C79" s="14"/>
      <c r="D79" s="14"/>
      <c r="E79" s="15"/>
      <c r="F79" s="15"/>
    </row>
    <row r="80" spans="2:6" x14ac:dyDescent="0.25">
      <c r="B80" s="14"/>
      <c r="C80" s="14"/>
      <c r="D80" s="14"/>
      <c r="E80" s="15"/>
      <c r="F80" s="15"/>
    </row>
    <row r="81" spans="2:6" x14ac:dyDescent="0.25">
      <c r="B81" s="14"/>
      <c r="C81" s="14"/>
      <c r="D81" s="14"/>
      <c r="E81" s="15"/>
      <c r="F81" s="15"/>
    </row>
    <row r="82" spans="2:6" x14ac:dyDescent="0.25">
      <c r="B82" s="14"/>
      <c r="C82" s="14"/>
      <c r="D82" s="14"/>
      <c r="E82" s="15"/>
      <c r="F82" s="15"/>
    </row>
    <row r="83" spans="2:6" x14ac:dyDescent="0.25">
      <c r="B83" s="14"/>
      <c r="C83" s="14"/>
      <c r="D83" s="14"/>
      <c r="E83" s="15"/>
      <c r="F83" s="15"/>
    </row>
    <row r="84" spans="2:6" x14ac:dyDescent="0.25">
      <c r="B84" s="14"/>
      <c r="C84" s="14"/>
      <c r="D84" s="14"/>
      <c r="E84" s="15"/>
      <c r="F84" s="15"/>
    </row>
    <row r="85" spans="2:6" x14ac:dyDescent="0.25">
      <c r="B85" s="14"/>
      <c r="C85" s="14"/>
      <c r="D85" s="14"/>
      <c r="E85" s="15"/>
      <c r="F85" s="15"/>
    </row>
    <row r="86" spans="2:6" x14ac:dyDescent="0.25">
      <c r="B86" s="14"/>
      <c r="C86" s="14"/>
      <c r="D86" s="14"/>
      <c r="E86" s="15"/>
      <c r="F86" s="15"/>
    </row>
    <row r="87" spans="2:6" x14ac:dyDescent="0.25">
      <c r="B87" s="14"/>
      <c r="C87" s="14"/>
      <c r="D87" s="14"/>
      <c r="E87" s="15"/>
      <c r="F87" s="15"/>
    </row>
    <row r="88" spans="2:6" x14ac:dyDescent="0.25">
      <c r="B88" s="14"/>
      <c r="C88" s="14"/>
      <c r="D88" s="14"/>
      <c r="E88" s="15"/>
      <c r="F88" s="15"/>
    </row>
    <row r="89" spans="2:6" x14ac:dyDescent="0.25">
      <c r="B89" s="14"/>
      <c r="C89" s="14"/>
      <c r="D89" s="14"/>
      <c r="E89" s="15"/>
      <c r="F89" s="15"/>
    </row>
    <row r="90" spans="2:6" x14ac:dyDescent="0.25">
      <c r="B90" s="14"/>
      <c r="C90" s="14"/>
      <c r="D90" s="14"/>
      <c r="E90" s="15"/>
      <c r="F90" s="15"/>
    </row>
    <row r="91" spans="2:6" x14ac:dyDescent="0.25">
      <c r="B91" s="14"/>
      <c r="C91" s="14"/>
      <c r="D91" s="14"/>
      <c r="E91" s="15"/>
      <c r="F91" s="15"/>
    </row>
    <row r="92" spans="2:6" x14ac:dyDescent="0.25">
      <c r="B92" s="14"/>
      <c r="C92" s="14"/>
      <c r="D92" s="14"/>
      <c r="E92" s="15"/>
      <c r="F92" s="15"/>
    </row>
    <row r="93" spans="2:6" x14ac:dyDescent="0.25">
      <c r="B93" s="14"/>
      <c r="C93" s="14"/>
      <c r="D93" s="14"/>
      <c r="E93" s="15"/>
      <c r="F93" s="15"/>
    </row>
    <row r="94" spans="2:6" x14ac:dyDescent="0.25">
      <c r="B94" s="14"/>
      <c r="C94" s="14"/>
      <c r="D94" s="14"/>
      <c r="E94" s="15"/>
      <c r="F94" s="15"/>
    </row>
    <row r="95" spans="2:6" x14ac:dyDescent="0.25">
      <c r="B95" s="14"/>
      <c r="C95" s="14"/>
      <c r="D95" s="14"/>
      <c r="E95" s="14"/>
      <c r="F95" s="14"/>
    </row>
    <row r="96" spans="2:6" x14ac:dyDescent="0.25">
      <c r="B96" s="14"/>
      <c r="C96" s="14"/>
      <c r="D96" s="14"/>
      <c r="E96" s="14"/>
      <c r="F96" s="14"/>
    </row>
    <row r="97" spans="2:6" x14ac:dyDescent="0.25">
      <c r="B97" s="14"/>
      <c r="C97" s="14"/>
      <c r="D97" s="14"/>
      <c r="E97" s="14"/>
      <c r="F97" s="14"/>
    </row>
    <row r="98" spans="2:6" x14ac:dyDescent="0.25">
      <c r="B98" s="14"/>
      <c r="C98" s="14"/>
      <c r="D98" s="14"/>
      <c r="E98" s="14"/>
      <c r="F98" s="14"/>
    </row>
    <row r="99" spans="2:6" x14ac:dyDescent="0.25">
      <c r="B99" s="14"/>
      <c r="C99" s="14"/>
      <c r="D99" s="14"/>
      <c r="E99" s="14"/>
      <c r="F99" s="14"/>
    </row>
    <row r="100" spans="2:6" x14ac:dyDescent="0.25">
      <c r="B100" s="14"/>
      <c r="C100" s="14"/>
      <c r="D100" s="14"/>
      <c r="E100" s="14"/>
      <c r="F100" s="14"/>
    </row>
    <row r="101" spans="2:6" x14ac:dyDescent="0.25">
      <c r="B101" s="14"/>
      <c r="C101" s="14"/>
      <c r="D101" s="14"/>
      <c r="E101" s="14"/>
      <c r="F101" s="14"/>
    </row>
    <row r="102" spans="2:6" x14ac:dyDescent="0.25">
      <c r="B102" s="14"/>
      <c r="C102" s="14"/>
      <c r="D102" s="14"/>
      <c r="E102" s="14"/>
      <c r="F102" s="14"/>
    </row>
    <row r="103" spans="2:6" x14ac:dyDescent="0.25">
      <c r="B103" s="14"/>
      <c r="C103" s="14"/>
      <c r="D103" s="14"/>
      <c r="E103" s="14"/>
      <c r="F103" s="14"/>
    </row>
    <row r="104" spans="2:6" x14ac:dyDescent="0.25">
      <c r="B104" s="14"/>
      <c r="C104" s="14"/>
      <c r="D104" s="14"/>
      <c r="E104" s="14"/>
      <c r="F104" s="14"/>
    </row>
    <row r="105" spans="2:6" x14ac:dyDescent="0.25">
      <c r="B105" s="14"/>
      <c r="C105" s="14"/>
      <c r="D105" s="14"/>
      <c r="E105" s="14"/>
      <c r="F105" s="14"/>
    </row>
    <row r="106" spans="2:6" x14ac:dyDescent="0.25">
      <c r="B106" s="14"/>
      <c r="C106" s="14"/>
      <c r="D106" s="14"/>
      <c r="E106" s="14"/>
      <c r="F106" s="14"/>
    </row>
    <row r="107" spans="2:6" x14ac:dyDescent="0.25">
      <c r="B107" s="14"/>
      <c r="C107" s="14"/>
      <c r="D107" s="14"/>
      <c r="E107" s="14"/>
      <c r="F107" s="14"/>
    </row>
    <row r="108" spans="2:6" x14ac:dyDescent="0.25">
      <c r="B108" s="14"/>
      <c r="C108" s="14"/>
      <c r="D108" s="14"/>
      <c r="E108" s="14"/>
      <c r="F108" s="14"/>
    </row>
    <row r="109" spans="2:6" x14ac:dyDescent="0.25">
      <c r="B109" s="14"/>
      <c r="C109" s="14"/>
      <c r="D109" s="14"/>
      <c r="E109" s="14"/>
      <c r="F109" s="14"/>
    </row>
    <row r="110" spans="2:6" x14ac:dyDescent="0.25">
      <c r="B110" s="14"/>
      <c r="C110" s="14"/>
      <c r="D110" s="14"/>
      <c r="E110" s="14"/>
      <c r="F110" s="14"/>
    </row>
    <row r="111" spans="2:6" x14ac:dyDescent="0.25">
      <c r="B111" s="14"/>
      <c r="C111" s="14"/>
      <c r="D111" s="14"/>
      <c r="E111" s="14"/>
      <c r="F111" s="14"/>
    </row>
    <row r="112" spans="2:6" x14ac:dyDescent="0.25">
      <c r="B112" s="14"/>
      <c r="C112" s="14"/>
      <c r="D112" s="14"/>
      <c r="E112" s="14"/>
      <c r="F112" s="14"/>
    </row>
    <row r="113" spans="2:6" x14ac:dyDescent="0.25">
      <c r="B113" s="14"/>
      <c r="C113" s="14"/>
      <c r="D113" s="14"/>
      <c r="E113" s="14"/>
      <c r="F113" s="14"/>
    </row>
    <row r="114" spans="2:6" x14ac:dyDescent="0.25">
      <c r="B114" s="14"/>
      <c r="C114" s="14"/>
      <c r="D114" s="14"/>
      <c r="E114" s="14"/>
      <c r="F114" s="14"/>
    </row>
    <row r="115" spans="2:6" x14ac:dyDescent="0.25">
      <c r="B115" s="14"/>
      <c r="C115" s="14"/>
      <c r="D115" s="14"/>
      <c r="E115" s="14"/>
      <c r="F115" s="14"/>
    </row>
    <row r="116" spans="2:6" x14ac:dyDescent="0.25">
      <c r="B116" s="14"/>
      <c r="C116" s="14"/>
      <c r="D116" s="14"/>
      <c r="E116" s="14"/>
      <c r="F116" s="14"/>
    </row>
    <row r="117" spans="2:6" x14ac:dyDescent="0.25">
      <c r="B117" s="14"/>
      <c r="C117" s="14"/>
      <c r="D117" s="14"/>
      <c r="E117" s="14"/>
      <c r="F117" s="14"/>
    </row>
    <row r="118" spans="2:6" x14ac:dyDescent="0.25">
      <c r="B118" s="14"/>
      <c r="C118" s="14"/>
      <c r="D118" s="14"/>
      <c r="E118" s="14"/>
      <c r="F118" s="14"/>
    </row>
    <row r="119" spans="2:6" x14ac:dyDescent="0.25">
      <c r="B119" s="14"/>
      <c r="C119" s="14"/>
      <c r="D119" s="14"/>
      <c r="E119" s="14"/>
      <c r="F119" s="14"/>
    </row>
    <row r="120" spans="2:6" x14ac:dyDescent="0.25">
      <c r="B120" s="14"/>
      <c r="C120" s="14"/>
      <c r="D120" s="14"/>
      <c r="E120" s="14"/>
      <c r="F120" s="14"/>
    </row>
    <row r="121" spans="2:6" x14ac:dyDescent="0.25">
      <c r="B121" s="14"/>
      <c r="C121" s="14"/>
      <c r="D121" s="14"/>
      <c r="E121" s="14"/>
      <c r="F121" s="14"/>
    </row>
    <row r="122" spans="2:6" x14ac:dyDescent="0.25">
      <c r="B122" s="14"/>
      <c r="C122" s="14"/>
      <c r="D122" s="14"/>
      <c r="E122" s="14"/>
      <c r="F122" s="14"/>
    </row>
    <row r="123" spans="2:6" x14ac:dyDescent="0.25">
      <c r="B123" s="14"/>
      <c r="C123" s="14"/>
      <c r="D123" s="14"/>
      <c r="E123" s="14"/>
      <c r="F123" s="14"/>
    </row>
    <row r="124" spans="2:6" x14ac:dyDescent="0.25">
      <c r="B124" s="14"/>
      <c r="C124" s="14"/>
      <c r="D124" s="14"/>
      <c r="E124" s="14"/>
      <c r="F124" s="14"/>
    </row>
    <row r="125" spans="2:6" x14ac:dyDescent="0.25">
      <c r="B125" s="14"/>
      <c r="C125" s="14"/>
      <c r="D125" s="14"/>
      <c r="E125" s="14"/>
      <c r="F125" s="14"/>
    </row>
    <row r="126" spans="2:6" x14ac:dyDescent="0.25">
      <c r="B126" s="14"/>
      <c r="C126" s="14"/>
      <c r="D126" s="14"/>
      <c r="E126" s="14"/>
      <c r="F126" s="14"/>
    </row>
    <row r="127" spans="2:6" x14ac:dyDescent="0.25">
      <c r="B127" s="14"/>
      <c r="C127" s="14"/>
      <c r="D127" s="14"/>
      <c r="E127" s="14"/>
      <c r="F127" s="14"/>
    </row>
    <row r="128" spans="2:6" x14ac:dyDescent="0.25">
      <c r="B128" s="14"/>
      <c r="C128" s="14"/>
      <c r="D128" s="14"/>
      <c r="E128" s="14"/>
      <c r="F128" s="14"/>
    </row>
  </sheetData>
  <mergeCells count="3">
    <mergeCell ref="B1:E1"/>
    <mergeCell ref="B42:D42"/>
    <mergeCell ref="C2:C3"/>
  </mergeCells>
  <phoneticPr fontId="6" type="noConversion"/>
  <printOptions gridLines="1"/>
  <pageMargins left="0.53" right="0.75" top="1" bottom="1" header="0.5" footer="0.5"/>
  <pageSetup scale="4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109"/>
  <sheetViews>
    <sheetView tabSelected="1" zoomScale="107" zoomScaleNormal="107" zoomScaleSheetLayoutView="110" workbookViewId="0">
      <pane ySplit="5" topLeftCell="A101" activePane="bottomLeft" state="frozen"/>
      <selection pane="bottomLeft" activeCell="H108" sqref="H108"/>
    </sheetView>
  </sheetViews>
  <sheetFormatPr defaultColWidth="9.109375" defaultRowHeight="13.2" x14ac:dyDescent="0.25"/>
  <cols>
    <col min="1" max="1" width="17.109375" style="9" customWidth="1"/>
    <col min="2" max="2" width="42.109375" style="9" bestFit="1" customWidth="1"/>
    <col min="3" max="3" width="15.44140625" style="11" customWidth="1"/>
    <col min="4" max="4" width="14.5546875" style="9" customWidth="1"/>
    <col min="5" max="5" width="11.6640625" style="9" customWidth="1"/>
    <col min="6" max="6" width="14.33203125" style="9" customWidth="1"/>
    <col min="7" max="7" width="12.6640625" style="9" customWidth="1"/>
    <col min="8" max="8" width="12.109375" style="9" customWidth="1"/>
    <col min="9" max="9" width="10.88671875" style="8" customWidth="1"/>
    <col min="10" max="10" width="16" style="8" customWidth="1"/>
    <col min="11" max="16384" width="9.109375" style="9"/>
  </cols>
  <sheetData>
    <row r="1" spans="1:10" x14ac:dyDescent="0.25">
      <c r="A1" s="24"/>
      <c r="B1" s="24"/>
      <c r="C1" s="27"/>
      <c r="D1" s="24"/>
      <c r="E1" s="24" t="s">
        <v>0</v>
      </c>
      <c r="F1" s="24" t="s">
        <v>1</v>
      </c>
      <c r="G1" s="24" t="s">
        <v>2</v>
      </c>
      <c r="H1" s="24" t="s">
        <v>3</v>
      </c>
      <c r="I1" s="24"/>
      <c r="J1" s="24" t="s">
        <v>4</v>
      </c>
    </row>
    <row r="2" spans="1:10" x14ac:dyDescent="0.25">
      <c r="A2" s="25" t="s">
        <v>63</v>
      </c>
      <c r="B2" s="25"/>
      <c r="C2" s="28" t="s">
        <v>5</v>
      </c>
      <c r="D2" s="25" t="s">
        <v>2</v>
      </c>
      <c r="E2" s="25" t="s">
        <v>6</v>
      </c>
      <c r="F2" s="25" t="s">
        <v>7</v>
      </c>
      <c r="G2" s="25" t="s">
        <v>8</v>
      </c>
      <c r="H2" s="25" t="s">
        <v>9</v>
      </c>
      <c r="I2" s="25" t="s">
        <v>10</v>
      </c>
      <c r="J2" s="25" t="s">
        <v>11</v>
      </c>
    </row>
    <row r="3" spans="1:10" x14ac:dyDescent="0.25">
      <c r="A3" s="25"/>
      <c r="B3" s="25" t="s">
        <v>12</v>
      </c>
      <c r="C3" s="28" t="s">
        <v>13</v>
      </c>
      <c r="D3" s="25" t="s">
        <v>14</v>
      </c>
      <c r="E3" s="25" t="s">
        <v>15</v>
      </c>
      <c r="F3" s="25" t="s">
        <v>16</v>
      </c>
      <c r="G3" s="25" t="s">
        <v>17</v>
      </c>
      <c r="H3" s="25" t="s">
        <v>18</v>
      </c>
      <c r="I3" s="25" t="s">
        <v>19</v>
      </c>
      <c r="J3" s="25" t="s">
        <v>20</v>
      </c>
    </row>
    <row r="4" spans="1:10" x14ac:dyDescent="0.25">
      <c r="A4" s="25"/>
      <c r="B4" s="25"/>
      <c r="C4" s="28"/>
      <c r="D4" s="25"/>
      <c r="E4" s="25"/>
      <c r="F4" s="25"/>
      <c r="G4" s="25"/>
      <c r="H4" s="25"/>
      <c r="I4" s="25"/>
      <c r="J4" s="25"/>
    </row>
    <row r="5" spans="1:10" ht="13.8" thickBot="1" x14ac:dyDescent="0.3">
      <c r="A5" s="26" t="s">
        <v>21</v>
      </c>
      <c r="B5" s="26" t="s">
        <v>22</v>
      </c>
      <c r="C5" s="29" t="s">
        <v>23</v>
      </c>
      <c r="D5" s="26" t="s">
        <v>24</v>
      </c>
      <c r="E5" s="26" t="s">
        <v>25</v>
      </c>
      <c r="F5" s="26" t="s">
        <v>26</v>
      </c>
      <c r="G5" s="26" t="s">
        <v>27</v>
      </c>
      <c r="H5" s="26" t="s">
        <v>28</v>
      </c>
      <c r="I5" s="26" t="s">
        <v>29</v>
      </c>
      <c r="J5" s="26" t="s">
        <v>30</v>
      </c>
    </row>
    <row r="6" spans="1:10" ht="19.5" customHeight="1" x14ac:dyDescent="0.25">
      <c r="A6" s="21" t="s">
        <v>198</v>
      </c>
      <c r="B6" s="22"/>
      <c r="C6" s="23"/>
      <c r="D6" s="22"/>
      <c r="E6" s="22"/>
      <c r="F6" s="22"/>
      <c r="G6" s="22"/>
      <c r="H6" s="22"/>
      <c r="I6" s="5"/>
      <c r="J6" s="30"/>
    </row>
    <row r="7" spans="1:10" ht="18.600000000000001" customHeight="1" x14ac:dyDescent="0.25">
      <c r="A7" s="54" t="s">
        <v>117</v>
      </c>
      <c r="B7" s="7" t="s">
        <v>103</v>
      </c>
      <c r="C7" s="7" t="s">
        <v>31</v>
      </c>
      <c r="D7" s="2">
        <v>1</v>
      </c>
      <c r="E7" s="2">
        <v>1</v>
      </c>
      <c r="F7" s="2">
        <f>(D7)*(E7)</f>
        <v>1</v>
      </c>
      <c r="G7" s="94">
        <v>12</v>
      </c>
      <c r="H7" s="2">
        <f>(F7)*(G7)</f>
        <v>12</v>
      </c>
      <c r="I7" s="77">
        <v>89.37</v>
      </c>
      <c r="J7" s="77">
        <f>H7*I7</f>
        <v>1072.44</v>
      </c>
    </row>
    <row r="8" spans="1:10" ht="19.2" customHeight="1" x14ac:dyDescent="0.25">
      <c r="A8" s="54" t="s">
        <v>132</v>
      </c>
      <c r="B8" s="55" t="s">
        <v>118</v>
      </c>
      <c r="C8" s="7" t="s">
        <v>31</v>
      </c>
      <c r="D8" s="2">
        <v>8</v>
      </c>
      <c r="E8" s="2">
        <v>1</v>
      </c>
      <c r="F8" s="2">
        <f>(D8)*(E8)</f>
        <v>8</v>
      </c>
      <c r="G8" s="12">
        <v>1</v>
      </c>
      <c r="H8" s="2">
        <f>(F8)*(G8)</f>
        <v>8</v>
      </c>
      <c r="I8" s="77">
        <v>48.08</v>
      </c>
      <c r="J8" s="77">
        <f>H8*I8</f>
        <v>384.64</v>
      </c>
    </row>
    <row r="9" spans="1:10" ht="18.600000000000001" customHeight="1" x14ac:dyDescent="0.25">
      <c r="A9" s="54" t="s">
        <v>119</v>
      </c>
      <c r="B9" s="7" t="s">
        <v>92</v>
      </c>
      <c r="C9" s="7" t="s">
        <v>31</v>
      </c>
      <c r="D9" s="2">
        <v>7</v>
      </c>
      <c r="E9" s="2" t="s">
        <v>100</v>
      </c>
      <c r="F9" s="2">
        <f t="shared" ref="F9:F14" si="0">+D9</f>
        <v>7</v>
      </c>
      <c r="G9" s="75">
        <v>0.5</v>
      </c>
      <c r="H9" s="2">
        <f t="shared" ref="H9:H49" si="1">(F9)*(G9)</f>
        <v>3.5</v>
      </c>
      <c r="I9" s="77">
        <v>48.08</v>
      </c>
      <c r="J9" s="77">
        <f t="shared" ref="J9:J42" si="2">H9*I9</f>
        <v>168.28</v>
      </c>
    </row>
    <row r="10" spans="1:10" ht="16.8" customHeight="1" x14ac:dyDescent="0.25">
      <c r="A10" s="54" t="s">
        <v>120</v>
      </c>
      <c r="B10" s="7" t="s">
        <v>39</v>
      </c>
      <c r="C10" s="7" t="s">
        <v>31</v>
      </c>
      <c r="D10" s="2">
        <v>2</v>
      </c>
      <c r="E10" s="2" t="s">
        <v>100</v>
      </c>
      <c r="F10" s="2">
        <f t="shared" si="0"/>
        <v>2</v>
      </c>
      <c r="G10" s="12">
        <v>2.5</v>
      </c>
      <c r="H10" s="2">
        <f t="shared" si="1"/>
        <v>5</v>
      </c>
      <c r="I10" s="77">
        <v>48.08</v>
      </c>
      <c r="J10" s="77">
        <f t="shared" si="2"/>
        <v>240.39999999999998</v>
      </c>
    </row>
    <row r="11" spans="1:10" ht="17.399999999999999" customHeight="1" x14ac:dyDescent="0.25">
      <c r="A11" s="54" t="s">
        <v>121</v>
      </c>
      <c r="B11" s="7" t="s">
        <v>40</v>
      </c>
      <c r="C11" s="7" t="s">
        <v>31</v>
      </c>
      <c r="D11" s="2">
        <v>1</v>
      </c>
      <c r="E11" s="2" t="s">
        <v>100</v>
      </c>
      <c r="F11" s="2">
        <f t="shared" si="0"/>
        <v>1</v>
      </c>
      <c r="G11" s="12">
        <v>2</v>
      </c>
      <c r="H11" s="2">
        <f t="shared" si="1"/>
        <v>2</v>
      </c>
      <c r="I11" s="77">
        <v>48.08</v>
      </c>
      <c r="J11" s="77">
        <f t="shared" si="2"/>
        <v>96.16</v>
      </c>
    </row>
    <row r="12" spans="1:10" ht="20.399999999999999" customHeight="1" x14ac:dyDescent="0.25">
      <c r="A12" s="54" t="s">
        <v>114</v>
      </c>
      <c r="B12" s="7" t="s">
        <v>43</v>
      </c>
      <c r="C12" s="7" t="s">
        <v>104</v>
      </c>
      <c r="D12" s="2">
        <v>4</v>
      </c>
      <c r="E12" s="2" t="s">
        <v>100</v>
      </c>
      <c r="F12" s="2">
        <f t="shared" si="0"/>
        <v>4</v>
      </c>
      <c r="G12" s="12">
        <v>0.5</v>
      </c>
      <c r="H12" s="2">
        <f t="shared" si="1"/>
        <v>2</v>
      </c>
      <c r="I12" s="77">
        <v>48.08</v>
      </c>
      <c r="J12" s="77">
        <f t="shared" si="2"/>
        <v>96.16</v>
      </c>
    </row>
    <row r="13" spans="1:10" ht="15.6" customHeight="1" x14ac:dyDescent="0.25">
      <c r="A13" s="54" t="s">
        <v>122</v>
      </c>
      <c r="B13" s="7" t="s">
        <v>101</v>
      </c>
      <c r="C13" s="7" t="s">
        <v>32</v>
      </c>
      <c r="D13" s="2">
        <v>1</v>
      </c>
      <c r="E13" s="2" t="s">
        <v>100</v>
      </c>
      <c r="F13" s="2">
        <f t="shared" si="0"/>
        <v>1</v>
      </c>
      <c r="G13" s="12">
        <v>1.5</v>
      </c>
      <c r="H13" s="2">
        <f t="shared" si="1"/>
        <v>1.5</v>
      </c>
      <c r="I13" s="77">
        <v>48.08</v>
      </c>
      <c r="J13" s="77">
        <f t="shared" si="2"/>
        <v>72.12</v>
      </c>
    </row>
    <row r="14" spans="1:10" ht="19.2" customHeight="1" x14ac:dyDescent="0.25">
      <c r="A14" s="54" t="s">
        <v>123</v>
      </c>
      <c r="B14" s="55" t="s">
        <v>197</v>
      </c>
      <c r="C14" s="7" t="s">
        <v>32</v>
      </c>
      <c r="D14" s="69">
        <v>1</v>
      </c>
      <c r="E14" s="2" t="s">
        <v>100</v>
      </c>
      <c r="F14" s="2">
        <f t="shared" si="0"/>
        <v>1</v>
      </c>
      <c r="G14" s="12">
        <v>1.5</v>
      </c>
      <c r="H14" s="2">
        <f t="shared" si="1"/>
        <v>1.5</v>
      </c>
      <c r="I14" s="77">
        <v>48.08</v>
      </c>
      <c r="J14" s="77">
        <f t="shared" si="2"/>
        <v>72.12</v>
      </c>
    </row>
    <row r="15" spans="1:10" ht="20.399999999999999" customHeight="1" x14ac:dyDescent="0.25">
      <c r="A15" s="54" t="s">
        <v>124</v>
      </c>
      <c r="B15" s="7" t="s">
        <v>102</v>
      </c>
      <c r="C15" s="7" t="s">
        <v>32</v>
      </c>
      <c r="D15" s="69">
        <f>D$13</f>
        <v>1</v>
      </c>
      <c r="E15" s="2">
        <v>1</v>
      </c>
      <c r="F15" s="2">
        <f>(D15)*(E15)</f>
        <v>1</v>
      </c>
      <c r="G15" s="12">
        <v>1.5</v>
      </c>
      <c r="H15" s="2">
        <f t="shared" si="1"/>
        <v>1.5</v>
      </c>
      <c r="I15" s="77">
        <v>48.08</v>
      </c>
      <c r="J15" s="77">
        <f t="shared" si="2"/>
        <v>72.12</v>
      </c>
    </row>
    <row r="16" spans="1:10" ht="28.2" customHeight="1" x14ac:dyDescent="0.25">
      <c r="A16" s="32" t="s">
        <v>94</v>
      </c>
      <c r="B16" s="7" t="s">
        <v>65</v>
      </c>
      <c r="C16" s="7" t="s">
        <v>31</v>
      </c>
      <c r="D16" s="2">
        <v>1</v>
      </c>
      <c r="E16" s="2">
        <v>1</v>
      </c>
      <c r="F16" s="2">
        <f t="shared" ref="F16:F47" si="3">(D16)*(E16)</f>
        <v>1</v>
      </c>
      <c r="G16" s="12">
        <v>20</v>
      </c>
      <c r="H16" s="2">
        <f t="shared" ref="H16:H21" si="4">(F16)*(G16)</f>
        <v>20</v>
      </c>
      <c r="I16" s="77">
        <v>48.08</v>
      </c>
      <c r="J16" s="77">
        <f t="shared" si="2"/>
        <v>961.59999999999991</v>
      </c>
    </row>
    <row r="17" spans="1:10" ht="17.399999999999999" customHeight="1" x14ac:dyDescent="0.25">
      <c r="A17" s="54" t="s">
        <v>261</v>
      </c>
      <c r="B17" s="55" t="s">
        <v>224</v>
      </c>
      <c r="C17" s="55" t="s">
        <v>31</v>
      </c>
      <c r="D17" s="2">
        <v>1</v>
      </c>
      <c r="E17" s="2">
        <v>12</v>
      </c>
      <c r="F17" s="2">
        <f t="shared" si="3"/>
        <v>12</v>
      </c>
      <c r="G17" s="12">
        <v>8</v>
      </c>
      <c r="H17" s="2">
        <f t="shared" si="4"/>
        <v>96</v>
      </c>
      <c r="I17" s="77">
        <v>48.08</v>
      </c>
      <c r="J17" s="77">
        <f t="shared" si="2"/>
        <v>4615.68</v>
      </c>
    </row>
    <row r="18" spans="1:10" ht="18.600000000000001" customHeight="1" x14ac:dyDescent="0.25">
      <c r="A18" s="54" t="s">
        <v>260</v>
      </c>
      <c r="B18" s="55" t="s">
        <v>259</v>
      </c>
      <c r="C18" s="7" t="s">
        <v>31</v>
      </c>
      <c r="D18" s="2">
        <v>1</v>
      </c>
      <c r="E18" s="2">
        <v>4</v>
      </c>
      <c r="F18" s="2">
        <f t="shared" si="3"/>
        <v>4</v>
      </c>
      <c r="G18" s="12">
        <v>4</v>
      </c>
      <c r="H18" s="2">
        <f t="shared" si="4"/>
        <v>16</v>
      </c>
      <c r="I18" s="77">
        <v>48.08</v>
      </c>
      <c r="J18" s="77">
        <f t="shared" si="2"/>
        <v>769.28</v>
      </c>
    </row>
    <row r="19" spans="1:10" ht="28.2" customHeight="1" x14ac:dyDescent="0.25">
      <c r="A19" s="54" t="s">
        <v>262</v>
      </c>
      <c r="B19" s="55" t="s">
        <v>266</v>
      </c>
      <c r="C19" s="55" t="s">
        <v>31</v>
      </c>
      <c r="D19" s="2">
        <v>1</v>
      </c>
      <c r="E19" s="2">
        <v>1</v>
      </c>
      <c r="F19" s="2">
        <f t="shared" si="3"/>
        <v>1</v>
      </c>
      <c r="G19" s="12">
        <v>4</v>
      </c>
      <c r="H19" s="2">
        <f t="shared" si="4"/>
        <v>4</v>
      </c>
      <c r="I19" s="77">
        <v>48.08</v>
      </c>
      <c r="J19" s="77">
        <f t="shared" si="2"/>
        <v>192.32</v>
      </c>
    </row>
    <row r="20" spans="1:10" ht="16.8" customHeight="1" x14ac:dyDescent="0.25">
      <c r="A20" s="54" t="s">
        <v>159</v>
      </c>
      <c r="B20" s="55" t="s">
        <v>157</v>
      </c>
      <c r="C20" s="7" t="s">
        <v>31</v>
      </c>
      <c r="D20" s="2">
        <v>26</v>
      </c>
      <c r="E20" s="2">
        <v>1</v>
      </c>
      <c r="F20" s="2">
        <f t="shared" si="3"/>
        <v>26</v>
      </c>
      <c r="G20" s="12">
        <v>1</v>
      </c>
      <c r="H20" s="2">
        <f t="shared" si="4"/>
        <v>26</v>
      </c>
      <c r="I20" s="77">
        <v>48.08</v>
      </c>
      <c r="J20" s="3">
        <f t="shared" si="2"/>
        <v>1250.08</v>
      </c>
    </row>
    <row r="21" spans="1:10" ht="18" customHeight="1" x14ac:dyDescent="0.25">
      <c r="A21" s="54" t="s">
        <v>160</v>
      </c>
      <c r="B21" s="55" t="s">
        <v>161</v>
      </c>
      <c r="C21" s="55" t="s">
        <v>31</v>
      </c>
      <c r="D21" s="2">
        <v>3</v>
      </c>
      <c r="E21" s="2">
        <v>1</v>
      </c>
      <c r="F21" s="2">
        <f t="shared" si="3"/>
        <v>3</v>
      </c>
      <c r="G21" s="12">
        <v>1</v>
      </c>
      <c r="H21" s="2">
        <f t="shared" si="4"/>
        <v>3</v>
      </c>
      <c r="I21" s="77">
        <v>48.08</v>
      </c>
      <c r="J21" s="3">
        <f t="shared" si="2"/>
        <v>144.24</v>
      </c>
    </row>
    <row r="22" spans="1:10" ht="18" customHeight="1" x14ac:dyDescent="0.25">
      <c r="A22" s="54" t="s">
        <v>170</v>
      </c>
      <c r="B22" s="55" t="s">
        <v>162</v>
      </c>
      <c r="C22" s="55" t="s">
        <v>31</v>
      </c>
      <c r="D22" s="2">
        <v>3</v>
      </c>
      <c r="E22" s="2">
        <v>1</v>
      </c>
      <c r="F22" s="2">
        <f t="shared" si="3"/>
        <v>3</v>
      </c>
      <c r="G22" s="12">
        <v>2</v>
      </c>
      <c r="H22" s="2">
        <f>F22*G22</f>
        <v>6</v>
      </c>
      <c r="I22" s="77">
        <v>48.08</v>
      </c>
      <c r="J22" s="3">
        <f t="shared" si="2"/>
        <v>288.48</v>
      </c>
    </row>
    <row r="23" spans="1:10" ht="28.2" customHeight="1" x14ac:dyDescent="0.25">
      <c r="A23" s="54" t="s">
        <v>184</v>
      </c>
      <c r="B23" s="55" t="s">
        <v>237</v>
      </c>
      <c r="C23" s="7" t="s">
        <v>31</v>
      </c>
      <c r="D23" s="2">
        <v>9</v>
      </c>
      <c r="E23" s="2">
        <v>1</v>
      </c>
      <c r="F23" s="2">
        <f t="shared" si="3"/>
        <v>9</v>
      </c>
      <c r="G23" s="70">
        <v>185</v>
      </c>
      <c r="H23" s="2">
        <f t="shared" si="1"/>
        <v>1665</v>
      </c>
      <c r="I23" s="77">
        <v>48.08</v>
      </c>
      <c r="J23" s="3">
        <f t="shared" si="2"/>
        <v>80053.2</v>
      </c>
    </row>
    <row r="24" spans="1:10" ht="28.2" customHeight="1" x14ac:dyDescent="0.25">
      <c r="A24" s="54" t="s">
        <v>185</v>
      </c>
      <c r="B24" s="55" t="s">
        <v>238</v>
      </c>
      <c r="C24" s="55" t="s">
        <v>31</v>
      </c>
      <c r="D24" s="2">
        <v>9</v>
      </c>
      <c r="E24" s="2">
        <v>1</v>
      </c>
      <c r="F24" s="2">
        <f t="shared" si="3"/>
        <v>9</v>
      </c>
      <c r="G24" s="70">
        <v>1</v>
      </c>
      <c r="H24" s="2">
        <f t="shared" si="1"/>
        <v>9</v>
      </c>
      <c r="I24" s="77">
        <v>48.08</v>
      </c>
      <c r="J24" s="3">
        <f t="shared" si="2"/>
        <v>432.71999999999997</v>
      </c>
    </row>
    <row r="25" spans="1:10" ht="28.2" customHeight="1" x14ac:dyDescent="0.25">
      <c r="A25" s="54" t="s">
        <v>186</v>
      </c>
      <c r="B25" s="55" t="s">
        <v>240</v>
      </c>
      <c r="C25" s="55" t="s">
        <v>31</v>
      </c>
      <c r="D25" s="2">
        <v>9</v>
      </c>
      <c r="E25" s="2">
        <v>1</v>
      </c>
      <c r="F25" s="2">
        <f t="shared" si="3"/>
        <v>9</v>
      </c>
      <c r="G25" s="70">
        <v>0.5</v>
      </c>
      <c r="H25" s="2">
        <f>F25*G25</f>
        <v>4.5</v>
      </c>
      <c r="I25" s="77">
        <v>48.08</v>
      </c>
      <c r="J25" s="3">
        <f t="shared" si="2"/>
        <v>216.35999999999999</v>
      </c>
    </row>
    <row r="26" spans="1:10" ht="28.2" customHeight="1" x14ac:dyDescent="0.25">
      <c r="A26" s="54" t="s">
        <v>93</v>
      </c>
      <c r="B26" s="55" t="s">
        <v>239</v>
      </c>
      <c r="C26" s="55" t="s">
        <v>31</v>
      </c>
      <c r="D26" s="2">
        <v>8</v>
      </c>
      <c r="E26" s="2">
        <v>1</v>
      </c>
      <c r="F26" s="2">
        <f t="shared" si="3"/>
        <v>8</v>
      </c>
      <c r="G26" s="70">
        <v>16</v>
      </c>
      <c r="H26" s="2">
        <f t="shared" si="1"/>
        <v>128</v>
      </c>
      <c r="I26" s="77">
        <v>48.08</v>
      </c>
      <c r="J26" s="3">
        <f t="shared" si="2"/>
        <v>6154.24</v>
      </c>
    </row>
    <row r="27" spans="1:10" ht="28.2" customHeight="1" x14ac:dyDescent="0.25">
      <c r="A27" s="32" t="s">
        <v>182</v>
      </c>
      <c r="B27" s="55" t="s">
        <v>241</v>
      </c>
      <c r="C27" s="55" t="s">
        <v>31</v>
      </c>
      <c r="D27" s="2">
        <v>8</v>
      </c>
      <c r="E27" s="2">
        <v>1</v>
      </c>
      <c r="F27" s="2">
        <f t="shared" si="3"/>
        <v>8</v>
      </c>
      <c r="G27" s="70">
        <v>12</v>
      </c>
      <c r="H27" s="2">
        <f>(F27)*(G27)</f>
        <v>96</v>
      </c>
      <c r="I27" s="77">
        <v>48.08</v>
      </c>
      <c r="J27" s="3">
        <f t="shared" si="2"/>
        <v>4615.68</v>
      </c>
    </row>
    <row r="28" spans="1:10" ht="28.2" customHeight="1" x14ac:dyDescent="0.25">
      <c r="A28" s="74" t="s">
        <v>187</v>
      </c>
      <c r="B28" s="55" t="s">
        <v>242</v>
      </c>
      <c r="C28" s="7" t="s">
        <v>31</v>
      </c>
      <c r="D28" s="2">
        <v>8</v>
      </c>
      <c r="E28" s="2">
        <v>1</v>
      </c>
      <c r="F28" s="2">
        <f t="shared" si="3"/>
        <v>8</v>
      </c>
      <c r="G28" s="70">
        <v>248</v>
      </c>
      <c r="H28" s="2">
        <f t="shared" si="1"/>
        <v>1984</v>
      </c>
      <c r="I28" s="77">
        <v>48.08</v>
      </c>
      <c r="J28" s="3">
        <f t="shared" si="2"/>
        <v>95390.720000000001</v>
      </c>
    </row>
    <row r="29" spans="1:10" ht="28.2" customHeight="1" x14ac:dyDescent="0.25">
      <c r="A29" s="54" t="s">
        <v>125</v>
      </c>
      <c r="B29" s="55" t="s">
        <v>243</v>
      </c>
      <c r="C29" s="7" t="s">
        <v>31</v>
      </c>
      <c r="D29" s="2">
        <v>8</v>
      </c>
      <c r="E29" s="2">
        <v>1</v>
      </c>
      <c r="F29" s="2">
        <f t="shared" si="3"/>
        <v>8</v>
      </c>
      <c r="G29" s="12">
        <v>40</v>
      </c>
      <c r="H29" s="2">
        <f>(F29)*(G29)</f>
        <v>320</v>
      </c>
      <c r="I29" s="77">
        <v>48.08</v>
      </c>
      <c r="J29" s="77">
        <f>H29*I29</f>
        <v>15385.599999999999</v>
      </c>
    </row>
    <row r="30" spans="1:10" ht="28.2" customHeight="1" x14ac:dyDescent="0.25">
      <c r="A30" s="74" t="s">
        <v>183</v>
      </c>
      <c r="B30" s="55" t="s">
        <v>244</v>
      </c>
      <c r="C30" s="7" t="s">
        <v>31</v>
      </c>
      <c r="D30" s="2">
        <v>8</v>
      </c>
      <c r="E30" s="2">
        <v>1</v>
      </c>
      <c r="F30" s="2">
        <f t="shared" si="3"/>
        <v>8</v>
      </c>
      <c r="G30" s="70">
        <v>80</v>
      </c>
      <c r="H30" s="2">
        <f t="shared" si="1"/>
        <v>640</v>
      </c>
      <c r="I30" s="77">
        <v>48.08</v>
      </c>
      <c r="J30" s="3">
        <f t="shared" si="2"/>
        <v>30771.199999999997</v>
      </c>
    </row>
    <row r="31" spans="1:10" ht="28.2" customHeight="1" x14ac:dyDescent="0.25">
      <c r="A31" s="54" t="s">
        <v>181</v>
      </c>
      <c r="B31" s="55" t="s">
        <v>245</v>
      </c>
      <c r="C31" s="7" t="s">
        <v>31</v>
      </c>
      <c r="D31" s="2">
        <v>8</v>
      </c>
      <c r="E31" s="2">
        <v>1</v>
      </c>
      <c r="F31" s="2">
        <f t="shared" si="3"/>
        <v>8</v>
      </c>
      <c r="G31" s="70">
        <v>111</v>
      </c>
      <c r="H31" s="2">
        <f t="shared" si="1"/>
        <v>888</v>
      </c>
      <c r="I31" s="77">
        <v>61.85</v>
      </c>
      <c r="J31" s="3">
        <f t="shared" si="2"/>
        <v>54922.8</v>
      </c>
    </row>
    <row r="32" spans="1:10" ht="28.2" customHeight="1" x14ac:dyDescent="0.25">
      <c r="A32" s="54" t="s">
        <v>184</v>
      </c>
      <c r="B32" s="55" t="s">
        <v>246</v>
      </c>
      <c r="C32" s="7" t="s">
        <v>31</v>
      </c>
      <c r="D32" s="2">
        <v>1</v>
      </c>
      <c r="E32" s="2">
        <v>1</v>
      </c>
      <c r="F32" s="2">
        <f t="shared" si="3"/>
        <v>1</v>
      </c>
      <c r="G32" s="70">
        <v>189</v>
      </c>
      <c r="H32" s="2">
        <f t="shared" si="1"/>
        <v>189</v>
      </c>
      <c r="I32" s="77">
        <v>48.08</v>
      </c>
      <c r="J32" s="3">
        <f t="shared" si="2"/>
        <v>9087.119999999999</v>
      </c>
    </row>
    <row r="33" spans="1:10" ht="28.2" customHeight="1" x14ac:dyDescent="0.25">
      <c r="A33" s="54" t="s">
        <v>185</v>
      </c>
      <c r="B33" s="55" t="s">
        <v>247</v>
      </c>
      <c r="C33" s="7" t="s">
        <v>31</v>
      </c>
      <c r="D33" s="2">
        <v>1</v>
      </c>
      <c r="E33" s="2">
        <v>1</v>
      </c>
      <c r="F33" s="2">
        <f t="shared" si="3"/>
        <v>1</v>
      </c>
      <c r="G33" s="70">
        <v>1</v>
      </c>
      <c r="H33" s="2">
        <f t="shared" si="1"/>
        <v>1</v>
      </c>
      <c r="I33" s="77">
        <v>48.08</v>
      </c>
      <c r="J33" s="3">
        <f t="shared" si="2"/>
        <v>48.08</v>
      </c>
    </row>
    <row r="34" spans="1:10" ht="28.2" customHeight="1" x14ac:dyDescent="0.25">
      <c r="A34" s="54" t="s">
        <v>186</v>
      </c>
      <c r="B34" s="83" t="s">
        <v>248</v>
      </c>
      <c r="C34" s="7" t="s">
        <v>31</v>
      </c>
      <c r="D34" s="2">
        <v>1</v>
      </c>
      <c r="E34" s="2">
        <v>1</v>
      </c>
      <c r="F34" s="2">
        <f t="shared" si="3"/>
        <v>1</v>
      </c>
      <c r="G34" s="70">
        <v>0.5</v>
      </c>
      <c r="H34" s="2">
        <f t="shared" si="1"/>
        <v>0.5</v>
      </c>
      <c r="I34" s="77">
        <v>48.08</v>
      </c>
      <c r="J34" s="3">
        <f t="shared" si="2"/>
        <v>24.04</v>
      </c>
    </row>
    <row r="35" spans="1:10" ht="28.2" customHeight="1" x14ac:dyDescent="0.25">
      <c r="A35" s="54" t="s">
        <v>93</v>
      </c>
      <c r="B35" s="55" t="s">
        <v>249</v>
      </c>
      <c r="C35" s="7" t="s">
        <v>31</v>
      </c>
      <c r="D35" s="2">
        <v>1</v>
      </c>
      <c r="E35" s="2">
        <v>1</v>
      </c>
      <c r="F35" s="2">
        <f t="shared" si="3"/>
        <v>1</v>
      </c>
      <c r="G35" s="70">
        <v>16</v>
      </c>
      <c r="H35" s="2">
        <f t="shared" si="1"/>
        <v>16</v>
      </c>
      <c r="I35" s="77">
        <v>48.08</v>
      </c>
      <c r="J35" s="3">
        <f t="shared" si="2"/>
        <v>769.28</v>
      </c>
    </row>
    <row r="36" spans="1:10" ht="28.2" customHeight="1" x14ac:dyDescent="0.25">
      <c r="A36" s="32" t="s">
        <v>182</v>
      </c>
      <c r="B36" s="55" t="s">
        <v>251</v>
      </c>
      <c r="C36" s="7" t="s">
        <v>31</v>
      </c>
      <c r="D36" s="2">
        <v>0</v>
      </c>
      <c r="E36" s="2">
        <v>1</v>
      </c>
      <c r="F36" s="2">
        <f t="shared" si="3"/>
        <v>0</v>
      </c>
      <c r="G36" s="70">
        <v>12</v>
      </c>
      <c r="H36" s="2">
        <f t="shared" si="1"/>
        <v>0</v>
      </c>
      <c r="I36" s="77">
        <v>48.08</v>
      </c>
      <c r="J36" s="3">
        <f t="shared" si="2"/>
        <v>0</v>
      </c>
    </row>
    <row r="37" spans="1:10" ht="28.2" customHeight="1" x14ac:dyDescent="0.25">
      <c r="A37" s="74" t="s">
        <v>187</v>
      </c>
      <c r="B37" s="55" t="s">
        <v>250</v>
      </c>
      <c r="C37" s="7" t="s">
        <v>31</v>
      </c>
      <c r="D37" s="2">
        <v>2</v>
      </c>
      <c r="E37" s="2">
        <v>1</v>
      </c>
      <c r="F37" s="2">
        <f t="shared" si="3"/>
        <v>2</v>
      </c>
      <c r="G37" s="70">
        <v>248</v>
      </c>
      <c r="H37" s="2">
        <f t="shared" si="1"/>
        <v>496</v>
      </c>
      <c r="I37" s="77">
        <v>48.08</v>
      </c>
      <c r="J37" s="3">
        <f t="shared" si="2"/>
        <v>23847.68</v>
      </c>
    </row>
    <row r="38" spans="1:10" ht="28.2" customHeight="1" x14ac:dyDescent="0.25">
      <c r="A38" s="54" t="s">
        <v>125</v>
      </c>
      <c r="B38" s="55" t="s">
        <v>252</v>
      </c>
      <c r="C38" s="7" t="s">
        <v>31</v>
      </c>
      <c r="D38" s="2">
        <v>0</v>
      </c>
      <c r="E38" s="2">
        <v>1</v>
      </c>
      <c r="F38" s="2">
        <f t="shared" si="3"/>
        <v>0</v>
      </c>
      <c r="G38" s="12">
        <v>40</v>
      </c>
      <c r="H38" s="2">
        <f>(F38)*(G38)</f>
        <v>0</v>
      </c>
      <c r="I38" s="77">
        <v>48.08</v>
      </c>
      <c r="J38" s="77">
        <f>H38*I38</f>
        <v>0</v>
      </c>
    </row>
    <row r="39" spans="1:10" ht="28.2" customHeight="1" x14ac:dyDescent="0.25">
      <c r="A39" s="74" t="s">
        <v>183</v>
      </c>
      <c r="B39" s="55" t="s">
        <v>253</v>
      </c>
      <c r="C39" s="7" t="s">
        <v>31</v>
      </c>
      <c r="D39" s="2">
        <v>0</v>
      </c>
      <c r="E39" s="2">
        <v>1</v>
      </c>
      <c r="F39" s="2">
        <f t="shared" si="3"/>
        <v>0</v>
      </c>
      <c r="G39" s="70">
        <v>80</v>
      </c>
      <c r="H39" s="2">
        <f t="shared" si="1"/>
        <v>0</v>
      </c>
      <c r="I39" s="77">
        <v>48.08</v>
      </c>
      <c r="J39" s="3">
        <f t="shared" si="2"/>
        <v>0</v>
      </c>
    </row>
    <row r="40" spans="1:10" ht="28.2" customHeight="1" x14ac:dyDescent="0.25">
      <c r="A40" s="54" t="s">
        <v>181</v>
      </c>
      <c r="B40" s="55" t="s">
        <v>254</v>
      </c>
      <c r="C40" s="7" t="s">
        <v>31</v>
      </c>
      <c r="D40" s="2">
        <v>0</v>
      </c>
      <c r="E40" s="2">
        <v>1</v>
      </c>
      <c r="F40" s="2">
        <f t="shared" si="3"/>
        <v>0</v>
      </c>
      <c r="G40" s="70">
        <v>111</v>
      </c>
      <c r="H40" s="2">
        <f t="shared" si="1"/>
        <v>0</v>
      </c>
      <c r="I40" s="77">
        <v>61.85</v>
      </c>
      <c r="J40" s="3">
        <f t="shared" si="2"/>
        <v>0</v>
      </c>
    </row>
    <row r="41" spans="1:10" ht="15.6" customHeight="1" x14ac:dyDescent="0.25">
      <c r="A41" s="54" t="s">
        <v>156</v>
      </c>
      <c r="B41" s="55" t="s">
        <v>227</v>
      </c>
      <c r="C41" s="7" t="s">
        <v>31</v>
      </c>
      <c r="D41" s="2">
        <v>1</v>
      </c>
      <c r="E41" s="2">
        <v>1</v>
      </c>
      <c r="F41" s="2">
        <f t="shared" si="3"/>
        <v>1</v>
      </c>
      <c r="G41" s="12">
        <v>8</v>
      </c>
      <c r="H41" s="2">
        <f t="shared" si="1"/>
        <v>8</v>
      </c>
      <c r="I41" s="77">
        <v>48.08</v>
      </c>
      <c r="J41" s="3">
        <f t="shared" si="2"/>
        <v>384.64</v>
      </c>
    </row>
    <row r="42" spans="1:10" s="53" customFormat="1" ht="18" customHeight="1" x14ac:dyDescent="0.25">
      <c r="A42" s="54" t="s">
        <v>155</v>
      </c>
      <c r="B42" s="55" t="s">
        <v>225</v>
      </c>
      <c r="C42" s="7" t="s">
        <v>31</v>
      </c>
      <c r="D42" s="69">
        <v>6</v>
      </c>
      <c r="E42" s="69">
        <v>1</v>
      </c>
      <c r="F42" s="2">
        <f t="shared" si="3"/>
        <v>6</v>
      </c>
      <c r="G42" s="70">
        <v>60</v>
      </c>
      <c r="H42" s="69">
        <f t="shared" si="1"/>
        <v>360</v>
      </c>
      <c r="I42" s="77">
        <v>48.08</v>
      </c>
      <c r="J42" s="71">
        <f t="shared" si="2"/>
        <v>17308.8</v>
      </c>
    </row>
    <row r="43" spans="1:10" ht="19.2" customHeight="1" x14ac:dyDescent="0.25">
      <c r="A43" s="54" t="s">
        <v>127</v>
      </c>
      <c r="B43" s="55" t="s">
        <v>228</v>
      </c>
      <c r="C43" s="7" t="s">
        <v>31</v>
      </c>
      <c r="D43" s="2">
        <v>1</v>
      </c>
      <c r="E43" s="2">
        <v>1</v>
      </c>
      <c r="F43" s="2">
        <f t="shared" si="3"/>
        <v>1</v>
      </c>
      <c r="G43" s="12">
        <v>1</v>
      </c>
      <c r="H43" s="2">
        <f>(F43)*(G43)</f>
        <v>1</v>
      </c>
      <c r="I43" s="77">
        <v>48.08</v>
      </c>
      <c r="J43" s="3">
        <f t="shared" ref="J43:J49" si="5">H43*I43</f>
        <v>48.08</v>
      </c>
    </row>
    <row r="44" spans="1:10" ht="18" customHeight="1" x14ac:dyDescent="0.25">
      <c r="A44" s="54" t="s">
        <v>128</v>
      </c>
      <c r="B44" s="55" t="s">
        <v>60</v>
      </c>
      <c r="C44" s="7" t="s">
        <v>31</v>
      </c>
      <c r="D44" s="2">
        <v>1</v>
      </c>
      <c r="E44" s="2">
        <v>1</v>
      </c>
      <c r="F44" s="2">
        <f t="shared" si="3"/>
        <v>1</v>
      </c>
      <c r="G44" s="12">
        <v>1</v>
      </c>
      <c r="H44" s="2">
        <f>(F44)*(G44)</f>
        <v>1</v>
      </c>
      <c r="I44" s="77">
        <v>48.08</v>
      </c>
      <c r="J44" s="3">
        <f t="shared" si="5"/>
        <v>48.08</v>
      </c>
    </row>
    <row r="45" spans="1:10" ht="28.2" customHeight="1" x14ac:dyDescent="0.25">
      <c r="A45" s="74" t="s">
        <v>129</v>
      </c>
      <c r="B45" s="55" t="s">
        <v>229</v>
      </c>
      <c r="C45" s="7" t="s">
        <v>31</v>
      </c>
      <c r="D45" s="2">
        <v>2</v>
      </c>
      <c r="E45" s="2">
        <v>1</v>
      </c>
      <c r="F45" s="2">
        <f t="shared" si="3"/>
        <v>2</v>
      </c>
      <c r="G45" s="12">
        <v>4</v>
      </c>
      <c r="H45" s="2">
        <f>(F45)*(G45)</f>
        <v>8</v>
      </c>
      <c r="I45" s="77">
        <v>48.08</v>
      </c>
      <c r="J45" s="3">
        <f t="shared" si="5"/>
        <v>384.64</v>
      </c>
    </row>
    <row r="46" spans="1:10" ht="30" customHeight="1" x14ac:dyDescent="0.25">
      <c r="A46" s="74" t="s">
        <v>205</v>
      </c>
      <c r="B46" s="55" t="s">
        <v>230</v>
      </c>
      <c r="C46" s="85" t="s">
        <v>206</v>
      </c>
      <c r="D46" s="2">
        <v>1</v>
      </c>
      <c r="E46" s="2">
        <v>1</v>
      </c>
      <c r="F46" s="2">
        <f t="shared" si="3"/>
        <v>1</v>
      </c>
      <c r="G46" s="12">
        <v>0.25</v>
      </c>
      <c r="H46" s="2">
        <f>(F46)*(G46)</f>
        <v>0.25</v>
      </c>
      <c r="I46" s="77">
        <v>48.08</v>
      </c>
      <c r="J46" s="3">
        <f t="shared" si="5"/>
        <v>12.02</v>
      </c>
    </row>
    <row r="47" spans="1:10" ht="17.399999999999999" customHeight="1" x14ac:dyDescent="0.25">
      <c r="A47" s="54" t="s">
        <v>97</v>
      </c>
      <c r="B47" s="55" t="s">
        <v>130</v>
      </c>
      <c r="C47" s="7" t="s">
        <v>31</v>
      </c>
      <c r="D47" s="2">
        <v>1</v>
      </c>
      <c r="E47" s="2">
        <v>1</v>
      </c>
      <c r="F47" s="2">
        <f t="shared" si="3"/>
        <v>1</v>
      </c>
      <c r="G47" s="12">
        <v>8</v>
      </c>
      <c r="H47" s="2">
        <f t="shared" si="1"/>
        <v>8</v>
      </c>
      <c r="I47" s="77">
        <v>48.08</v>
      </c>
      <c r="J47" s="3">
        <f t="shared" si="5"/>
        <v>384.64</v>
      </c>
    </row>
    <row r="48" spans="1:10" ht="15.6" customHeight="1" x14ac:dyDescent="0.25">
      <c r="A48" s="32" t="s">
        <v>106</v>
      </c>
      <c r="B48" s="7" t="s">
        <v>107</v>
      </c>
      <c r="C48" s="7" t="s">
        <v>99</v>
      </c>
      <c r="D48" s="2">
        <v>1</v>
      </c>
      <c r="E48" s="2">
        <v>1</v>
      </c>
      <c r="F48" s="2">
        <f t="shared" ref="F48:F49" si="6">(D48)*(E48)</f>
        <v>1</v>
      </c>
      <c r="G48" s="12">
        <v>4</v>
      </c>
      <c r="H48" s="2">
        <f t="shared" si="1"/>
        <v>4</v>
      </c>
      <c r="I48" s="77">
        <v>48.08</v>
      </c>
      <c r="J48" s="3">
        <f t="shared" si="5"/>
        <v>192.32</v>
      </c>
    </row>
    <row r="49" spans="1:10" ht="28.2" customHeight="1" x14ac:dyDescent="0.25">
      <c r="A49" s="32"/>
      <c r="B49" s="99" t="s">
        <v>275</v>
      </c>
      <c r="C49" s="99" t="s">
        <v>31</v>
      </c>
      <c r="D49" s="100">
        <v>26</v>
      </c>
      <c r="E49" s="100">
        <v>1</v>
      </c>
      <c r="F49" s="101">
        <f t="shared" si="6"/>
        <v>26</v>
      </c>
      <c r="G49" s="102">
        <v>2</v>
      </c>
      <c r="H49" s="101">
        <f t="shared" si="1"/>
        <v>52</v>
      </c>
      <c r="I49" s="77">
        <v>48.08</v>
      </c>
      <c r="J49" s="103">
        <f t="shared" si="5"/>
        <v>2500.16</v>
      </c>
    </row>
    <row r="50" spans="1:10" ht="28.2" customHeight="1" x14ac:dyDescent="0.25">
      <c r="A50" s="32"/>
      <c r="B50" s="39" t="s">
        <v>56</v>
      </c>
      <c r="C50" s="6"/>
      <c r="D50" s="36"/>
      <c r="E50" s="36"/>
      <c r="F50" s="37">
        <f>SUM(F7:F49)</f>
        <v>197</v>
      </c>
      <c r="G50" s="38"/>
      <c r="H50" s="37">
        <f>SUM(H7:H49)</f>
        <v>7087.25</v>
      </c>
      <c r="I50" s="84"/>
      <c r="J50" s="78">
        <f>SUM(J7:J49)</f>
        <v>353478.22000000009</v>
      </c>
    </row>
    <row r="51" spans="1:10" ht="28.2" customHeight="1" x14ac:dyDescent="0.25">
      <c r="A51" s="34" t="s">
        <v>57</v>
      </c>
      <c r="B51" s="7"/>
      <c r="C51" s="7"/>
      <c r="D51" s="2"/>
      <c r="E51" s="2"/>
      <c r="F51" s="2"/>
      <c r="G51" s="12"/>
      <c r="H51" s="2"/>
      <c r="I51" s="77"/>
      <c r="J51" s="31"/>
    </row>
    <row r="52" spans="1:10" ht="28.2" customHeight="1" x14ac:dyDescent="0.25">
      <c r="A52" s="33"/>
      <c r="B52" s="6" t="s">
        <v>59</v>
      </c>
      <c r="C52" s="7"/>
      <c r="D52" s="2"/>
      <c r="E52" s="2"/>
      <c r="F52" s="2"/>
      <c r="G52" s="12"/>
      <c r="H52" s="2"/>
      <c r="I52" s="77"/>
      <c r="J52" s="3"/>
    </row>
    <row r="53" spans="1:10" ht="28.2" customHeight="1" x14ac:dyDescent="0.25">
      <c r="A53" s="74" t="s">
        <v>158</v>
      </c>
      <c r="B53" s="55" t="s">
        <v>66</v>
      </c>
      <c r="C53" s="7" t="s">
        <v>84</v>
      </c>
      <c r="D53" s="2">
        <v>9</v>
      </c>
      <c r="E53" s="2">
        <v>1</v>
      </c>
      <c r="F53" s="2">
        <f t="shared" ref="F53:F58" si="7">(D53)*(E53)</f>
        <v>9</v>
      </c>
      <c r="G53" s="12">
        <v>4</v>
      </c>
      <c r="H53" s="2">
        <f t="shared" ref="H53:H58" si="8">(F53)*(G53)</f>
        <v>36</v>
      </c>
      <c r="I53" s="77">
        <v>48.08</v>
      </c>
      <c r="J53" s="77">
        <f t="shared" ref="J53:J58" si="9">H53*I53</f>
        <v>1730.8799999999999</v>
      </c>
    </row>
    <row r="54" spans="1:10" ht="28.2" customHeight="1" x14ac:dyDescent="0.25">
      <c r="A54" s="54" t="s">
        <v>126</v>
      </c>
      <c r="B54" s="55" t="s">
        <v>277</v>
      </c>
      <c r="C54" s="55" t="s">
        <v>278</v>
      </c>
      <c r="D54" s="2">
        <v>9</v>
      </c>
      <c r="E54" s="2">
        <v>1</v>
      </c>
      <c r="F54" s="2">
        <f t="shared" si="7"/>
        <v>9</v>
      </c>
      <c r="G54" s="12">
        <v>32</v>
      </c>
      <c r="H54" s="2">
        <f t="shared" si="8"/>
        <v>288</v>
      </c>
      <c r="I54" s="77">
        <v>48.08</v>
      </c>
      <c r="J54" s="3">
        <f t="shared" si="9"/>
        <v>13847.039999999999</v>
      </c>
    </row>
    <row r="55" spans="1:10" ht="28.2" customHeight="1" x14ac:dyDescent="0.25">
      <c r="A55" s="54"/>
      <c r="B55" s="7" t="s">
        <v>33</v>
      </c>
      <c r="C55" s="55" t="s">
        <v>270</v>
      </c>
      <c r="D55" s="2">
        <v>9</v>
      </c>
      <c r="E55" s="2">
        <v>1</v>
      </c>
      <c r="F55" s="2">
        <f t="shared" si="7"/>
        <v>9</v>
      </c>
      <c r="G55" s="12">
        <v>0.17</v>
      </c>
      <c r="H55" s="2">
        <f t="shared" si="8"/>
        <v>1.53</v>
      </c>
      <c r="I55" s="77">
        <v>48.08</v>
      </c>
      <c r="J55" s="77">
        <f t="shared" si="9"/>
        <v>73.562399999999997</v>
      </c>
    </row>
    <row r="56" spans="1:10" ht="28.2" customHeight="1" x14ac:dyDescent="0.25">
      <c r="A56" s="54"/>
      <c r="B56" s="7" t="s">
        <v>34</v>
      </c>
      <c r="C56" s="7" t="s">
        <v>35</v>
      </c>
      <c r="D56" s="2">
        <v>9</v>
      </c>
      <c r="E56" s="2">
        <v>1</v>
      </c>
      <c r="F56" s="2">
        <f t="shared" si="7"/>
        <v>9</v>
      </c>
      <c r="G56" s="12">
        <v>0.25</v>
      </c>
      <c r="H56" s="2">
        <f t="shared" si="8"/>
        <v>2.25</v>
      </c>
      <c r="I56" s="77">
        <v>48.08</v>
      </c>
      <c r="J56" s="77">
        <f t="shared" si="9"/>
        <v>108.17999999999999</v>
      </c>
    </row>
    <row r="57" spans="1:10" ht="28.2" customHeight="1" x14ac:dyDescent="0.25">
      <c r="A57" s="54"/>
      <c r="B57" s="7" t="s">
        <v>36</v>
      </c>
      <c r="C57" s="7" t="s">
        <v>85</v>
      </c>
      <c r="D57" s="2">
        <v>9</v>
      </c>
      <c r="E57" s="2">
        <v>1</v>
      </c>
      <c r="F57" s="2">
        <f t="shared" si="7"/>
        <v>9</v>
      </c>
      <c r="G57" s="12">
        <v>0.17</v>
      </c>
      <c r="H57" s="2">
        <f t="shared" si="8"/>
        <v>1.53</v>
      </c>
      <c r="I57" s="77">
        <v>48.08</v>
      </c>
      <c r="J57" s="77">
        <f t="shared" si="9"/>
        <v>73.562399999999997</v>
      </c>
    </row>
    <row r="58" spans="1:10" ht="28.2" customHeight="1" x14ac:dyDescent="0.25">
      <c r="A58" s="54"/>
      <c r="B58" s="7" t="s">
        <v>37</v>
      </c>
      <c r="C58" s="7" t="s">
        <v>90</v>
      </c>
      <c r="D58" s="2">
        <v>9</v>
      </c>
      <c r="E58" s="2">
        <v>1</v>
      </c>
      <c r="F58" s="2">
        <f t="shared" si="7"/>
        <v>9</v>
      </c>
      <c r="G58" s="12">
        <v>0.25</v>
      </c>
      <c r="H58" s="2">
        <f t="shared" si="8"/>
        <v>2.25</v>
      </c>
      <c r="I58" s="77">
        <v>48.08</v>
      </c>
      <c r="J58" s="77">
        <f t="shared" si="9"/>
        <v>108.17999999999999</v>
      </c>
    </row>
    <row r="59" spans="1:10" ht="28.2" customHeight="1" x14ac:dyDescent="0.25">
      <c r="A59" s="33"/>
      <c r="B59" s="6" t="s">
        <v>64</v>
      </c>
      <c r="C59" s="7"/>
      <c r="D59" s="2"/>
      <c r="E59" s="2"/>
      <c r="F59" s="2"/>
      <c r="G59" s="12"/>
      <c r="H59" s="2"/>
      <c r="I59" s="77"/>
      <c r="J59" s="3"/>
    </row>
    <row r="60" spans="1:10" ht="28.2" customHeight="1" x14ac:dyDescent="0.25">
      <c r="A60" s="54" t="s">
        <v>167</v>
      </c>
      <c r="B60" s="7" t="s">
        <v>51</v>
      </c>
      <c r="C60" s="7" t="s">
        <v>86</v>
      </c>
      <c r="D60" s="2">
        <v>2</v>
      </c>
      <c r="E60" s="2">
        <v>1</v>
      </c>
      <c r="F60" s="2">
        <f>(D60)*(E60)</f>
        <v>2</v>
      </c>
      <c r="G60" s="12">
        <v>1.5</v>
      </c>
      <c r="H60" s="2">
        <f>(F60)*(G60)</f>
        <v>3</v>
      </c>
      <c r="I60" s="77">
        <v>48.08</v>
      </c>
      <c r="J60" s="77">
        <f>H60*I60</f>
        <v>144.24</v>
      </c>
    </row>
    <row r="61" spans="1:10" ht="28.2" customHeight="1" x14ac:dyDescent="0.25">
      <c r="A61" s="33"/>
      <c r="B61" s="6" t="s">
        <v>62</v>
      </c>
      <c r="C61" s="7"/>
      <c r="D61" s="2"/>
      <c r="E61" s="2"/>
      <c r="F61" s="2"/>
      <c r="G61" s="12"/>
      <c r="H61" s="2"/>
      <c r="I61" s="77"/>
      <c r="J61" s="3"/>
    </row>
    <row r="62" spans="1:10" ht="28.2" customHeight="1" x14ac:dyDescent="0.25">
      <c r="A62" s="54" t="s">
        <v>131</v>
      </c>
      <c r="B62" s="7" t="s">
        <v>58</v>
      </c>
      <c r="C62" s="7" t="s">
        <v>87</v>
      </c>
      <c r="D62" s="2">
        <v>2</v>
      </c>
      <c r="E62" s="2">
        <v>1</v>
      </c>
      <c r="F62" s="2">
        <f>(D62)*(E62)</f>
        <v>2</v>
      </c>
      <c r="G62" s="12">
        <v>2</v>
      </c>
      <c r="H62" s="2">
        <f>(F62)*(G62)</f>
        <v>4</v>
      </c>
      <c r="I62" s="77">
        <v>48.08</v>
      </c>
      <c r="J62" s="77">
        <f>H62*I62</f>
        <v>192.32</v>
      </c>
    </row>
    <row r="63" spans="1:10" ht="28.2" customHeight="1" x14ac:dyDescent="0.25">
      <c r="A63" s="54" t="s">
        <v>163</v>
      </c>
      <c r="B63" s="55" t="s">
        <v>164</v>
      </c>
      <c r="C63" s="55" t="s">
        <v>269</v>
      </c>
      <c r="D63" s="2">
        <v>2</v>
      </c>
      <c r="E63" s="2">
        <v>1</v>
      </c>
      <c r="F63" s="2">
        <f>(D63)*(E63)</f>
        <v>2</v>
      </c>
      <c r="G63" s="12">
        <v>0.5</v>
      </c>
      <c r="H63" s="2">
        <f>(F63)*(G63)</f>
        <v>1</v>
      </c>
      <c r="I63" s="77">
        <v>48.08</v>
      </c>
      <c r="J63" s="77">
        <f>H63*I63</f>
        <v>48.08</v>
      </c>
    </row>
    <row r="64" spans="1:10" ht="28.2" customHeight="1" x14ac:dyDescent="0.25">
      <c r="A64" s="54" t="s">
        <v>165</v>
      </c>
      <c r="B64" s="7" t="s">
        <v>52</v>
      </c>
      <c r="C64" s="7" t="s">
        <v>88</v>
      </c>
      <c r="D64" s="2">
        <v>2</v>
      </c>
      <c r="E64" s="2">
        <v>1</v>
      </c>
      <c r="F64" s="2">
        <f>(D64)*(E64)</f>
        <v>2</v>
      </c>
      <c r="G64" s="12">
        <v>1</v>
      </c>
      <c r="H64" s="2">
        <f>(F64)*(G64)</f>
        <v>2</v>
      </c>
      <c r="I64" s="77">
        <v>48.08</v>
      </c>
      <c r="J64" s="77">
        <f>H64*I64</f>
        <v>96.16</v>
      </c>
    </row>
    <row r="65" spans="1:10" ht="28.2" customHeight="1" x14ac:dyDescent="0.25">
      <c r="A65" s="54" t="s">
        <v>166</v>
      </c>
      <c r="B65" s="7" t="s">
        <v>50</v>
      </c>
      <c r="C65" s="7" t="s">
        <v>89</v>
      </c>
      <c r="D65" s="2">
        <v>2</v>
      </c>
      <c r="E65" s="2">
        <v>1</v>
      </c>
      <c r="F65" s="2">
        <f>(D65)*(E65)</f>
        <v>2</v>
      </c>
      <c r="G65" s="12">
        <v>0.5</v>
      </c>
      <c r="H65" s="2">
        <f>(F65)*(G65)</f>
        <v>1</v>
      </c>
      <c r="I65" s="77">
        <v>48.08</v>
      </c>
      <c r="J65" s="77">
        <f>H65*I65</f>
        <v>48.08</v>
      </c>
    </row>
    <row r="66" spans="1:10" ht="28.2" customHeight="1" x14ac:dyDescent="0.25">
      <c r="A66" s="54" t="s">
        <v>274</v>
      </c>
      <c r="B66" s="55" t="s">
        <v>272</v>
      </c>
      <c r="C66" s="55" t="s">
        <v>273</v>
      </c>
      <c r="D66" s="2">
        <v>2</v>
      </c>
      <c r="E66" s="2">
        <v>1</v>
      </c>
      <c r="F66" s="2">
        <f>(D66)*(E66)</f>
        <v>2</v>
      </c>
      <c r="G66" s="12">
        <v>0.16700000000000001</v>
      </c>
      <c r="H66" s="2">
        <f>(F66)*(G66)</f>
        <v>0.33400000000000002</v>
      </c>
      <c r="I66" s="77">
        <v>48.08</v>
      </c>
      <c r="J66" s="77">
        <f>H66*I66</f>
        <v>16.058720000000001</v>
      </c>
    </row>
    <row r="67" spans="1:10" ht="28.2" customHeight="1" x14ac:dyDescent="0.25">
      <c r="A67" s="19"/>
      <c r="B67" s="46" t="s">
        <v>56</v>
      </c>
      <c r="C67" s="40"/>
      <c r="D67" s="41"/>
      <c r="E67" s="41"/>
      <c r="F67" s="41">
        <f>SUM(F52:F66)</f>
        <v>66</v>
      </c>
      <c r="G67" s="41"/>
      <c r="H67" s="41">
        <f>SUM(H52:H66)</f>
        <v>342.89399999999995</v>
      </c>
      <c r="I67" s="42"/>
      <c r="J67" s="80">
        <f>SUM(J52:J66)</f>
        <v>16486.343520000002</v>
      </c>
    </row>
    <row r="68" spans="1:10" ht="9.6" customHeight="1" x14ac:dyDescent="0.25"/>
    <row r="69" spans="1:10" ht="28.2" customHeight="1" x14ac:dyDescent="0.25">
      <c r="B69" s="44" t="s">
        <v>113</v>
      </c>
      <c r="F69" s="43">
        <f>+F50+F67</f>
        <v>263</v>
      </c>
      <c r="G69" s="44"/>
      <c r="H69" s="43">
        <f>+H50+H67</f>
        <v>7430.1440000000002</v>
      </c>
      <c r="I69" s="45"/>
      <c r="J69" s="81">
        <f>+J50+J67</f>
        <v>369964.56352000008</v>
      </c>
    </row>
    <row r="70" spans="1:10" ht="7.2" customHeight="1" x14ac:dyDescent="0.25"/>
    <row r="71" spans="1:10" ht="21.6" customHeight="1" x14ac:dyDescent="0.25">
      <c r="A71" s="49" t="s">
        <v>199</v>
      </c>
    </row>
    <row r="72" spans="1:10" ht="10.199999999999999" customHeight="1" x14ac:dyDescent="0.25">
      <c r="A72" s="10"/>
    </row>
    <row r="73" spans="1:10" ht="28.2" customHeight="1" x14ac:dyDescent="0.25">
      <c r="A73" s="72" t="s">
        <v>171</v>
      </c>
      <c r="B73" s="55" t="s">
        <v>103</v>
      </c>
      <c r="C73" s="68" t="s">
        <v>31</v>
      </c>
      <c r="D73" s="69">
        <v>1</v>
      </c>
      <c r="E73" s="69">
        <v>1</v>
      </c>
      <c r="F73" s="2">
        <f>D73*E73</f>
        <v>1</v>
      </c>
      <c r="G73" s="95">
        <v>10</v>
      </c>
      <c r="H73" s="2">
        <f>F73*G73</f>
        <v>10</v>
      </c>
      <c r="I73" s="77">
        <v>89.37</v>
      </c>
      <c r="J73" s="79">
        <f>H73*I73</f>
        <v>893.7</v>
      </c>
    </row>
    <row r="74" spans="1:10" ht="28.2" customHeight="1" x14ac:dyDescent="0.25">
      <c r="A74" s="72" t="s">
        <v>174</v>
      </c>
      <c r="B74" s="7" t="s">
        <v>98</v>
      </c>
      <c r="C74" s="68" t="s">
        <v>99</v>
      </c>
      <c r="D74" s="2">
        <v>4</v>
      </c>
      <c r="E74" s="2">
        <v>1</v>
      </c>
      <c r="F74" s="2">
        <f t="shared" ref="F74:F97" si="10">D74*E74</f>
        <v>4</v>
      </c>
      <c r="G74" s="2">
        <v>8</v>
      </c>
      <c r="H74" s="2">
        <f>F74*G74</f>
        <v>32</v>
      </c>
      <c r="I74" s="77">
        <v>48.08</v>
      </c>
      <c r="J74" s="79">
        <f>H74*I74</f>
        <v>1538.56</v>
      </c>
    </row>
    <row r="75" spans="1:10" ht="28.2" customHeight="1" x14ac:dyDescent="0.25">
      <c r="A75" s="72" t="s">
        <v>95</v>
      </c>
      <c r="B75" s="55" t="s">
        <v>41</v>
      </c>
      <c r="C75" s="68" t="s">
        <v>31</v>
      </c>
      <c r="D75" s="69">
        <v>2</v>
      </c>
      <c r="E75" s="69">
        <v>1</v>
      </c>
      <c r="F75" s="2">
        <f t="shared" si="10"/>
        <v>2</v>
      </c>
      <c r="G75" s="69">
        <v>1</v>
      </c>
      <c r="H75" s="69">
        <f>F75*G75</f>
        <v>2</v>
      </c>
      <c r="I75" s="77">
        <v>48.08</v>
      </c>
      <c r="J75" s="79">
        <f>H75*I75</f>
        <v>96.16</v>
      </c>
    </row>
    <row r="76" spans="1:10" ht="28.2" customHeight="1" x14ac:dyDescent="0.25">
      <c r="A76" s="72" t="s">
        <v>96</v>
      </c>
      <c r="B76" s="55" t="s">
        <v>172</v>
      </c>
      <c r="C76" s="68" t="s">
        <v>31</v>
      </c>
      <c r="D76" s="69">
        <v>2</v>
      </c>
      <c r="E76" s="69">
        <v>1</v>
      </c>
      <c r="F76" s="2">
        <f t="shared" si="10"/>
        <v>2</v>
      </c>
      <c r="G76" s="69">
        <v>1</v>
      </c>
      <c r="H76" s="69">
        <f>F76*G76</f>
        <v>2</v>
      </c>
      <c r="I76" s="77">
        <v>48.08</v>
      </c>
      <c r="J76" s="79">
        <v>36</v>
      </c>
    </row>
    <row r="77" spans="1:10" ht="28.2" customHeight="1" x14ac:dyDescent="0.25">
      <c r="A77" s="72" t="s">
        <v>152</v>
      </c>
      <c r="B77" s="7" t="s">
        <v>42</v>
      </c>
      <c r="C77" s="68" t="s">
        <v>31</v>
      </c>
      <c r="D77" s="69">
        <v>2</v>
      </c>
      <c r="E77" s="2">
        <v>1</v>
      </c>
      <c r="F77" s="2">
        <f t="shared" si="10"/>
        <v>2</v>
      </c>
      <c r="G77" s="2">
        <v>4</v>
      </c>
      <c r="H77" s="2">
        <f t="shared" ref="H77:H96" si="11">F77*G77</f>
        <v>8</v>
      </c>
      <c r="I77" s="77">
        <v>48.08</v>
      </c>
      <c r="J77" s="79">
        <f>H77*I77</f>
        <v>384.64</v>
      </c>
    </row>
    <row r="78" spans="1:10" ht="28.2" customHeight="1" x14ac:dyDescent="0.25">
      <c r="A78" s="72" t="s">
        <v>151</v>
      </c>
      <c r="B78" s="55" t="s">
        <v>231</v>
      </c>
      <c r="C78" s="68" t="s">
        <v>31</v>
      </c>
      <c r="D78" s="2">
        <v>2</v>
      </c>
      <c r="E78" s="2">
        <v>4</v>
      </c>
      <c r="F78" s="2">
        <f t="shared" si="10"/>
        <v>8</v>
      </c>
      <c r="G78" s="2">
        <v>3</v>
      </c>
      <c r="H78" s="2">
        <f t="shared" si="11"/>
        <v>24</v>
      </c>
      <c r="I78" s="77">
        <v>48.08</v>
      </c>
      <c r="J78" s="79">
        <f>H78*I78</f>
        <v>1153.92</v>
      </c>
    </row>
    <row r="79" spans="1:10" ht="28.2" customHeight="1" x14ac:dyDescent="0.25">
      <c r="A79" s="72" t="s">
        <v>115</v>
      </c>
      <c r="B79" s="55" t="s">
        <v>173</v>
      </c>
      <c r="C79" s="68" t="s">
        <v>99</v>
      </c>
      <c r="D79" s="2">
        <v>2</v>
      </c>
      <c r="E79" s="2">
        <v>1</v>
      </c>
      <c r="F79" s="2">
        <f t="shared" si="10"/>
        <v>2</v>
      </c>
      <c r="G79" s="2">
        <v>8</v>
      </c>
      <c r="H79" s="2">
        <f t="shared" si="11"/>
        <v>16</v>
      </c>
      <c r="I79" s="77">
        <v>48.08</v>
      </c>
      <c r="J79" s="79">
        <f>H79*I79</f>
        <v>769.28</v>
      </c>
    </row>
    <row r="80" spans="1:10" ht="28.2" customHeight="1" x14ac:dyDescent="0.25">
      <c r="A80" s="72" t="s">
        <v>149</v>
      </c>
      <c r="B80" s="68" t="s">
        <v>150</v>
      </c>
      <c r="C80" s="68" t="s">
        <v>31</v>
      </c>
      <c r="D80" s="2">
        <v>2</v>
      </c>
      <c r="E80" s="2">
        <v>1</v>
      </c>
      <c r="F80" s="2">
        <f t="shared" si="10"/>
        <v>2</v>
      </c>
      <c r="G80" s="2">
        <v>1</v>
      </c>
      <c r="H80" s="2">
        <f t="shared" si="11"/>
        <v>2</v>
      </c>
      <c r="I80" s="77">
        <v>48.08</v>
      </c>
      <c r="J80" s="3">
        <f>H80*I80</f>
        <v>96.16</v>
      </c>
    </row>
    <row r="81" spans="1:10" ht="28.2" customHeight="1" x14ac:dyDescent="0.25">
      <c r="A81" s="72" t="s">
        <v>147</v>
      </c>
      <c r="B81" s="7" t="s">
        <v>43</v>
      </c>
      <c r="C81" s="68" t="s">
        <v>31</v>
      </c>
      <c r="D81" s="2">
        <v>2</v>
      </c>
      <c r="E81" s="2">
        <v>1</v>
      </c>
      <c r="F81" s="2">
        <f t="shared" si="10"/>
        <v>2</v>
      </c>
      <c r="G81" s="2">
        <v>1</v>
      </c>
      <c r="H81" s="2">
        <f t="shared" si="11"/>
        <v>2</v>
      </c>
      <c r="I81" s="77">
        <v>48.08</v>
      </c>
      <c r="J81" s="79">
        <f t="shared" ref="J81:J88" si="12">H81*I81</f>
        <v>96.16</v>
      </c>
    </row>
    <row r="82" spans="1:10" ht="28.2" customHeight="1" x14ac:dyDescent="0.25">
      <c r="A82" s="72" t="s">
        <v>146</v>
      </c>
      <c r="B82" s="68" t="s">
        <v>44</v>
      </c>
      <c r="C82" s="4" t="s">
        <v>31</v>
      </c>
      <c r="D82" s="2">
        <v>2</v>
      </c>
      <c r="E82" s="2">
        <v>1</v>
      </c>
      <c r="F82" s="2">
        <f t="shared" si="10"/>
        <v>2</v>
      </c>
      <c r="G82" s="2">
        <v>1</v>
      </c>
      <c r="H82" s="2">
        <f t="shared" si="11"/>
        <v>2</v>
      </c>
      <c r="I82" s="77">
        <v>48.08</v>
      </c>
      <c r="J82" s="79">
        <f>H82*I82</f>
        <v>96.16</v>
      </c>
    </row>
    <row r="83" spans="1:10" ht="28.2" customHeight="1" x14ac:dyDescent="0.25">
      <c r="A83" s="72" t="s">
        <v>145</v>
      </c>
      <c r="B83" s="7" t="s">
        <v>45</v>
      </c>
      <c r="C83" s="68" t="s">
        <v>31</v>
      </c>
      <c r="D83" s="2">
        <v>2</v>
      </c>
      <c r="E83" s="2">
        <v>1</v>
      </c>
      <c r="F83" s="2">
        <f t="shared" si="10"/>
        <v>2</v>
      </c>
      <c r="G83" s="2">
        <v>1</v>
      </c>
      <c r="H83" s="2">
        <f t="shared" si="11"/>
        <v>2</v>
      </c>
      <c r="I83" s="77">
        <v>48.08</v>
      </c>
      <c r="J83" s="79">
        <f t="shared" si="12"/>
        <v>96.16</v>
      </c>
    </row>
    <row r="84" spans="1:10" ht="28.2" customHeight="1" x14ac:dyDescent="0.25">
      <c r="A84" s="72" t="s">
        <v>268</v>
      </c>
      <c r="B84" s="68" t="s">
        <v>144</v>
      </c>
      <c r="C84" s="68" t="s">
        <v>31</v>
      </c>
      <c r="D84" s="2">
        <v>2</v>
      </c>
      <c r="E84" s="2">
        <v>1</v>
      </c>
      <c r="F84" s="2">
        <f t="shared" si="10"/>
        <v>2</v>
      </c>
      <c r="G84" s="2">
        <v>1</v>
      </c>
      <c r="H84" s="2">
        <f t="shared" si="11"/>
        <v>2</v>
      </c>
      <c r="I84" s="77">
        <v>48.08</v>
      </c>
      <c r="J84" s="3">
        <f t="shared" si="12"/>
        <v>96.16</v>
      </c>
    </row>
    <row r="85" spans="1:10" ht="28.2" customHeight="1" x14ac:dyDescent="0.25">
      <c r="A85" s="72" t="s">
        <v>140</v>
      </c>
      <c r="B85" s="68" t="s">
        <v>202</v>
      </c>
      <c r="C85" s="68" t="s">
        <v>31</v>
      </c>
      <c r="D85" s="2">
        <v>2</v>
      </c>
      <c r="E85" s="2">
        <v>1</v>
      </c>
      <c r="F85" s="2">
        <f t="shared" si="10"/>
        <v>2</v>
      </c>
      <c r="G85" s="2">
        <v>1</v>
      </c>
      <c r="H85" s="2">
        <f t="shared" si="11"/>
        <v>2</v>
      </c>
      <c r="I85" s="77">
        <v>48.08</v>
      </c>
      <c r="J85" s="3">
        <f t="shared" si="12"/>
        <v>96.16</v>
      </c>
    </row>
    <row r="86" spans="1:10" ht="28.2" customHeight="1" x14ac:dyDescent="0.25">
      <c r="A86" s="72" t="s">
        <v>142</v>
      </c>
      <c r="B86" s="68" t="s">
        <v>143</v>
      </c>
      <c r="C86" s="68" t="s">
        <v>31</v>
      </c>
      <c r="D86" s="2">
        <v>2</v>
      </c>
      <c r="E86" s="2">
        <v>1</v>
      </c>
      <c r="F86" s="2">
        <f t="shared" si="10"/>
        <v>2</v>
      </c>
      <c r="G86" s="69">
        <v>1</v>
      </c>
      <c r="H86" s="2">
        <f t="shared" si="11"/>
        <v>2</v>
      </c>
      <c r="I86" s="77">
        <v>48.08</v>
      </c>
      <c r="J86" s="79">
        <f>H86*I86</f>
        <v>96.16</v>
      </c>
    </row>
    <row r="87" spans="1:10" ht="28.2" customHeight="1" x14ac:dyDescent="0.25">
      <c r="A87" s="72" t="s">
        <v>139</v>
      </c>
      <c r="B87" s="68" t="s">
        <v>232</v>
      </c>
      <c r="C87" s="68" t="s">
        <v>31</v>
      </c>
      <c r="D87" s="2">
        <v>2</v>
      </c>
      <c r="E87" s="2">
        <v>1</v>
      </c>
      <c r="F87" s="2">
        <f t="shared" si="10"/>
        <v>2</v>
      </c>
      <c r="G87" s="69">
        <v>40</v>
      </c>
      <c r="H87" s="2">
        <f t="shared" si="11"/>
        <v>80</v>
      </c>
      <c r="I87" s="77">
        <v>48.08</v>
      </c>
      <c r="J87" s="79">
        <f t="shared" si="12"/>
        <v>3846.3999999999996</v>
      </c>
    </row>
    <row r="88" spans="1:10" ht="28.2" customHeight="1" x14ac:dyDescent="0.25">
      <c r="A88" s="72" t="s">
        <v>141</v>
      </c>
      <c r="B88" s="68" t="s">
        <v>201</v>
      </c>
      <c r="C88" s="68" t="s">
        <v>31</v>
      </c>
      <c r="D88" s="2">
        <v>2</v>
      </c>
      <c r="E88" s="2">
        <v>1</v>
      </c>
      <c r="F88" s="2">
        <f t="shared" si="10"/>
        <v>2</v>
      </c>
      <c r="G88" s="69">
        <v>4</v>
      </c>
      <c r="H88" s="2">
        <f t="shared" si="11"/>
        <v>8</v>
      </c>
      <c r="I88" s="77">
        <v>89.37</v>
      </c>
      <c r="J88" s="3">
        <f t="shared" si="12"/>
        <v>714.96</v>
      </c>
    </row>
    <row r="89" spans="1:10" ht="28.2" customHeight="1" x14ac:dyDescent="0.25">
      <c r="A89" s="72" t="s">
        <v>138</v>
      </c>
      <c r="B89" s="68" t="s">
        <v>46</v>
      </c>
      <c r="C89" s="68" t="s">
        <v>31</v>
      </c>
      <c r="D89" s="2">
        <v>2</v>
      </c>
      <c r="E89" s="2">
        <v>1</v>
      </c>
      <c r="F89" s="2">
        <f t="shared" si="10"/>
        <v>2</v>
      </c>
      <c r="G89" s="2">
        <v>1</v>
      </c>
      <c r="H89" s="2">
        <f t="shared" si="11"/>
        <v>2</v>
      </c>
      <c r="I89" s="77">
        <v>48.08</v>
      </c>
      <c r="J89" s="79">
        <v>36</v>
      </c>
    </row>
    <row r="90" spans="1:10" ht="28.2" customHeight="1" x14ac:dyDescent="0.25">
      <c r="A90" s="72" t="s">
        <v>153</v>
      </c>
      <c r="B90" s="68" t="s">
        <v>169</v>
      </c>
      <c r="C90" s="68" t="s">
        <v>99</v>
      </c>
      <c r="D90" s="2">
        <v>2</v>
      </c>
      <c r="E90" s="2">
        <v>1</v>
      </c>
      <c r="F90" s="2">
        <f t="shared" si="10"/>
        <v>2</v>
      </c>
      <c r="G90" s="2">
        <v>4</v>
      </c>
      <c r="H90" s="2">
        <f t="shared" si="11"/>
        <v>8</v>
      </c>
      <c r="I90" s="77">
        <v>48.08</v>
      </c>
      <c r="J90" s="3">
        <f t="shared" ref="J90:J95" si="13">H90*I90</f>
        <v>384.64</v>
      </c>
    </row>
    <row r="91" spans="1:10" ht="28.2" customHeight="1" x14ac:dyDescent="0.25">
      <c r="A91" s="72" t="s">
        <v>175</v>
      </c>
      <c r="B91" s="68" t="s">
        <v>154</v>
      </c>
      <c r="C91" s="68" t="s">
        <v>31</v>
      </c>
      <c r="D91" s="2">
        <v>2</v>
      </c>
      <c r="E91" s="2">
        <v>1</v>
      </c>
      <c r="F91" s="2">
        <f t="shared" si="10"/>
        <v>2</v>
      </c>
      <c r="G91" s="2">
        <v>8</v>
      </c>
      <c r="H91" s="2">
        <f t="shared" si="11"/>
        <v>16</v>
      </c>
      <c r="I91" s="77">
        <v>48.08</v>
      </c>
      <c r="J91" s="3">
        <f t="shared" si="13"/>
        <v>769.28</v>
      </c>
    </row>
    <row r="92" spans="1:10" ht="28.2" customHeight="1" x14ac:dyDescent="0.25">
      <c r="A92" s="72" t="s">
        <v>137</v>
      </c>
      <c r="B92" s="7" t="s">
        <v>47</v>
      </c>
      <c r="C92" s="68" t="s">
        <v>31</v>
      </c>
      <c r="D92" s="2">
        <v>2</v>
      </c>
      <c r="E92" s="2">
        <v>1</v>
      </c>
      <c r="F92" s="2">
        <f t="shared" si="10"/>
        <v>2</v>
      </c>
      <c r="G92" s="2">
        <v>2</v>
      </c>
      <c r="H92" s="2">
        <f t="shared" si="11"/>
        <v>4</v>
      </c>
      <c r="I92" s="77">
        <v>48.08</v>
      </c>
      <c r="J92" s="79">
        <f t="shared" si="13"/>
        <v>192.32</v>
      </c>
    </row>
    <row r="93" spans="1:10" ht="28.2" customHeight="1" x14ac:dyDescent="0.25">
      <c r="A93" s="72" t="s">
        <v>134</v>
      </c>
      <c r="B93" s="55" t="s">
        <v>233</v>
      </c>
      <c r="C93" s="68" t="s">
        <v>31</v>
      </c>
      <c r="D93" s="2">
        <v>2</v>
      </c>
      <c r="E93" s="2">
        <v>1</v>
      </c>
      <c r="F93" s="2">
        <f t="shared" si="10"/>
        <v>2</v>
      </c>
      <c r="G93" s="2">
        <v>4</v>
      </c>
      <c r="H93" s="2">
        <f t="shared" si="11"/>
        <v>8</v>
      </c>
      <c r="I93" s="77">
        <v>48.08</v>
      </c>
      <c r="J93" s="79">
        <f t="shared" si="13"/>
        <v>384.64</v>
      </c>
    </row>
    <row r="94" spans="1:10" ht="28.2" customHeight="1" x14ac:dyDescent="0.25">
      <c r="A94" s="72" t="s">
        <v>135</v>
      </c>
      <c r="B94" s="55" t="s">
        <v>203</v>
      </c>
      <c r="C94" s="68" t="s">
        <v>31</v>
      </c>
      <c r="D94" s="2">
        <v>2</v>
      </c>
      <c r="E94" s="2">
        <v>1</v>
      </c>
      <c r="F94" s="2">
        <f t="shared" si="10"/>
        <v>2</v>
      </c>
      <c r="G94" s="2">
        <v>4</v>
      </c>
      <c r="H94" s="2">
        <f t="shared" si="11"/>
        <v>8</v>
      </c>
      <c r="I94" s="77">
        <v>48.08</v>
      </c>
      <c r="J94" s="79">
        <f t="shared" si="13"/>
        <v>384.64</v>
      </c>
    </row>
    <row r="95" spans="1:10" ht="28.2" customHeight="1" x14ac:dyDescent="0.25">
      <c r="A95" s="72" t="s">
        <v>136</v>
      </c>
      <c r="B95" s="55" t="s">
        <v>204</v>
      </c>
      <c r="C95" s="68" t="s">
        <v>31</v>
      </c>
      <c r="D95" s="2">
        <v>2</v>
      </c>
      <c r="E95" s="2">
        <v>12</v>
      </c>
      <c r="F95" s="2">
        <f t="shared" si="10"/>
        <v>24</v>
      </c>
      <c r="G95" s="2">
        <v>4</v>
      </c>
      <c r="H95" s="2">
        <f t="shared" si="11"/>
        <v>96</v>
      </c>
      <c r="I95" s="77">
        <v>48.08</v>
      </c>
      <c r="J95" s="79">
        <f t="shared" si="13"/>
        <v>4615.68</v>
      </c>
    </row>
    <row r="96" spans="1:10" ht="28.2" customHeight="1" x14ac:dyDescent="0.25">
      <c r="A96" s="72" t="s">
        <v>176</v>
      </c>
      <c r="B96" s="68" t="s">
        <v>234</v>
      </c>
      <c r="C96" s="4" t="s">
        <v>31</v>
      </c>
      <c r="D96" s="2">
        <v>2</v>
      </c>
      <c r="E96" s="2">
        <v>1</v>
      </c>
      <c r="F96" s="2">
        <f t="shared" si="10"/>
        <v>2</v>
      </c>
      <c r="G96" s="2">
        <v>1</v>
      </c>
      <c r="H96" s="2">
        <f t="shared" si="11"/>
        <v>2</v>
      </c>
      <c r="I96" s="77">
        <v>48.08</v>
      </c>
      <c r="J96" s="79">
        <v>36</v>
      </c>
    </row>
    <row r="97" spans="1:10" ht="28.2" customHeight="1" x14ac:dyDescent="0.25">
      <c r="A97" s="72" t="s">
        <v>133</v>
      </c>
      <c r="B97" s="68" t="s">
        <v>49</v>
      </c>
      <c r="C97" s="4" t="s">
        <v>31</v>
      </c>
      <c r="D97" s="2">
        <v>2</v>
      </c>
      <c r="E97" s="2">
        <v>1</v>
      </c>
      <c r="F97" s="2">
        <f t="shared" si="10"/>
        <v>2</v>
      </c>
      <c r="G97" s="2">
        <v>1</v>
      </c>
      <c r="H97" s="2">
        <f>F97*G97</f>
        <v>2</v>
      </c>
      <c r="I97" s="77">
        <v>48.08</v>
      </c>
      <c r="J97" s="79">
        <f t="shared" ref="J97:J102" si="14">H97*I97</f>
        <v>96.16</v>
      </c>
    </row>
    <row r="98" spans="1:10" ht="28.2" customHeight="1" x14ac:dyDescent="0.25">
      <c r="A98" s="68" t="s">
        <v>191</v>
      </c>
      <c r="B98" s="50" t="s">
        <v>56</v>
      </c>
      <c r="C98" s="4"/>
      <c r="D98" s="2"/>
      <c r="E98" s="2"/>
      <c r="F98" s="36">
        <f>SUM(F73:F97)</f>
        <v>79</v>
      </c>
      <c r="G98" s="2"/>
      <c r="H98" s="36">
        <f>SUM(H73:H97)</f>
        <v>342</v>
      </c>
      <c r="I98" s="77"/>
      <c r="J98" s="82">
        <f>SUM(J73:J97)</f>
        <v>17006.099999999995</v>
      </c>
    </row>
    <row r="99" spans="1:10" ht="28.2" customHeight="1" x14ac:dyDescent="0.25">
      <c r="A99" s="4" t="s">
        <v>95</v>
      </c>
      <c r="B99" s="68" t="s">
        <v>148</v>
      </c>
      <c r="C99" s="7" t="s">
        <v>193</v>
      </c>
      <c r="D99" s="2">
        <v>4</v>
      </c>
      <c r="E99" s="2">
        <v>4</v>
      </c>
      <c r="F99" s="2">
        <f>D99*E99</f>
        <v>16</v>
      </c>
      <c r="G99" s="12">
        <v>0.33</v>
      </c>
      <c r="H99" s="2">
        <f>F99*G99</f>
        <v>5.28</v>
      </c>
      <c r="I99" s="77">
        <v>48.08</v>
      </c>
      <c r="J99" s="79">
        <f t="shared" si="14"/>
        <v>253.86240000000001</v>
      </c>
    </row>
    <row r="100" spans="1:10" ht="28.2" customHeight="1" x14ac:dyDescent="0.25">
      <c r="A100" s="4" t="s">
        <v>192</v>
      </c>
      <c r="B100" s="4" t="s">
        <v>190</v>
      </c>
      <c r="C100" s="7" t="s">
        <v>194</v>
      </c>
      <c r="D100" s="2">
        <v>1</v>
      </c>
      <c r="E100" s="2">
        <v>1</v>
      </c>
      <c r="F100" s="2">
        <f t="shared" ref="F100:F102" si="15">D100*E100</f>
        <v>1</v>
      </c>
      <c r="G100" s="12">
        <v>0.33</v>
      </c>
      <c r="H100" s="2">
        <f>F100*G100</f>
        <v>0.33</v>
      </c>
      <c r="I100" s="77">
        <v>48.08</v>
      </c>
      <c r="J100" s="79">
        <f t="shared" si="14"/>
        <v>15.866400000000001</v>
      </c>
    </row>
    <row r="101" spans="1:10" ht="28.2" customHeight="1" x14ac:dyDescent="0.25">
      <c r="A101" s="68" t="s">
        <v>267</v>
      </c>
      <c r="B101" s="4" t="s">
        <v>189</v>
      </c>
      <c r="C101" s="7" t="s">
        <v>195</v>
      </c>
      <c r="D101" s="2">
        <v>1</v>
      </c>
      <c r="E101" s="2">
        <v>1</v>
      </c>
      <c r="F101" s="2">
        <f t="shared" si="15"/>
        <v>1</v>
      </c>
      <c r="G101" s="12">
        <v>25</v>
      </c>
      <c r="H101" s="2">
        <f>F101*G101</f>
        <v>25</v>
      </c>
      <c r="I101" s="77">
        <v>48.08</v>
      </c>
      <c r="J101" s="79">
        <f t="shared" si="14"/>
        <v>1202</v>
      </c>
    </row>
    <row r="102" spans="1:10" ht="28.2" customHeight="1" x14ac:dyDescent="0.25">
      <c r="A102" s="68" t="s">
        <v>168</v>
      </c>
      <c r="B102" s="4" t="s">
        <v>188</v>
      </c>
      <c r="C102" s="7" t="s">
        <v>196</v>
      </c>
      <c r="D102" s="2">
        <v>1</v>
      </c>
      <c r="E102" s="2">
        <v>1</v>
      </c>
      <c r="F102" s="2">
        <f t="shared" si="15"/>
        <v>1</v>
      </c>
      <c r="G102" s="12">
        <v>0.5</v>
      </c>
      <c r="H102" s="2">
        <f>F102*G102</f>
        <v>0.5</v>
      </c>
      <c r="I102" s="77">
        <v>48.08</v>
      </c>
      <c r="J102" s="79">
        <f t="shared" si="14"/>
        <v>24.04</v>
      </c>
    </row>
    <row r="103" spans="1:10" ht="28.2" customHeight="1" x14ac:dyDescent="0.25">
      <c r="A103" s="10"/>
      <c r="B103" s="44" t="s">
        <v>56</v>
      </c>
      <c r="C103" s="49"/>
      <c r="D103" s="43"/>
      <c r="E103" s="43"/>
      <c r="F103" s="43">
        <f>SUM(F99:F102)</f>
        <v>19</v>
      </c>
      <c r="G103" s="43"/>
      <c r="H103" s="43">
        <f>SUM(H99:H102)</f>
        <v>31.11</v>
      </c>
      <c r="I103" s="45"/>
      <c r="J103" s="81">
        <f>SUM(J99:J102)</f>
        <v>1495.7688000000001</v>
      </c>
    </row>
    <row r="104" spans="1:10" ht="28.2" customHeight="1" x14ac:dyDescent="0.25">
      <c r="A104" s="10"/>
      <c r="B104" s="10"/>
      <c r="C104" s="10"/>
      <c r="D104" s="20"/>
      <c r="E104" s="20"/>
      <c r="F104" s="20"/>
      <c r="G104" s="20"/>
      <c r="H104" s="20"/>
    </row>
    <row r="105" spans="1:10" ht="28.2" customHeight="1" x14ac:dyDescent="0.25">
      <c r="A105" s="10"/>
      <c r="B105" s="44" t="s">
        <v>200</v>
      </c>
      <c r="C105" s="49"/>
      <c r="D105" s="43"/>
      <c r="E105" s="43"/>
      <c r="F105" s="43">
        <f>F103+F98</f>
        <v>98</v>
      </c>
      <c r="G105" s="43"/>
      <c r="H105" s="43">
        <f>H103+H98</f>
        <v>373.11</v>
      </c>
      <c r="I105" s="45"/>
      <c r="J105" s="81">
        <f>J103+J98</f>
        <v>18501.868799999997</v>
      </c>
    </row>
    <row r="106" spans="1:10" ht="10.199999999999999" customHeight="1" x14ac:dyDescent="0.25">
      <c r="A106" s="10"/>
      <c r="B106" s="10"/>
      <c r="C106" s="10"/>
      <c r="D106" s="10"/>
      <c r="E106" s="10"/>
      <c r="F106" s="10"/>
      <c r="G106" s="10"/>
      <c r="H106" s="10"/>
      <c r="I106" s="10"/>
      <c r="J106" s="10"/>
    </row>
    <row r="107" spans="1:10" ht="28.2" customHeight="1" x14ac:dyDescent="0.25">
      <c r="A107" s="10"/>
      <c r="B107" s="10"/>
      <c r="C107" s="10"/>
      <c r="D107" s="10"/>
      <c r="E107" s="10"/>
      <c r="F107" s="10"/>
      <c r="G107" s="10"/>
      <c r="H107" s="10"/>
      <c r="I107" s="10"/>
      <c r="J107" s="10"/>
    </row>
    <row r="108" spans="1:10" x14ac:dyDescent="0.25">
      <c r="A108" s="10"/>
      <c r="B108" s="45" t="s">
        <v>110</v>
      </c>
      <c r="C108" s="10"/>
      <c r="D108" s="10"/>
      <c r="E108" s="10"/>
      <c r="F108" s="96">
        <f>+F69+F105</f>
        <v>361</v>
      </c>
      <c r="G108" s="10"/>
      <c r="H108" s="96">
        <f>+H69+H105</f>
        <v>7803.2539999999999</v>
      </c>
      <c r="I108" s="10"/>
      <c r="J108" s="45">
        <f>+J69+J105</f>
        <v>388466.43232000008</v>
      </c>
    </row>
    <row r="109" spans="1:10" x14ac:dyDescent="0.25">
      <c r="A109" s="10"/>
      <c r="B109" s="10"/>
      <c r="C109" s="10"/>
      <c r="D109" s="10"/>
      <c r="E109" s="10"/>
      <c r="F109" s="10"/>
      <c r="G109" s="10"/>
      <c r="H109" s="10"/>
      <c r="I109" s="10"/>
      <c r="J109" s="10"/>
    </row>
  </sheetData>
  <printOptions headings="1" gridLines="1"/>
  <pageMargins left="0.75" right="0.75" top="0.66" bottom="0.66" header="0.5" footer="0.5"/>
  <pageSetup scale="52" fitToHeight="3" orientation="landscape" r:id="rId1"/>
  <headerFooter alignWithMargins="0">
    <oddHeader>&amp;LBioRefinery Assistance Program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109"/>
  <sheetViews>
    <sheetView topLeftCell="C1" zoomScaleNormal="100" zoomScaleSheetLayoutView="110" workbookViewId="0">
      <pane ySplit="5" topLeftCell="A87" activePane="bottomLeft" state="frozen"/>
      <selection pane="bottomLeft" activeCell="D42" sqref="D42"/>
    </sheetView>
  </sheetViews>
  <sheetFormatPr defaultColWidth="9.109375" defaultRowHeight="13.2" x14ac:dyDescent="0.25"/>
  <cols>
    <col min="1" max="1" width="17.109375" style="9" customWidth="1"/>
    <col min="2" max="2" width="42.109375" style="9" bestFit="1" customWidth="1"/>
    <col min="3" max="3" width="15.44140625" style="11" customWidth="1"/>
    <col min="4" max="4" width="14.5546875" style="9" customWidth="1"/>
    <col min="5" max="5" width="11.6640625" style="9" customWidth="1"/>
    <col min="6" max="6" width="14.33203125" style="9" customWidth="1"/>
    <col min="7" max="7" width="12.6640625" style="9" customWidth="1"/>
    <col min="8" max="8" width="12.109375" style="9" customWidth="1"/>
    <col min="9" max="9" width="10.88671875" style="8" customWidth="1"/>
    <col min="10" max="10" width="14.33203125" style="8" customWidth="1"/>
    <col min="11" max="16384" width="9.109375" style="9"/>
  </cols>
  <sheetData>
    <row r="1" spans="1:10" x14ac:dyDescent="0.25">
      <c r="A1" s="24"/>
      <c r="B1" s="24"/>
      <c r="C1" s="27"/>
      <c r="D1" s="24"/>
      <c r="E1" s="24" t="s">
        <v>0</v>
      </c>
      <c r="F1" s="24" t="s">
        <v>1</v>
      </c>
      <c r="G1" s="24" t="s">
        <v>2</v>
      </c>
      <c r="H1" s="24" t="s">
        <v>3</v>
      </c>
      <c r="I1" s="24"/>
      <c r="J1" s="24" t="s">
        <v>4</v>
      </c>
    </row>
    <row r="2" spans="1:10" x14ac:dyDescent="0.25">
      <c r="A2" s="25" t="s">
        <v>63</v>
      </c>
      <c r="B2" s="25"/>
      <c r="C2" s="28" t="s">
        <v>5</v>
      </c>
      <c r="D2" s="25" t="s">
        <v>2</v>
      </c>
      <c r="E2" s="25" t="s">
        <v>6</v>
      </c>
      <c r="F2" s="25" t="s">
        <v>7</v>
      </c>
      <c r="G2" s="25" t="s">
        <v>8</v>
      </c>
      <c r="H2" s="25" t="s">
        <v>9</v>
      </c>
      <c r="I2" s="25" t="s">
        <v>10</v>
      </c>
      <c r="J2" s="25" t="s">
        <v>11</v>
      </c>
    </row>
    <row r="3" spans="1:10" x14ac:dyDescent="0.25">
      <c r="A3" s="25"/>
      <c r="B3" s="25" t="s">
        <v>12</v>
      </c>
      <c r="C3" s="28" t="s">
        <v>13</v>
      </c>
      <c r="D3" s="25" t="s">
        <v>14</v>
      </c>
      <c r="E3" s="25" t="s">
        <v>15</v>
      </c>
      <c r="F3" s="25" t="s">
        <v>16</v>
      </c>
      <c r="G3" s="25" t="s">
        <v>17</v>
      </c>
      <c r="H3" s="25" t="s">
        <v>18</v>
      </c>
      <c r="I3" s="25" t="s">
        <v>19</v>
      </c>
      <c r="J3" s="25" t="s">
        <v>20</v>
      </c>
    </row>
    <row r="4" spans="1:10" x14ac:dyDescent="0.25">
      <c r="A4" s="25"/>
      <c r="B4" s="25"/>
      <c r="C4" s="28"/>
      <c r="D4" s="25"/>
      <c r="E4" s="25"/>
      <c r="F4" s="25"/>
      <c r="G4" s="25"/>
      <c r="H4" s="25"/>
      <c r="I4" s="25"/>
      <c r="J4" s="25"/>
    </row>
    <row r="5" spans="1:10" ht="13.8" thickBot="1" x14ac:dyDescent="0.3">
      <c r="A5" s="26" t="s">
        <v>21</v>
      </c>
      <c r="B5" s="26" t="s">
        <v>22</v>
      </c>
      <c r="C5" s="29" t="s">
        <v>23</v>
      </c>
      <c r="D5" s="26" t="s">
        <v>24</v>
      </c>
      <c r="E5" s="26" t="s">
        <v>25</v>
      </c>
      <c r="F5" s="26" t="s">
        <v>26</v>
      </c>
      <c r="G5" s="26" t="s">
        <v>27</v>
      </c>
      <c r="H5" s="26" t="s">
        <v>28</v>
      </c>
      <c r="I5" s="26" t="s">
        <v>29</v>
      </c>
      <c r="J5" s="26" t="s">
        <v>30</v>
      </c>
    </row>
    <row r="6" spans="1:10" ht="19.5" customHeight="1" x14ac:dyDescent="0.25">
      <c r="A6" s="21" t="s">
        <v>198</v>
      </c>
      <c r="B6" s="22"/>
      <c r="C6" s="23"/>
      <c r="D6" s="22"/>
      <c r="E6" s="22"/>
      <c r="F6" s="22"/>
      <c r="G6" s="22"/>
      <c r="H6" s="22"/>
      <c r="I6" s="5"/>
      <c r="J6" s="30"/>
    </row>
    <row r="7" spans="1:10" x14ac:dyDescent="0.25">
      <c r="A7" s="54" t="s">
        <v>117</v>
      </c>
      <c r="B7" s="7" t="s">
        <v>103</v>
      </c>
      <c r="C7" s="7" t="s">
        <v>31</v>
      </c>
      <c r="D7" s="2">
        <v>3</v>
      </c>
      <c r="E7" s="2">
        <v>1</v>
      </c>
      <c r="F7" s="2">
        <f>(D7)*(E7)</f>
        <v>3</v>
      </c>
      <c r="G7" s="12">
        <v>12</v>
      </c>
      <c r="H7" s="2">
        <f>(F7)*(G7)</f>
        <v>36</v>
      </c>
      <c r="I7" s="77">
        <v>89.37</v>
      </c>
      <c r="J7" s="77">
        <f>H7*I7</f>
        <v>3217.32</v>
      </c>
    </row>
    <row r="8" spans="1:10" x14ac:dyDescent="0.25">
      <c r="A8" s="54" t="s">
        <v>132</v>
      </c>
      <c r="B8" s="55" t="s">
        <v>118</v>
      </c>
      <c r="C8" s="7" t="s">
        <v>31</v>
      </c>
      <c r="D8" s="2">
        <v>25</v>
      </c>
      <c r="E8" s="2">
        <v>1</v>
      </c>
      <c r="F8" s="2">
        <f>(D8)*(E8)</f>
        <v>25</v>
      </c>
      <c r="G8" s="12">
        <v>1</v>
      </c>
      <c r="H8" s="2">
        <f>(F8)*(G8)</f>
        <v>25</v>
      </c>
      <c r="I8" s="77">
        <v>48.08</v>
      </c>
      <c r="J8" s="77">
        <f>H8*I8</f>
        <v>1202</v>
      </c>
    </row>
    <row r="9" spans="1:10" x14ac:dyDescent="0.25">
      <c r="A9" s="54" t="s">
        <v>119</v>
      </c>
      <c r="B9" s="7" t="s">
        <v>92</v>
      </c>
      <c r="C9" s="7" t="s">
        <v>31</v>
      </c>
      <c r="D9" s="2">
        <v>20</v>
      </c>
      <c r="E9" s="2" t="s">
        <v>100</v>
      </c>
      <c r="F9" s="2">
        <f t="shared" ref="F9:F14" si="0">+D9</f>
        <v>20</v>
      </c>
      <c r="G9" s="75">
        <v>0.5</v>
      </c>
      <c r="H9" s="2">
        <f t="shared" ref="H9:H49" si="1">(F9)*(G9)</f>
        <v>10</v>
      </c>
      <c r="I9" s="77">
        <v>48.08</v>
      </c>
      <c r="J9" s="77">
        <f t="shared" ref="J9:J21" si="2">H9*I9</f>
        <v>480.79999999999995</v>
      </c>
    </row>
    <row r="10" spans="1:10" x14ac:dyDescent="0.25">
      <c r="A10" s="54" t="s">
        <v>120</v>
      </c>
      <c r="B10" s="7" t="s">
        <v>39</v>
      </c>
      <c r="C10" s="7" t="s">
        <v>31</v>
      </c>
      <c r="D10" s="2">
        <v>6</v>
      </c>
      <c r="E10" s="2" t="s">
        <v>100</v>
      </c>
      <c r="F10" s="2">
        <f t="shared" si="0"/>
        <v>6</v>
      </c>
      <c r="G10" s="12">
        <v>2.5</v>
      </c>
      <c r="H10" s="2">
        <f t="shared" si="1"/>
        <v>15</v>
      </c>
      <c r="I10" s="77">
        <v>48.08</v>
      </c>
      <c r="J10" s="77">
        <f t="shared" si="2"/>
        <v>721.19999999999993</v>
      </c>
    </row>
    <row r="11" spans="1:10" x14ac:dyDescent="0.25">
      <c r="A11" s="54" t="s">
        <v>121</v>
      </c>
      <c r="B11" s="7" t="s">
        <v>40</v>
      </c>
      <c r="C11" s="7" t="s">
        <v>31</v>
      </c>
      <c r="D11" s="2">
        <v>3</v>
      </c>
      <c r="E11" s="2" t="s">
        <v>100</v>
      </c>
      <c r="F11" s="2">
        <f t="shared" si="0"/>
        <v>3</v>
      </c>
      <c r="G11" s="12">
        <v>2</v>
      </c>
      <c r="H11" s="2">
        <f t="shared" si="1"/>
        <v>6</v>
      </c>
      <c r="I11" s="77">
        <v>48.08</v>
      </c>
      <c r="J11" s="77">
        <f t="shared" si="2"/>
        <v>288.48</v>
      </c>
    </row>
    <row r="12" spans="1:10" x14ac:dyDescent="0.25">
      <c r="A12" s="54" t="s">
        <v>114</v>
      </c>
      <c r="B12" s="7" t="s">
        <v>43</v>
      </c>
      <c r="C12" s="7" t="s">
        <v>104</v>
      </c>
      <c r="D12" s="2">
        <v>12</v>
      </c>
      <c r="E12" s="2" t="s">
        <v>100</v>
      </c>
      <c r="F12" s="2">
        <f t="shared" si="0"/>
        <v>12</v>
      </c>
      <c r="G12" s="12">
        <v>0.5</v>
      </c>
      <c r="H12" s="2">
        <f t="shared" si="1"/>
        <v>6</v>
      </c>
      <c r="I12" s="77">
        <v>48.08</v>
      </c>
      <c r="J12" s="77">
        <f t="shared" si="2"/>
        <v>288.48</v>
      </c>
    </row>
    <row r="13" spans="1:10" x14ac:dyDescent="0.25">
      <c r="A13" s="54" t="s">
        <v>122</v>
      </c>
      <c r="B13" s="7" t="s">
        <v>101</v>
      </c>
      <c r="C13" s="7" t="s">
        <v>32</v>
      </c>
      <c r="D13" s="2">
        <v>2</v>
      </c>
      <c r="E13" s="2" t="s">
        <v>100</v>
      </c>
      <c r="F13" s="2">
        <f t="shared" si="0"/>
        <v>2</v>
      </c>
      <c r="G13" s="12">
        <v>1.5</v>
      </c>
      <c r="H13" s="2">
        <f t="shared" si="1"/>
        <v>3</v>
      </c>
      <c r="I13" s="77">
        <v>48.08</v>
      </c>
      <c r="J13" s="77">
        <f t="shared" si="2"/>
        <v>144.24</v>
      </c>
    </row>
    <row r="14" spans="1:10" x14ac:dyDescent="0.25">
      <c r="A14" s="54" t="s">
        <v>123</v>
      </c>
      <c r="B14" s="55" t="s">
        <v>197</v>
      </c>
      <c r="C14" s="7" t="s">
        <v>32</v>
      </c>
      <c r="D14" s="69">
        <f>D$13</f>
        <v>2</v>
      </c>
      <c r="E14" s="2" t="s">
        <v>100</v>
      </c>
      <c r="F14" s="2">
        <f t="shared" si="0"/>
        <v>2</v>
      </c>
      <c r="G14" s="12">
        <v>1.5</v>
      </c>
      <c r="H14" s="2">
        <f t="shared" si="1"/>
        <v>3</v>
      </c>
      <c r="I14" s="77">
        <v>48.08</v>
      </c>
      <c r="J14" s="77">
        <f t="shared" si="2"/>
        <v>144.24</v>
      </c>
    </row>
    <row r="15" spans="1:10" ht="13.5" customHeight="1" x14ac:dyDescent="0.25">
      <c r="A15" s="54" t="s">
        <v>124</v>
      </c>
      <c r="B15" s="7" t="s">
        <v>102</v>
      </c>
      <c r="C15" s="7" t="s">
        <v>32</v>
      </c>
      <c r="D15" s="69">
        <f>D$13</f>
        <v>2</v>
      </c>
      <c r="E15" s="2">
        <v>1</v>
      </c>
      <c r="F15" s="2">
        <f>(D15)*(E15)</f>
        <v>2</v>
      </c>
      <c r="G15" s="12">
        <v>1.5</v>
      </c>
      <c r="H15" s="2">
        <f t="shared" si="1"/>
        <v>3</v>
      </c>
      <c r="I15" s="77">
        <v>48.08</v>
      </c>
      <c r="J15" s="77">
        <f t="shared" si="2"/>
        <v>144.24</v>
      </c>
    </row>
    <row r="16" spans="1:10" ht="26.4" x14ac:dyDescent="0.25">
      <c r="A16" s="32" t="s">
        <v>94</v>
      </c>
      <c r="B16" s="7" t="s">
        <v>65</v>
      </c>
      <c r="C16" s="7" t="s">
        <v>31</v>
      </c>
      <c r="D16" s="2">
        <v>28</v>
      </c>
      <c r="E16" s="2">
        <v>1</v>
      </c>
      <c r="F16" s="2">
        <f t="shared" ref="F16:F49" si="3">(D16)*(E16)</f>
        <v>28</v>
      </c>
      <c r="G16" s="12">
        <v>20</v>
      </c>
      <c r="H16" s="2">
        <f t="shared" ref="H16:H21" si="4">(F16)*(G16)</f>
        <v>560</v>
      </c>
      <c r="I16" s="77">
        <v>48.08</v>
      </c>
      <c r="J16" s="77">
        <f t="shared" si="2"/>
        <v>26924.799999999999</v>
      </c>
    </row>
    <row r="17" spans="1:10" x14ac:dyDescent="0.25">
      <c r="A17" s="54" t="s">
        <v>261</v>
      </c>
      <c r="B17" s="55" t="s">
        <v>224</v>
      </c>
      <c r="C17" s="55" t="s">
        <v>31</v>
      </c>
      <c r="D17" s="2">
        <v>2</v>
      </c>
      <c r="E17" s="2">
        <v>12</v>
      </c>
      <c r="F17" s="2">
        <f t="shared" si="3"/>
        <v>24</v>
      </c>
      <c r="G17" s="12">
        <v>8</v>
      </c>
      <c r="H17" s="2">
        <f t="shared" si="4"/>
        <v>192</v>
      </c>
      <c r="I17" s="77">
        <v>48.08</v>
      </c>
      <c r="J17" s="77">
        <f t="shared" si="2"/>
        <v>9231.36</v>
      </c>
    </row>
    <row r="18" spans="1:10" ht="13.5" customHeight="1" x14ac:dyDescent="0.25">
      <c r="A18" s="54" t="s">
        <v>260</v>
      </c>
      <c r="B18" s="55" t="s">
        <v>259</v>
      </c>
      <c r="C18" s="7" t="s">
        <v>31</v>
      </c>
      <c r="D18" s="2">
        <v>2</v>
      </c>
      <c r="E18" s="2">
        <v>4</v>
      </c>
      <c r="F18" s="2">
        <f t="shared" si="3"/>
        <v>8</v>
      </c>
      <c r="G18" s="12">
        <v>4</v>
      </c>
      <c r="H18" s="2">
        <f t="shared" si="4"/>
        <v>32</v>
      </c>
      <c r="I18" s="77">
        <v>48.08</v>
      </c>
      <c r="J18" s="77">
        <f t="shared" si="2"/>
        <v>1538.56</v>
      </c>
    </row>
    <row r="19" spans="1:10" ht="27" customHeight="1" x14ac:dyDescent="0.25">
      <c r="A19" s="54" t="s">
        <v>262</v>
      </c>
      <c r="B19" s="55" t="s">
        <v>266</v>
      </c>
      <c r="C19" s="55" t="s">
        <v>31</v>
      </c>
      <c r="D19" s="2">
        <v>2</v>
      </c>
      <c r="E19" s="2">
        <v>1</v>
      </c>
      <c r="F19" s="2">
        <f t="shared" si="3"/>
        <v>2</v>
      </c>
      <c r="G19" s="12">
        <v>4</v>
      </c>
      <c r="H19" s="2">
        <f t="shared" si="4"/>
        <v>8</v>
      </c>
      <c r="I19" s="77">
        <v>48.08</v>
      </c>
      <c r="J19" s="77">
        <f t="shared" si="2"/>
        <v>384.64</v>
      </c>
    </row>
    <row r="20" spans="1:10" ht="13.5" customHeight="1" x14ac:dyDescent="0.25">
      <c r="A20" s="54" t="s">
        <v>159</v>
      </c>
      <c r="B20" s="55" t="s">
        <v>157</v>
      </c>
      <c r="C20" s="7" t="s">
        <v>31</v>
      </c>
      <c r="D20" s="2">
        <v>79</v>
      </c>
      <c r="E20" s="2">
        <v>1</v>
      </c>
      <c r="F20" s="2">
        <f t="shared" si="3"/>
        <v>79</v>
      </c>
      <c r="G20" s="12">
        <v>1</v>
      </c>
      <c r="H20" s="2">
        <f t="shared" si="4"/>
        <v>79</v>
      </c>
      <c r="I20" s="77">
        <v>48.08</v>
      </c>
      <c r="J20" s="3">
        <f t="shared" si="2"/>
        <v>3798.3199999999997</v>
      </c>
    </row>
    <row r="21" spans="1:10" ht="13.5" customHeight="1" x14ac:dyDescent="0.25">
      <c r="A21" s="54" t="s">
        <v>160</v>
      </c>
      <c r="B21" s="55" t="s">
        <v>161</v>
      </c>
      <c r="C21" s="55" t="s">
        <v>31</v>
      </c>
      <c r="D21" s="2">
        <v>3</v>
      </c>
      <c r="E21" s="2">
        <v>1</v>
      </c>
      <c r="F21" s="2">
        <f t="shared" si="3"/>
        <v>3</v>
      </c>
      <c r="G21" s="12">
        <v>1</v>
      </c>
      <c r="H21" s="2">
        <f t="shared" si="4"/>
        <v>3</v>
      </c>
      <c r="I21" s="77">
        <v>48.08</v>
      </c>
      <c r="J21" s="3">
        <f t="shared" si="2"/>
        <v>144.24</v>
      </c>
    </row>
    <row r="22" spans="1:10" ht="13.5" customHeight="1" x14ac:dyDescent="0.25">
      <c r="A22" s="54" t="s">
        <v>170</v>
      </c>
      <c r="B22" s="55" t="s">
        <v>162</v>
      </c>
      <c r="C22" s="55" t="s">
        <v>31</v>
      </c>
      <c r="D22" s="2">
        <v>3</v>
      </c>
      <c r="E22" s="2">
        <v>1</v>
      </c>
      <c r="F22" s="2">
        <f t="shared" si="3"/>
        <v>3</v>
      </c>
      <c r="G22" s="12">
        <v>2</v>
      </c>
      <c r="H22" s="2">
        <f>F22*G22</f>
        <v>6</v>
      </c>
      <c r="I22" s="77">
        <v>48.08</v>
      </c>
      <c r="J22" s="3">
        <f t="shared" ref="J22:J35" si="5">H22*I22</f>
        <v>288.48</v>
      </c>
    </row>
    <row r="23" spans="1:10" ht="26.4" x14ac:dyDescent="0.25">
      <c r="A23" s="54" t="s">
        <v>184</v>
      </c>
      <c r="B23" s="55" t="s">
        <v>215</v>
      </c>
      <c r="C23" s="7" t="s">
        <v>31</v>
      </c>
      <c r="D23" s="2">
        <v>27</v>
      </c>
      <c r="E23" s="2">
        <v>1</v>
      </c>
      <c r="F23" s="2">
        <f t="shared" si="3"/>
        <v>27</v>
      </c>
      <c r="G23" s="70">
        <v>185</v>
      </c>
      <c r="H23" s="2">
        <f t="shared" si="1"/>
        <v>4995</v>
      </c>
      <c r="I23" s="77">
        <v>48.08</v>
      </c>
      <c r="J23" s="3">
        <f t="shared" si="5"/>
        <v>240159.6</v>
      </c>
    </row>
    <row r="24" spans="1:10" ht="26.4" x14ac:dyDescent="0.25">
      <c r="A24" s="54" t="s">
        <v>185</v>
      </c>
      <c r="B24" s="55" t="s">
        <v>216</v>
      </c>
      <c r="C24" s="55" t="s">
        <v>31</v>
      </c>
      <c r="D24" s="2">
        <v>27</v>
      </c>
      <c r="E24" s="2">
        <v>1</v>
      </c>
      <c r="F24" s="2">
        <f t="shared" si="3"/>
        <v>27</v>
      </c>
      <c r="G24" s="70">
        <v>1</v>
      </c>
      <c r="H24" s="2">
        <f t="shared" si="1"/>
        <v>27</v>
      </c>
      <c r="I24" s="77">
        <v>48.08</v>
      </c>
      <c r="J24" s="3">
        <f t="shared" si="5"/>
        <v>1298.1599999999999</v>
      </c>
    </row>
    <row r="25" spans="1:10" x14ac:dyDescent="0.25">
      <c r="A25" s="54" t="s">
        <v>186</v>
      </c>
      <c r="B25" s="83" t="s">
        <v>217</v>
      </c>
      <c r="C25" s="55" t="s">
        <v>31</v>
      </c>
      <c r="D25" s="2">
        <v>27</v>
      </c>
      <c r="E25" s="2">
        <v>1</v>
      </c>
      <c r="F25" s="2">
        <f t="shared" si="3"/>
        <v>27</v>
      </c>
      <c r="G25" s="70">
        <v>0.5</v>
      </c>
      <c r="H25" s="2">
        <f>F25*G25</f>
        <v>13.5</v>
      </c>
      <c r="I25" s="77">
        <v>48.08</v>
      </c>
      <c r="J25" s="3">
        <f t="shared" si="5"/>
        <v>649.07999999999993</v>
      </c>
    </row>
    <row r="26" spans="1:10" x14ac:dyDescent="0.25">
      <c r="A26" s="54" t="s">
        <v>93</v>
      </c>
      <c r="B26" s="55" t="s">
        <v>218</v>
      </c>
      <c r="C26" s="55" t="s">
        <v>31</v>
      </c>
      <c r="D26" s="2">
        <v>9</v>
      </c>
      <c r="E26" s="2">
        <v>1</v>
      </c>
      <c r="F26" s="2">
        <f t="shared" si="3"/>
        <v>9</v>
      </c>
      <c r="G26" s="70">
        <v>16</v>
      </c>
      <c r="H26" s="2">
        <f t="shared" si="1"/>
        <v>144</v>
      </c>
      <c r="I26" s="77">
        <v>48.08</v>
      </c>
      <c r="J26" s="3">
        <f t="shared" si="5"/>
        <v>6923.5199999999995</v>
      </c>
    </row>
    <row r="27" spans="1:10" x14ac:dyDescent="0.25">
      <c r="A27" s="32" t="s">
        <v>182</v>
      </c>
      <c r="B27" s="55" t="s">
        <v>226</v>
      </c>
      <c r="C27" s="55" t="s">
        <v>31</v>
      </c>
      <c r="D27" s="2">
        <v>9</v>
      </c>
      <c r="E27" s="2">
        <v>1</v>
      </c>
      <c r="F27" s="2">
        <f t="shared" si="3"/>
        <v>9</v>
      </c>
      <c r="G27" s="70">
        <v>12</v>
      </c>
      <c r="H27" s="2">
        <f>(F27)*(G27)</f>
        <v>108</v>
      </c>
      <c r="I27" s="77">
        <v>48.08</v>
      </c>
      <c r="J27" s="3">
        <f t="shared" si="5"/>
        <v>5192.6399999999994</v>
      </c>
    </row>
    <row r="28" spans="1:10" ht="26.25" customHeight="1" x14ac:dyDescent="0.25">
      <c r="A28" s="74" t="s">
        <v>187</v>
      </c>
      <c r="B28" s="55" t="s">
        <v>219</v>
      </c>
      <c r="C28" s="7" t="s">
        <v>31</v>
      </c>
      <c r="D28" s="2">
        <v>23</v>
      </c>
      <c r="E28" s="2">
        <v>1</v>
      </c>
      <c r="F28" s="2">
        <f t="shared" si="3"/>
        <v>23</v>
      </c>
      <c r="G28" s="70">
        <v>248</v>
      </c>
      <c r="H28" s="2">
        <f t="shared" si="1"/>
        <v>5704</v>
      </c>
      <c r="I28" s="77">
        <v>48.08</v>
      </c>
      <c r="J28" s="3">
        <f t="shared" si="5"/>
        <v>274248.32000000001</v>
      </c>
    </row>
    <row r="29" spans="1:10" x14ac:dyDescent="0.25">
      <c r="A29" s="54" t="s">
        <v>125</v>
      </c>
      <c r="B29" s="55" t="s">
        <v>220</v>
      </c>
      <c r="C29" s="7" t="s">
        <v>31</v>
      </c>
      <c r="D29" s="2">
        <v>23</v>
      </c>
      <c r="E29" s="2">
        <v>1</v>
      </c>
      <c r="F29" s="2">
        <f t="shared" si="3"/>
        <v>23</v>
      </c>
      <c r="G29" s="12">
        <v>40</v>
      </c>
      <c r="H29" s="2">
        <f>(F29)*(G29)</f>
        <v>920</v>
      </c>
      <c r="I29" s="77">
        <v>48.08</v>
      </c>
      <c r="J29" s="77">
        <f>H29*I29</f>
        <v>44233.599999999999</v>
      </c>
    </row>
    <row r="30" spans="1:10" ht="26.25" customHeight="1" x14ac:dyDescent="0.25">
      <c r="A30" s="74" t="s">
        <v>183</v>
      </c>
      <c r="B30" s="55" t="s">
        <v>221</v>
      </c>
      <c r="C30" s="7" t="s">
        <v>31</v>
      </c>
      <c r="D30" s="2">
        <v>23</v>
      </c>
      <c r="E30" s="2">
        <v>1</v>
      </c>
      <c r="F30" s="2">
        <f t="shared" si="3"/>
        <v>23</v>
      </c>
      <c r="G30" s="70">
        <v>80</v>
      </c>
      <c r="H30" s="2">
        <f t="shared" si="1"/>
        <v>1840</v>
      </c>
      <c r="I30" s="77">
        <v>48.08</v>
      </c>
      <c r="J30" s="3">
        <f t="shared" si="5"/>
        <v>88467.199999999997</v>
      </c>
    </row>
    <row r="31" spans="1:10" ht="26.25" customHeight="1" x14ac:dyDescent="0.25">
      <c r="A31" s="54" t="s">
        <v>181</v>
      </c>
      <c r="B31" s="55" t="s">
        <v>222</v>
      </c>
      <c r="C31" s="7" t="s">
        <v>31</v>
      </c>
      <c r="D31" s="2">
        <v>23</v>
      </c>
      <c r="E31" s="2">
        <v>1</v>
      </c>
      <c r="F31" s="2">
        <f t="shared" si="3"/>
        <v>23</v>
      </c>
      <c r="G31" s="70">
        <v>111</v>
      </c>
      <c r="H31" s="2">
        <f t="shared" si="1"/>
        <v>2553</v>
      </c>
      <c r="I31" s="77">
        <v>61.85</v>
      </c>
      <c r="J31" s="3">
        <f t="shared" si="5"/>
        <v>157903.05000000002</v>
      </c>
    </row>
    <row r="32" spans="1:10" ht="17.25" customHeight="1" x14ac:dyDescent="0.25">
      <c r="A32" s="54" t="s">
        <v>184</v>
      </c>
      <c r="B32" s="55" t="s">
        <v>208</v>
      </c>
      <c r="C32" s="7" t="s">
        <v>31</v>
      </c>
      <c r="D32" s="2">
        <v>1</v>
      </c>
      <c r="E32" s="2">
        <v>1</v>
      </c>
      <c r="F32" s="2">
        <f t="shared" si="3"/>
        <v>1</v>
      </c>
      <c r="G32" s="70">
        <v>189</v>
      </c>
      <c r="H32" s="2">
        <f t="shared" si="1"/>
        <v>189</v>
      </c>
      <c r="I32" s="77">
        <v>48.08</v>
      </c>
      <c r="J32" s="3">
        <f t="shared" si="5"/>
        <v>9087.119999999999</v>
      </c>
    </row>
    <row r="33" spans="1:10" ht="15" customHeight="1" x14ac:dyDescent="0.25">
      <c r="A33" s="54" t="s">
        <v>185</v>
      </c>
      <c r="B33" s="55" t="s">
        <v>209</v>
      </c>
      <c r="C33" s="7" t="s">
        <v>31</v>
      </c>
      <c r="D33" s="2">
        <v>1</v>
      </c>
      <c r="E33" s="2">
        <v>1</v>
      </c>
      <c r="F33" s="2">
        <f t="shared" si="3"/>
        <v>1</v>
      </c>
      <c r="G33" s="70">
        <v>1</v>
      </c>
      <c r="H33" s="2">
        <f t="shared" si="1"/>
        <v>1</v>
      </c>
      <c r="I33" s="77">
        <v>48.08</v>
      </c>
      <c r="J33" s="3">
        <f t="shared" si="5"/>
        <v>48.08</v>
      </c>
    </row>
    <row r="34" spans="1:10" ht="15" customHeight="1" x14ac:dyDescent="0.25">
      <c r="A34" s="54" t="s">
        <v>186</v>
      </c>
      <c r="B34" s="83" t="s">
        <v>207</v>
      </c>
      <c r="C34" s="7" t="s">
        <v>31</v>
      </c>
      <c r="D34" s="2">
        <v>1</v>
      </c>
      <c r="E34" s="2">
        <v>1</v>
      </c>
      <c r="F34" s="2">
        <f t="shared" si="3"/>
        <v>1</v>
      </c>
      <c r="G34" s="70">
        <v>0.5</v>
      </c>
      <c r="H34" s="2">
        <f t="shared" si="1"/>
        <v>0.5</v>
      </c>
      <c r="I34" s="77">
        <v>48.08</v>
      </c>
      <c r="J34" s="3">
        <f t="shared" si="5"/>
        <v>24.04</v>
      </c>
    </row>
    <row r="35" spans="1:10" ht="15" customHeight="1" x14ac:dyDescent="0.25">
      <c r="A35" s="54" t="s">
        <v>93</v>
      </c>
      <c r="B35" s="55" t="s">
        <v>210</v>
      </c>
      <c r="C35" s="7" t="s">
        <v>31</v>
      </c>
      <c r="D35" s="2">
        <v>1</v>
      </c>
      <c r="E35" s="2">
        <v>1</v>
      </c>
      <c r="F35" s="2">
        <f t="shared" si="3"/>
        <v>1</v>
      </c>
      <c r="G35" s="70">
        <v>16</v>
      </c>
      <c r="H35" s="2">
        <f t="shared" si="1"/>
        <v>16</v>
      </c>
      <c r="I35" s="77">
        <v>48.08</v>
      </c>
      <c r="J35" s="3">
        <f t="shared" si="5"/>
        <v>769.28</v>
      </c>
    </row>
    <row r="36" spans="1:10" x14ac:dyDescent="0.25">
      <c r="A36" s="32" t="s">
        <v>182</v>
      </c>
      <c r="B36" s="55" t="s">
        <v>211</v>
      </c>
      <c r="C36" s="7" t="s">
        <v>31</v>
      </c>
      <c r="D36" s="2">
        <v>1</v>
      </c>
      <c r="E36" s="2">
        <v>1</v>
      </c>
      <c r="F36" s="2">
        <f t="shared" si="3"/>
        <v>1</v>
      </c>
      <c r="G36" s="70">
        <v>12</v>
      </c>
      <c r="H36" s="2">
        <f t="shared" si="1"/>
        <v>12</v>
      </c>
      <c r="I36" s="77">
        <v>48.08</v>
      </c>
      <c r="J36" s="3">
        <f t="shared" ref="J36:J42" si="6">H36*I36</f>
        <v>576.96</v>
      </c>
    </row>
    <row r="37" spans="1:10" ht="39.6" x14ac:dyDescent="0.25">
      <c r="A37" s="74" t="s">
        <v>187</v>
      </c>
      <c r="B37" s="55" t="s">
        <v>212</v>
      </c>
      <c r="C37" s="7" t="s">
        <v>31</v>
      </c>
      <c r="D37" s="2">
        <v>0</v>
      </c>
      <c r="E37" s="2">
        <v>1</v>
      </c>
      <c r="F37" s="2">
        <f t="shared" si="3"/>
        <v>0</v>
      </c>
      <c r="G37" s="70">
        <v>248</v>
      </c>
      <c r="H37" s="2">
        <f t="shared" si="1"/>
        <v>0</v>
      </c>
      <c r="I37" s="77">
        <v>48.08</v>
      </c>
      <c r="J37" s="3">
        <f t="shared" si="6"/>
        <v>0</v>
      </c>
    </row>
    <row r="38" spans="1:10" x14ac:dyDescent="0.25">
      <c r="A38" s="54" t="s">
        <v>125</v>
      </c>
      <c r="B38" s="55" t="s">
        <v>213</v>
      </c>
      <c r="C38" s="7" t="s">
        <v>31</v>
      </c>
      <c r="D38" s="2">
        <v>0</v>
      </c>
      <c r="E38" s="2">
        <v>1</v>
      </c>
      <c r="F38" s="2">
        <f t="shared" si="3"/>
        <v>0</v>
      </c>
      <c r="G38" s="12">
        <v>40</v>
      </c>
      <c r="H38" s="2">
        <f>(F38)*(G38)</f>
        <v>0</v>
      </c>
      <c r="I38" s="77">
        <v>48.08</v>
      </c>
      <c r="J38" s="77">
        <f>H38*I38</f>
        <v>0</v>
      </c>
    </row>
    <row r="39" spans="1:10" ht="26.4" x14ac:dyDescent="0.25">
      <c r="A39" s="74" t="s">
        <v>183</v>
      </c>
      <c r="B39" s="55" t="s">
        <v>214</v>
      </c>
      <c r="C39" s="7" t="s">
        <v>31</v>
      </c>
      <c r="D39" s="2">
        <v>0</v>
      </c>
      <c r="E39" s="2">
        <v>1</v>
      </c>
      <c r="F39" s="2">
        <f t="shared" si="3"/>
        <v>0</v>
      </c>
      <c r="G39" s="70">
        <v>80</v>
      </c>
      <c r="H39" s="2">
        <f t="shared" si="1"/>
        <v>0</v>
      </c>
      <c r="I39" s="77">
        <v>48.08</v>
      </c>
      <c r="J39" s="3">
        <f t="shared" si="6"/>
        <v>0</v>
      </c>
    </row>
    <row r="40" spans="1:10" ht="26.4" x14ac:dyDescent="0.25">
      <c r="A40" s="54" t="s">
        <v>181</v>
      </c>
      <c r="B40" s="55" t="s">
        <v>223</v>
      </c>
      <c r="C40" s="7" t="s">
        <v>31</v>
      </c>
      <c r="D40" s="2">
        <v>0</v>
      </c>
      <c r="E40" s="2">
        <v>1</v>
      </c>
      <c r="F40" s="2">
        <f t="shared" si="3"/>
        <v>0</v>
      </c>
      <c r="G40" s="70">
        <v>111</v>
      </c>
      <c r="H40" s="2">
        <f t="shared" si="1"/>
        <v>0</v>
      </c>
      <c r="I40" s="77">
        <v>61.85</v>
      </c>
      <c r="J40" s="3">
        <f t="shared" si="6"/>
        <v>0</v>
      </c>
    </row>
    <row r="41" spans="1:10" x14ac:dyDescent="0.25">
      <c r="A41" s="54" t="s">
        <v>156</v>
      </c>
      <c r="B41" s="55" t="s">
        <v>227</v>
      </c>
      <c r="C41" s="7" t="s">
        <v>31</v>
      </c>
      <c r="D41" s="2">
        <v>2</v>
      </c>
      <c r="E41" s="2">
        <v>1</v>
      </c>
      <c r="F41" s="2">
        <f t="shared" si="3"/>
        <v>2</v>
      </c>
      <c r="G41" s="12">
        <v>8</v>
      </c>
      <c r="H41" s="2">
        <f t="shared" si="1"/>
        <v>16</v>
      </c>
      <c r="I41" s="77">
        <v>48.08</v>
      </c>
      <c r="J41" s="3">
        <f t="shared" si="6"/>
        <v>769.28</v>
      </c>
    </row>
    <row r="42" spans="1:10" s="53" customFormat="1" ht="14.25" customHeight="1" x14ac:dyDescent="0.25">
      <c r="A42" s="54" t="s">
        <v>155</v>
      </c>
      <c r="B42" s="55" t="s">
        <v>225</v>
      </c>
      <c r="C42" s="7" t="s">
        <v>31</v>
      </c>
      <c r="D42" s="69">
        <v>6</v>
      </c>
      <c r="E42" s="69">
        <v>1</v>
      </c>
      <c r="F42" s="2">
        <f t="shared" si="3"/>
        <v>6</v>
      </c>
      <c r="G42" s="70">
        <v>60</v>
      </c>
      <c r="H42" s="69">
        <f t="shared" si="1"/>
        <v>360</v>
      </c>
      <c r="I42" s="77">
        <v>48.08</v>
      </c>
      <c r="J42" s="71">
        <f t="shared" si="6"/>
        <v>17308.8</v>
      </c>
    </row>
    <row r="43" spans="1:10" x14ac:dyDescent="0.25">
      <c r="A43" s="54" t="s">
        <v>127</v>
      </c>
      <c r="B43" s="55" t="s">
        <v>228</v>
      </c>
      <c r="C43" s="7" t="s">
        <v>31</v>
      </c>
      <c r="D43" s="2">
        <v>3</v>
      </c>
      <c r="E43" s="2">
        <v>1</v>
      </c>
      <c r="F43" s="2">
        <f t="shared" si="3"/>
        <v>3</v>
      </c>
      <c r="G43" s="12">
        <v>1</v>
      </c>
      <c r="H43" s="2">
        <f>(F43)*(G43)</f>
        <v>3</v>
      </c>
      <c r="I43" s="77">
        <v>48.08</v>
      </c>
      <c r="J43" s="3">
        <f t="shared" ref="J43:J49" si="7">H43*I43</f>
        <v>144.24</v>
      </c>
    </row>
    <row r="44" spans="1:10" x14ac:dyDescent="0.25">
      <c r="A44" s="54" t="s">
        <v>128</v>
      </c>
      <c r="B44" s="55" t="s">
        <v>60</v>
      </c>
      <c r="C44" s="7" t="s">
        <v>31</v>
      </c>
      <c r="D44" s="2">
        <v>2</v>
      </c>
      <c r="E44" s="2">
        <v>1</v>
      </c>
      <c r="F44" s="2">
        <f t="shared" si="3"/>
        <v>2</v>
      </c>
      <c r="G44" s="12">
        <v>1</v>
      </c>
      <c r="H44" s="2">
        <f>(F44)*(G44)</f>
        <v>2</v>
      </c>
      <c r="I44" s="77">
        <v>48.08</v>
      </c>
      <c r="J44" s="3">
        <f t="shared" si="7"/>
        <v>96.16</v>
      </c>
    </row>
    <row r="45" spans="1:10" ht="26.4" x14ac:dyDescent="0.25">
      <c r="A45" s="74" t="s">
        <v>129</v>
      </c>
      <c r="B45" s="55" t="s">
        <v>229</v>
      </c>
      <c r="C45" s="7" t="s">
        <v>31</v>
      </c>
      <c r="D45" s="2">
        <v>6</v>
      </c>
      <c r="E45" s="2">
        <v>1</v>
      </c>
      <c r="F45" s="2">
        <f t="shared" si="3"/>
        <v>6</v>
      </c>
      <c r="G45" s="12">
        <v>4</v>
      </c>
      <c r="H45" s="2">
        <f>(F45)*(G45)</f>
        <v>24</v>
      </c>
      <c r="I45" s="77">
        <v>48.08</v>
      </c>
      <c r="J45" s="3">
        <f t="shared" si="7"/>
        <v>1153.92</v>
      </c>
    </row>
    <row r="46" spans="1:10" ht="28.8" x14ac:dyDescent="0.25">
      <c r="A46" s="74" t="s">
        <v>205</v>
      </c>
      <c r="B46" s="55" t="s">
        <v>230</v>
      </c>
      <c r="C46" s="85" t="s">
        <v>206</v>
      </c>
      <c r="D46" s="2">
        <v>2</v>
      </c>
      <c r="E46" s="2">
        <v>1</v>
      </c>
      <c r="F46" s="2">
        <f t="shared" si="3"/>
        <v>2</v>
      </c>
      <c r="G46" s="12">
        <v>0.25</v>
      </c>
      <c r="H46" s="2">
        <f>(F46)*(G46)</f>
        <v>0.5</v>
      </c>
      <c r="I46" s="77">
        <v>48.08</v>
      </c>
      <c r="J46" s="3">
        <f t="shared" si="7"/>
        <v>24.04</v>
      </c>
    </row>
    <row r="47" spans="1:10" ht="28.5" customHeight="1" x14ac:dyDescent="0.25">
      <c r="A47" s="54" t="s">
        <v>97</v>
      </c>
      <c r="B47" s="55" t="s">
        <v>130</v>
      </c>
      <c r="C47" s="7" t="s">
        <v>31</v>
      </c>
      <c r="D47" s="2">
        <v>2</v>
      </c>
      <c r="E47" s="2">
        <v>1</v>
      </c>
      <c r="F47" s="2">
        <f t="shared" si="3"/>
        <v>2</v>
      </c>
      <c r="G47" s="12">
        <v>8</v>
      </c>
      <c r="H47" s="2">
        <f t="shared" si="1"/>
        <v>16</v>
      </c>
      <c r="I47" s="77">
        <v>48.08</v>
      </c>
      <c r="J47" s="3">
        <f t="shared" si="7"/>
        <v>769.28</v>
      </c>
    </row>
    <row r="48" spans="1:10" ht="14.25" customHeight="1" x14ac:dyDescent="0.25">
      <c r="A48" s="32" t="s">
        <v>106</v>
      </c>
      <c r="B48" s="7" t="s">
        <v>107</v>
      </c>
      <c r="C48" s="7" t="s">
        <v>99</v>
      </c>
      <c r="D48" s="2">
        <v>2</v>
      </c>
      <c r="E48" s="2">
        <v>1</v>
      </c>
      <c r="F48" s="2">
        <f t="shared" si="3"/>
        <v>2</v>
      </c>
      <c r="G48" s="12">
        <v>4</v>
      </c>
      <c r="H48" s="2">
        <f t="shared" si="1"/>
        <v>8</v>
      </c>
      <c r="I48" s="77">
        <v>48.08</v>
      </c>
      <c r="J48" s="3">
        <f t="shared" si="7"/>
        <v>384.64</v>
      </c>
    </row>
    <row r="49" spans="1:10" ht="14.25" customHeight="1" x14ac:dyDescent="0.25">
      <c r="A49" s="98"/>
      <c r="B49" s="99" t="s">
        <v>275</v>
      </c>
      <c r="C49" s="99" t="s">
        <v>31</v>
      </c>
      <c r="D49" s="100">
        <v>79</v>
      </c>
      <c r="E49" s="100">
        <v>1</v>
      </c>
      <c r="F49" s="101">
        <f t="shared" si="3"/>
        <v>79</v>
      </c>
      <c r="G49" s="102">
        <v>2</v>
      </c>
      <c r="H49" s="101">
        <f t="shared" si="1"/>
        <v>158</v>
      </c>
      <c r="I49" s="77">
        <v>48.08</v>
      </c>
      <c r="J49" s="103">
        <f t="shared" si="7"/>
        <v>7596.6399999999994</v>
      </c>
    </row>
    <row r="50" spans="1:10" ht="20.25" customHeight="1" x14ac:dyDescent="0.25">
      <c r="A50" s="32"/>
      <c r="B50" s="39" t="s">
        <v>56</v>
      </c>
      <c r="C50" s="6"/>
      <c r="D50" s="36"/>
      <c r="E50" s="36"/>
      <c r="F50" s="37">
        <f>SUM(F7:F49)</f>
        <v>522</v>
      </c>
      <c r="G50" s="38"/>
      <c r="H50" s="37">
        <f>SUM(H7:H49)</f>
        <v>18097.5</v>
      </c>
      <c r="I50" s="84"/>
      <c r="J50" s="78">
        <f>SUM(J7:J49)</f>
        <v>906769.05000000016</v>
      </c>
    </row>
    <row r="51" spans="1:10" ht="15" customHeight="1" x14ac:dyDescent="0.25">
      <c r="A51" s="34" t="s">
        <v>57</v>
      </c>
      <c r="B51" s="7"/>
      <c r="C51" s="7"/>
      <c r="D51" s="2"/>
      <c r="E51" s="2"/>
      <c r="F51" s="2"/>
      <c r="G51" s="12"/>
      <c r="H51" s="2"/>
      <c r="I51" s="77"/>
      <c r="J51" s="31"/>
    </row>
    <row r="52" spans="1:10" ht="15" customHeight="1" x14ac:dyDescent="0.25">
      <c r="A52" s="33"/>
      <c r="B52" s="6" t="s">
        <v>59</v>
      </c>
      <c r="C52" s="7"/>
      <c r="D52" s="2"/>
      <c r="E52" s="2"/>
      <c r="F52" s="2"/>
      <c r="G52" s="12"/>
      <c r="H52" s="2"/>
      <c r="I52" s="77"/>
      <c r="J52" s="3"/>
    </row>
    <row r="53" spans="1:10" ht="28.5" customHeight="1" x14ac:dyDescent="0.25">
      <c r="A53" s="74" t="s">
        <v>158</v>
      </c>
      <c r="B53" s="55" t="s">
        <v>66</v>
      </c>
      <c r="C53" s="7" t="s">
        <v>84</v>
      </c>
      <c r="D53" s="2">
        <v>28</v>
      </c>
      <c r="E53" s="2">
        <v>1</v>
      </c>
      <c r="F53" s="2">
        <f t="shared" ref="F53:F58" si="8">(D53)*(E53)</f>
        <v>28</v>
      </c>
      <c r="G53" s="12">
        <v>4</v>
      </c>
      <c r="H53" s="2">
        <f t="shared" ref="H53:H58" si="9">(F53)*(G53)</f>
        <v>112</v>
      </c>
      <c r="I53" s="77">
        <v>48.08</v>
      </c>
      <c r="J53" s="77">
        <f t="shared" ref="J53:J58" si="10">H53*I53</f>
        <v>5384.96</v>
      </c>
    </row>
    <row r="54" spans="1:10" ht="26.4" x14ac:dyDescent="0.25">
      <c r="A54" s="54" t="s">
        <v>126</v>
      </c>
      <c r="B54" s="7" t="s">
        <v>38</v>
      </c>
      <c r="C54" s="7" t="s">
        <v>83</v>
      </c>
      <c r="D54" s="2">
        <v>28</v>
      </c>
      <c r="E54" s="2">
        <v>1</v>
      </c>
      <c r="F54" s="2">
        <f t="shared" si="8"/>
        <v>28</v>
      </c>
      <c r="G54" s="12">
        <v>6</v>
      </c>
      <c r="H54" s="2">
        <f t="shared" si="9"/>
        <v>168</v>
      </c>
      <c r="I54" s="77">
        <v>48.08</v>
      </c>
      <c r="J54" s="3">
        <f t="shared" si="10"/>
        <v>8077.44</v>
      </c>
    </row>
    <row r="55" spans="1:10" ht="26.4" x14ac:dyDescent="0.25">
      <c r="A55" s="54"/>
      <c r="B55" s="7" t="s">
        <v>33</v>
      </c>
      <c r="C55" s="55" t="s">
        <v>270</v>
      </c>
      <c r="D55" s="2">
        <v>28</v>
      </c>
      <c r="E55" s="2">
        <v>1</v>
      </c>
      <c r="F55" s="2">
        <f t="shared" si="8"/>
        <v>28</v>
      </c>
      <c r="G55" s="12">
        <v>0.17</v>
      </c>
      <c r="H55" s="2">
        <f t="shared" si="9"/>
        <v>4.7600000000000007</v>
      </c>
      <c r="I55" s="77">
        <v>48.08</v>
      </c>
      <c r="J55" s="77">
        <f t="shared" si="10"/>
        <v>228.86080000000001</v>
      </c>
    </row>
    <row r="56" spans="1:10" ht="28.5" customHeight="1" x14ac:dyDescent="0.25">
      <c r="A56" s="54"/>
      <c r="B56" s="7" t="s">
        <v>34</v>
      </c>
      <c r="C56" s="7" t="s">
        <v>35</v>
      </c>
      <c r="D56" s="2">
        <v>28</v>
      </c>
      <c r="E56" s="2">
        <v>1</v>
      </c>
      <c r="F56" s="2">
        <f t="shared" si="8"/>
        <v>28</v>
      </c>
      <c r="G56" s="12">
        <v>0.25</v>
      </c>
      <c r="H56" s="2">
        <f t="shared" si="9"/>
        <v>7</v>
      </c>
      <c r="I56" s="77">
        <v>48.08</v>
      </c>
      <c r="J56" s="77">
        <f t="shared" si="10"/>
        <v>336.56</v>
      </c>
    </row>
    <row r="57" spans="1:10" ht="26.25" customHeight="1" x14ac:dyDescent="0.25">
      <c r="A57" s="54"/>
      <c r="B57" s="7" t="s">
        <v>36</v>
      </c>
      <c r="C57" s="7" t="s">
        <v>85</v>
      </c>
      <c r="D57" s="2">
        <v>28</v>
      </c>
      <c r="E57" s="2">
        <v>1</v>
      </c>
      <c r="F57" s="2">
        <f t="shared" si="8"/>
        <v>28</v>
      </c>
      <c r="G57" s="12">
        <v>0.17</v>
      </c>
      <c r="H57" s="2">
        <f t="shared" si="9"/>
        <v>4.7600000000000007</v>
      </c>
      <c r="I57" s="77">
        <v>48.08</v>
      </c>
      <c r="J57" s="77">
        <f t="shared" si="10"/>
        <v>228.86080000000001</v>
      </c>
    </row>
    <row r="58" spans="1:10" ht="26.25" customHeight="1" x14ac:dyDescent="0.25">
      <c r="A58" s="54"/>
      <c r="B58" s="7" t="s">
        <v>37</v>
      </c>
      <c r="C58" s="7" t="s">
        <v>90</v>
      </c>
      <c r="D58" s="2">
        <v>28</v>
      </c>
      <c r="E58" s="2">
        <v>1</v>
      </c>
      <c r="F58" s="2">
        <f t="shared" si="8"/>
        <v>28</v>
      </c>
      <c r="G58" s="12">
        <v>0.25</v>
      </c>
      <c r="H58" s="2">
        <f t="shared" si="9"/>
        <v>7</v>
      </c>
      <c r="I58" s="77">
        <v>48.08</v>
      </c>
      <c r="J58" s="77">
        <f t="shared" si="10"/>
        <v>336.56</v>
      </c>
    </row>
    <row r="59" spans="1:10" ht="13.5" customHeight="1" x14ac:dyDescent="0.25">
      <c r="A59" s="33"/>
      <c r="B59" s="6" t="s">
        <v>64</v>
      </c>
      <c r="C59" s="7"/>
      <c r="D59" s="2"/>
      <c r="E59" s="2"/>
      <c r="F59" s="2"/>
      <c r="G59" s="12"/>
      <c r="H59" s="2"/>
      <c r="I59" s="77"/>
      <c r="J59" s="3"/>
    </row>
    <row r="60" spans="1:10" ht="27.75" customHeight="1" x14ac:dyDescent="0.25">
      <c r="A60" s="54" t="s">
        <v>167</v>
      </c>
      <c r="B60" s="7" t="s">
        <v>51</v>
      </c>
      <c r="C60" s="7" t="s">
        <v>86</v>
      </c>
      <c r="D60" s="2">
        <v>6</v>
      </c>
      <c r="E60" s="2">
        <v>1</v>
      </c>
      <c r="F60" s="2">
        <f>(D60)*(E60)</f>
        <v>6</v>
      </c>
      <c r="G60" s="12">
        <v>1.5</v>
      </c>
      <c r="H60" s="2">
        <f>(F60)*(G60)</f>
        <v>9</v>
      </c>
      <c r="I60" s="77">
        <v>48.08</v>
      </c>
      <c r="J60" s="77">
        <f>H60*I60</f>
        <v>432.71999999999997</v>
      </c>
    </row>
    <row r="61" spans="1:10" ht="15.75" customHeight="1" x14ac:dyDescent="0.25">
      <c r="A61" s="33"/>
      <c r="B61" s="6" t="s">
        <v>62</v>
      </c>
      <c r="C61" s="7"/>
      <c r="D61" s="2"/>
      <c r="E61" s="2"/>
      <c r="F61" s="2"/>
      <c r="G61" s="12"/>
      <c r="H61" s="2"/>
      <c r="I61" s="77"/>
      <c r="J61" s="3"/>
    </row>
    <row r="62" spans="1:10" ht="26.4" x14ac:dyDescent="0.25">
      <c r="A62" s="54" t="s">
        <v>131</v>
      </c>
      <c r="B62" s="7" t="s">
        <v>58</v>
      </c>
      <c r="C62" s="7" t="s">
        <v>87</v>
      </c>
      <c r="D62" s="2">
        <v>2</v>
      </c>
      <c r="E62" s="2">
        <v>1</v>
      </c>
      <c r="F62" s="2">
        <f>(D62)*(E62)</f>
        <v>2</v>
      </c>
      <c r="G62" s="12">
        <v>2</v>
      </c>
      <c r="H62" s="2">
        <f>(F62)*(G62)</f>
        <v>4</v>
      </c>
      <c r="I62" s="77">
        <v>48.08</v>
      </c>
      <c r="J62" s="77">
        <f>H62*I62</f>
        <v>192.32</v>
      </c>
    </row>
    <row r="63" spans="1:10" ht="26.4" x14ac:dyDescent="0.25">
      <c r="A63" s="54" t="s">
        <v>163</v>
      </c>
      <c r="B63" s="55" t="s">
        <v>164</v>
      </c>
      <c r="C63" s="55" t="s">
        <v>271</v>
      </c>
      <c r="D63" s="2">
        <v>2</v>
      </c>
      <c r="E63" s="2">
        <v>1</v>
      </c>
      <c r="F63" s="2">
        <f t="shared" ref="F63:F65" si="11">(D63)*(E63)</f>
        <v>2</v>
      </c>
      <c r="G63" s="12">
        <v>0.5</v>
      </c>
      <c r="H63" s="2">
        <f>(F63)*(G63)</f>
        <v>1</v>
      </c>
      <c r="I63" s="77">
        <v>48.08</v>
      </c>
      <c r="J63" s="77">
        <f>H63*I63</f>
        <v>48.08</v>
      </c>
    </row>
    <row r="64" spans="1:10" ht="27.75" customHeight="1" x14ac:dyDescent="0.25">
      <c r="A64" s="54" t="s">
        <v>165</v>
      </c>
      <c r="B64" s="7" t="s">
        <v>52</v>
      </c>
      <c r="C64" s="7" t="s">
        <v>88</v>
      </c>
      <c r="D64" s="2">
        <v>2</v>
      </c>
      <c r="E64" s="2">
        <v>1</v>
      </c>
      <c r="F64" s="2">
        <f t="shared" si="11"/>
        <v>2</v>
      </c>
      <c r="G64" s="12">
        <v>1</v>
      </c>
      <c r="H64" s="2">
        <f>(F64)*(G64)</f>
        <v>2</v>
      </c>
      <c r="I64" s="77">
        <v>48.08</v>
      </c>
      <c r="J64" s="77">
        <f>H64*I64</f>
        <v>96.16</v>
      </c>
    </row>
    <row r="65" spans="1:11" ht="26.4" x14ac:dyDescent="0.25">
      <c r="A65" s="54" t="s">
        <v>166</v>
      </c>
      <c r="B65" s="7" t="s">
        <v>50</v>
      </c>
      <c r="C65" s="7" t="s">
        <v>89</v>
      </c>
      <c r="D65" s="2">
        <v>2</v>
      </c>
      <c r="E65" s="2">
        <v>1</v>
      </c>
      <c r="F65" s="2">
        <f t="shared" si="11"/>
        <v>2</v>
      </c>
      <c r="G65" s="12">
        <v>0.5</v>
      </c>
      <c r="H65" s="2">
        <f>(F65)*(G65)</f>
        <v>1</v>
      </c>
      <c r="I65" s="77">
        <v>48.08</v>
      </c>
      <c r="J65" s="77">
        <f>H65*I65</f>
        <v>48.08</v>
      </c>
    </row>
    <row r="66" spans="1:11" ht="26.4" x14ac:dyDescent="0.25">
      <c r="A66" s="54" t="s">
        <v>274</v>
      </c>
      <c r="B66" s="7" t="s">
        <v>272</v>
      </c>
      <c r="C66" s="7" t="s">
        <v>273</v>
      </c>
      <c r="D66" s="2">
        <v>2</v>
      </c>
      <c r="E66" s="2">
        <v>1</v>
      </c>
      <c r="F66" s="2">
        <f>(D66)*(E66)</f>
        <v>2</v>
      </c>
      <c r="G66" s="12">
        <v>0.16700000000000001</v>
      </c>
      <c r="H66" s="2">
        <f>(F66)*(G66)</f>
        <v>0.33400000000000002</v>
      </c>
      <c r="I66" s="77">
        <v>48.08</v>
      </c>
      <c r="J66" s="77">
        <f>H66*I66</f>
        <v>16.058720000000001</v>
      </c>
    </row>
    <row r="67" spans="1:11" x14ac:dyDescent="0.25">
      <c r="A67" s="19"/>
      <c r="B67" s="46" t="s">
        <v>56</v>
      </c>
      <c r="C67" s="40"/>
      <c r="D67" s="41"/>
      <c r="E67" s="41"/>
      <c r="F67" s="41">
        <f>SUM(F52:F66)</f>
        <v>184</v>
      </c>
      <c r="G67" s="41"/>
      <c r="H67" s="41">
        <f>SUM(H52:H66)</f>
        <v>320.85399999999998</v>
      </c>
      <c r="I67" s="42"/>
      <c r="J67" s="97">
        <f>SUM(J52:J66)</f>
        <v>15426.660319999999</v>
      </c>
    </row>
    <row r="69" spans="1:11" ht="25.5" customHeight="1" x14ac:dyDescent="0.25">
      <c r="B69" s="44" t="s">
        <v>113</v>
      </c>
      <c r="F69" s="43">
        <f>+F50+F67</f>
        <v>706</v>
      </c>
      <c r="G69" s="44"/>
      <c r="H69" s="43">
        <f>+H50+H67</f>
        <v>18418.353999999999</v>
      </c>
      <c r="I69" s="45"/>
      <c r="J69" s="81">
        <f>+J50+J67</f>
        <v>922195.71032000019</v>
      </c>
    </row>
    <row r="70" spans="1:11" ht="17.25" customHeight="1" x14ac:dyDescent="0.25"/>
    <row r="71" spans="1:11" ht="14.4" customHeight="1" x14ac:dyDescent="0.25">
      <c r="A71" s="49" t="s">
        <v>199</v>
      </c>
    </row>
    <row r="72" spans="1:11" ht="14.25" customHeight="1" x14ac:dyDescent="0.25">
      <c r="A72" s="10"/>
      <c r="K72" s="3"/>
    </row>
    <row r="73" spans="1:11" ht="13.5" customHeight="1" x14ac:dyDescent="0.25">
      <c r="A73" s="72" t="s">
        <v>171</v>
      </c>
      <c r="B73" s="55" t="s">
        <v>103</v>
      </c>
      <c r="C73" s="68" t="s">
        <v>31</v>
      </c>
      <c r="D73" s="69">
        <v>3</v>
      </c>
      <c r="E73" s="69">
        <v>1</v>
      </c>
      <c r="F73" s="2">
        <f>D73*E73</f>
        <v>3</v>
      </c>
      <c r="G73" s="69">
        <v>10</v>
      </c>
      <c r="H73" s="2">
        <f>F73*G73</f>
        <v>30</v>
      </c>
      <c r="I73" s="77">
        <v>63.46</v>
      </c>
      <c r="J73" s="79">
        <f>H73*I73</f>
        <v>1903.8</v>
      </c>
      <c r="K73" s="3"/>
    </row>
    <row r="74" spans="1:11" ht="14.25" customHeight="1" x14ac:dyDescent="0.25">
      <c r="A74" s="72" t="s">
        <v>174</v>
      </c>
      <c r="B74" s="7" t="s">
        <v>98</v>
      </c>
      <c r="C74" s="68" t="s">
        <v>99</v>
      </c>
      <c r="D74" s="2">
        <v>3</v>
      </c>
      <c r="E74" s="2">
        <v>1</v>
      </c>
      <c r="F74" s="2">
        <f t="shared" ref="F74:F97" si="12">D74*E74</f>
        <v>3</v>
      </c>
      <c r="G74" s="2">
        <v>8</v>
      </c>
      <c r="H74" s="2">
        <f>F74*G74</f>
        <v>24</v>
      </c>
      <c r="I74" s="77">
        <v>36.979999999999997</v>
      </c>
      <c r="J74" s="79">
        <f>H74*I74</f>
        <v>887.52</v>
      </c>
      <c r="K74" s="3"/>
    </row>
    <row r="75" spans="1:11" ht="14.25" customHeight="1" x14ac:dyDescent="0.25">
      <c r="A75" s="72" t="s">
        <v>95</v>
      </c>
      <c r="B75" s="55" t="s">
        <v>41</v>
      </c>
      <c r="C75" s="68" t="s">
        <v>31</v>
      </c>
      <c r="D75" s="69">
        <v>2</v>
      </c>
      <c r="E75" s="69">
        <v>1</v>
      </c>
      <c r="F75" s="2">
        <f t="shared" si="12"/>
        <v>2</v>
      </c>
      <c r="G75" s="69">
        <v>1</v>
      </c>
      <c r="H75" s="69">
        <f>F75*G75</f>
        <v>2</v>
      </c>
      <c r="I75" s="77">
        <v>36.979999999999997</v>
      </c>
      <c r="J75" s="79">
        <f>H75*I75</f>
        <v>73.959999999999994</v>
      </c>
      <c r="K75" s="3"/>
    </row>
    <row r="76" spans="1:11" ht="12.75" customHeight="1" x14ac:dyDescent="0.25">
      <c r="A76" s="72" t="s">
        <v>96</v>
      </c>
      <c r="B76" s="55" t="s">
        <v>172</v>
      </c>
      <c r="C76" s="68" t="s">
        <v>31</v>
      </c>
      <c r="D76" s="69">
        <v>2</v>
      </c>
      <c r="E76" s="69">
        <v>1</v>
      </c>
      <c r="F76" s="2">
        <f t="shared" si="12"/>
        <v>2</v>
      </c>
      <c r="G76" s="69">
        <v>1</v>
      </c>
      <c r="H76" s="69">
        <f>F76*G76</f>
        <v>2</v>
      </c>
      <c r="I76" s="77">
        <v>36.979999999999997</v>
      </c>
      <c r="J76" s="79">
        <v>36</v>
      </c>
      <c r="K76" s="3"/>
    </row>
    <row r="77" spans="1:11" x14ac:dyDescent="0.25">
      <c r="A77" s="72" t="s">
        <v>152</v>
      </c>
      <c r="B77" s="7" t="s">
        <v>42</v>
      </c>
      <c r="C77" s="68" t="s">
        <v>31</v>
      </c>
      <c r="D77" s="69">
        <v>2</v>
      </c>
      <c r="E77" s="2">
        <v>1</v>
      </c>
      <c r="F77" s="2">
        <f t="shared" si="12"/>
        <v>2</v>
      </c>
      <c r="G77" s="2">
        <v>4</v>
      </c>
      <c r="H77" s="2">
        <f t="shared" ref="H77:H96" si="13">F77*G77</f>
        <v>8</v>
      </c>
      <c r="I77" s="77">
        <v>36.979999999999997</v>
      </c>
      <c r="J77" s="79">
        <f>H77*I77</f>
        <v>295.83999999999997</v>
      </c>
      <c r="K77" s="3"/>
    </row>
    <row r="78" spans="1:11" x14ac:dyDescent="0.25">
      <c r="A78" s="72" t="s">
        <v>151</v>
      </c>
      <c r="B78" s="55" t="s">
        <v>231</v>
      </c>
      <c r="C78" s="68" t="s">
        <v>31</v>
      </c>
      <c r="D78" s="2">
        <v>2</v>
      </c>
      <c r="E78" s="2">
        <v>4</v>
      </c>
      <c r="F78" s="2">
        <f t="shared" si="12"/>
        <v>8</v>
      </c>
      <c r="G78" s="2">
        <v>3</v>
      </c>
      <c r="H78" s="2">
        <f t="shared" si="13"/>
        <v>24</v>
      </c>
      <c r="I78" s="77">
        <v>36.979999999999997</v>
      </c>
      <c r="J78" s="79">
        <f>H78*I78</f>
        <v>887.52</v>
      </c>
      <c r="K78" s="3"/>
    </row>
    <row r="79" spans="1:11" ht="13.5" customHeight="1" x14ac:dyDescent="0.25">
      <c r="A79" s="72" t="s">
        <v>115</v>
      </c>
      <c r="B79" s="55" t="s">
        <v>173</v>
      </c>
      <c r="C79" s="68" t="s">
        <v>99</v>
      </c>
      <c r="D79" s="2">
        <v>1</v>
      </c>
      <c r="E79" s="2">
        <v>1</v>
      </c>
      <c r="F79" s="2">
        <f t="shared" si="12"/>
        <v>1</v>
      </c>
      <c r="G79" s="2">
        <v>8</v>
      </c>
      <c r="H79" s="2">
        <f t="shared" si="13"/>
        <v>8</v>
      </c>
      <c r="I79" s="77">
        <v>36.979999999999997</v>
      </c>
      <c r="J79" s="79">
        <f>H79*I79</f>
        <v>295.83999999999997</v>
      </c>
      <c r="K79" s="3"/>
    </row>
    <row r="80" spans="1:11" x14ac:dyDescent="0.25">
      <c r="A80" s="72" t="s">
        <v>149</v>
      </c>
      <c r="B80" s="68" t="s">
        <v>150</v>
      </c>
      <c r="C80" s="68" t="s">
        <v>31</v>
      </c>
      <c r="D80" s="2">
        <v>1</v>
      </c>
      <c r="E80" s="2">
        <v>1</v>
      </c>
      <c r="F80" s="2">
        <f t="shared" si="12"/>
        <v>1</v>
      </c>
      <c r="G80" s="2">
        <v>1</v>
      </c>
      <c r="H80" s="2">
        <f t="shared" si="13"/>
        <v>1</v>
      </c>
      <c r="I80" s="77">
        <v>36.979999999999997</v>
      </c>
      <c r="J80" s="3">
        <f>H80*I80</f>
        <v>36.979999999999997</v>
      </c>
      <c r="K80" s="3"/>
    </row>
    <row r="81" spans="1:11" x14ac:dyDescent="0.25">
      <c r="A81" s="72" t="s">
        <v>147</v>
      </c>
      <c r="B81" s="7" t="s">
        <v>43</v>
      </c>
      <c r="C81" s="68" t="s">
        <v>31</v>
      </c>
      <c r="D81" s="2">
        <v>4</v>
      </c>
      <c r="E81" s="2">
        <v>1</v>
      </c>
      <c r="F81" s="2">
        <f t="shared" si="12"/>
        <v>4</v>
      </c>
      <c r="G81" s="2">
        <v>1</v>
      </c>
      <c r="H81" s="2">
        <f t="shared" si="13"/>
        <v>4</v>
      </c>
      <c r="I81" s="77">
        <v>36.979999999999997</v>
      </c>
      <c r="J81" s="79">
        <f t="shared" ref="J81:J88" si="14">H81*I81</f>
        <v>147.91999999999999</v>
      </c>
      <c r="K81" s="3"/>
    </row>
    <row r="82" spans="1:11" x14ac:dyDescent="0.25">
      <c r="A82" s="72" t="s">
        <v>146</v>
      </c>
      <c r="B82" s="68" t="s">
        <v>44</v>
      </c>
      <c r="C82" s="4" t="s">
        <v>31</v>
      </c>
      <c r="D82" s="2">
        <v>1</v>
      </c>
      <c r="E82" s="2">
        <v>1</v>
      </c>
      <c r="F82" s="2">
        <f t="shared" si="12"/>
        <v>1</v>
      </c>
      <c r="G82" s="2">
        <v>1</v>
      </c>
      <c r="H82" s="2">
        <f t="shared" si="13"/>
        <v>1</v>
      </c>
      <c r="I82" s="77">
        <v>36.979999999999997</v>
      </c>
      <c r="J82" s="79">
        <f>H82*I82</f>
        <v>36.979999999999997</v>
      </c>
      <c r="K82" s="3"/>
    </row>
    <row r="83" spans="1:11" x14ac:dyDescent="0.25">
      <c r="A83" s="72" t="s">
        <v>145</v>
      </c>
      <c r="B83" s="7" t="s">
        <v>45</v>
      </c>
      <c r="C83" s="68" t="s">
        <v>31</v>
      </c>
      <c r="D83" s="2">
        <v>6</v>
      </c>
      <c r="E83" s="2">
        <v>1</v>
      </c>
      <c r="F83" s="2">
        <f t="shared" si="12"/>
        <v>6</v>
      </c>
      <c r="G83" s="2">
        <v>1</v>
      </c>
      <c r="H83" s="2">
        <f t="shared" si="13"/>
        <v>6</v>
      </c>
      <c r="I83" s="77">
        <v>36.979999999999997</v>
      </c>
      <c r="J83" s="79">
        <f t="shared" si="14"/>
        <v>221.88</v>
      </c>
      <c r="K83" s="3"/>
    </row>
    <row r="84" spans="1:11" x14ac:dyDescent="0.25">
      <c r="A84" s="72" t="s">
        <v>268</v>
      </c>
      <c r="B84" s="68" t="s">
        <v>144</v>
      </c>
      <c r="C84" s="68" t="s">
        <v>31</v>
      </c>
      <c r="D84" s="2">
        <v>1</v>
      </c>
      <c r="E84" s="2">
        <v>1</v>
      </c>
      <c r="F84" s="2">
        <f t="shared" si="12"/>
        <v>1</v>
      </c>
      <c r="G84" s="2">
        <v>1</v>
      </c>
      <c r="H84" s="2">
        <f t="shared" si="13"/>
        <v>1</v>
      </c>
      <c r="I84" s="77">
        <v>36.979999999999997</v>
      </c>
      <c r="J84" s="3">
        <f t="shared" si="14"/>
        <v>36.979999999999997</v>
      </c>
      <c r="K84" s="3"/>
    </row>
    <row r="85" spans="1:11" x14ac:dyDescent="0.25">
      <c r="A85" s="72" t="s">
        <v>140</v>
      </c>
      <c r="B85" s="68" t="s">
        <v>202</v>
      </c>
      <c r="C85" s="68" t="s">
        <v>31</v>
      </c>
      <c r="D85" s="2">
        <v>1</v>
      </c>
      <c r="E85" s="2">
        <v>1</v>
      </c>
      <c r="F85" s="2">
        <f t="shared" si="12"/>
        <v>1</v>
      </c>
      <c r="G85" s="2">
        <v>1</v>
      </c>
      <c r="H85" s="2">
        <f t="shared" si="13"/>
        <v>1</v>
      </c>
      <c r="I85" s="77">
        <v>36.979999999999997</v>
      </c>
      <c r="J85" s="3">
        <f t="shared" si="14"/>
        <v>36.979999999999997</v>
      </c>
      <c r="K85" s="3"/>
    </row>
    <row r="86" spans="1:11" x14ac:dyDescent="0.25">
      <c r="A86" s="72" t="s">
        <v>142</v>
      </c>
      <c r="B86" s="68" t="s">
        <v>143</v>
      </c>
      <c r="C86" s="68" t="s">
        <v>31</v>
      </c>
      <c r="D86" s="2">
        <v>1</v>
      </c>
      <c r="E86" s="2">
        <v>1</v>
      </c>
      <c r="F86" s="2">
        <f t="shared" si="12"/>
        <v>1</v>
      </c>
      <c r="G86" s="69">
        <v>1</v>
      </c>
      <c r="H86" s="2">
        <f t="shared" si="13"/>
        <v>1</v>
      </c>
      <c r="I86" s="77">
        <v>36.979999999999997</v>
      </c>
      <c r="J86" s="79">
        <f>H86*I86</f>
        <v>36.979999999999997</v>
      </c>
      <c r="K86" s="3"/>
    </row>
    <row r="87" spans="1:11" x14ac:dyDescent="0.25">
      <c r="A87" s="72" t="s">
        <v>139</v>
      </c>
      <c r="B87" s="68" t="s">
        <v>232</v>
      </c>
      <c r="C87" s="68" t="s">
        <v>31</v>
      </c>
      <c r="D87" s="2">
        <v>1</v>
      </c>
      <c r="E87" s="2">
        <v>1</v>
      </c>
      <c r="F87" s="2">
        <f t="shared" si="12"/>
        <v>1</v>
      </c>
      <c r="G87" s="69">
        <v>40</v>
      </c>
      <c r="H87" s="2">
        <f t="shared" si="13"/>
        <v>40</v>
      </c>
      <c r="I87" s="77">
        <v>36.979999999999997</v>
      </c>
      <c r="J87" s="79">
        <f t="shared" si="14"/>
        <v>1479.1999999999998</v>
      </c>
      <c r="K87" s="3"/>
    </row>
    <row r="88" spans="1:11" x14ac:dyDescent="0.25">
      <c r="A88" s="72" t="s">
        <v>141</v>
      </c>
      <c r="B88" s="68" t="s">
        <v>201</v>
      </c>
      <c r="C88" s="68" t="s">
        <v>31</v>
      </c>
      <c r="D88" s="2">
        <v>2</v>
      </c>
      <c r="E88" s="2">
        <v>1</v>
      </c>
      <c r="F88" s="2">
        <f t="shared" si="12"/>
        <v>2</v>
      </c>
      <c r="G88" s="69">
        <v>4</v>
      </c>
      <c r="H88" s="2">
        <f t="shared" si="13"/>
        <v>8</v>
      </c>
      <c r="I88" s="77">
        <v>63.46</v>
      </c>
      <c r="J88" s="3">
        <f t="shared" si="14"/>
        <v>507.68</v>
      </c>
      <c r="K88" s="3"/>
    </row>
    <row r="89" spans="1:11" x14ac:dyDescent="0.25">
      <c r="A89" s="72" t="s">
        <v>138</v>
      </c>
      <c r="B89" s="68" t="s">
        <v>46</v>
      </c>
      <c r="C89" s="68" t="s">
        <v>31</v>
      </c>
      <c r="D89" s="2">
        <v>1</v>
      </c>
      <c r="E89" s="2">
        <v>1</v>
      </c>
      <c r="F89" s="2">
        <f t="shared" si="12"/>
        <v>1</v>
      </c>
      <c r="G89" s="2">
        <v>1</v>
      </c>
      <c r="H89" s="2">
        <f t="shared" si="13"/>
        <v>1</v>
      </c>
      <c r="I89" s="77">
        <v>36.979999999999997</v>
      </c>
      <c r="J89" s="79">
        <v>36</v>
      </c>
      <c r="K89" s="3"/>
    </row>
    <row r="90" spans="1:11" x14ac:dyDescent="0.25">
      <c r="A90" s="72" t="s">
        <v>153</v>
      </c>
      <c r="B90" s="68" t="s">
        <v>169</v>
      </c>
      <c r="C90" s="68" t="s">
        <v>99</v>
      </c>
      <c r="D90" s="2">
        <v>1</v>
      </c>
      <c r="E90" s="2">
        <v>1</v>
      </c>
      <c r="F90" s="2">
        <f t="shared" si="12"/>
        <v>1</v>
      </c>
      <c r="G90" s="2">
        <v>4</v>
      </c>
      <c r="H90" s="2">
        <f t="shared" si="13"/>
        <v>4</v>
      </c>
      <c r="I90" s="77">
        <v>36.979999999999997</v>
      </c>
      <c r="J90" s="3">
        <f t="shared" ref="J90:J95" si="15">H90*I90</f>
        <v>147.91999999999999</v>
      </c>
      <c r="K90" s="3"/>
    </row>
    <row r="91" spans="1:11" x14ac:dyDescent="0.25">
      <c r="A91" s="72" t="s">
        <v>175</v>
      </c>
      <c r="B91" s="68" t="s">
        <v>154</v>
      </c>
      <c r="C91" s="68" t="s">
        <v>31</v>
      </c>
      <c r="D91" s="2">
        <v>1</v>
      </c>
      <c r="E91" s="2">
        <v>1</v>
      </c>
      <c r="F91" s="2">
        <f t="shared" si="12"/>
        <v>1</v>
      </c>
      <c r="G91" s="2">
        <v>8</v>
      </c>
      <c r="H91" s="2">
        <f t="shared" si="13"/>
        <v>8</v>
      </c>
      <c r="I91" s="77">
        <v>36.979999999999997</v>
      </c>
      <c r="J91" s="3">
        <f t="shared" si="15"/>
        <v>295.83999999999997</v>
      </c>
      <c r="K91" s="3"/>
    </row>
    <row r="92" spans="1:11" x14ac:dyDescent="0.25">
      <c r="A92" s="72" t="s">
        <v>137</v>
      </c>
      <c r="B92" s="7" t="s">
        <v>47</v>
      </c>
      <c r="C92" s="68" t="s">
        <v>31</v>
      </c>
      <c r="D92" s="2">
        <v>4</v>
      </c>
      <c r="E92" s="2">
        <v>1</v>
      </c>
      <c r="F92" s="2">
        <f t="shared" si="12"/>
        <v>4</v>
      </c>
      <c r="G92" s="2">
        <v>2</v>
      </c>
      <c r="H92" s="2">
        <f t="shared" si="13"/>
        <v>8</v>
      </c>
      <c r="I92" s="77">
        <v>36.979999999999997</v>
      </c>
      <c r="J92" s="79">
        <f t="shared" si="15"/>
        <v>295.83999999999997</v>
      </c>
      <c r="K92" s="3"/>
    </row>
    <row r="93" spans="1:11" x14ac:dyDescent="0.25">
      <c r="A93" s="72" t="s">
        <v>134</v>
      </c>
      <c r="B93" s="55" t="s">
        <v>233</v>
      </c>
      <c r="C93" s="68" t="s">
        <v>31</v>
      </c>
      <c r="D93" s="2">
        <v>1</v>
      </c>
      <c r="E93" s="2">
        <v>1</v>
      </c>
      <c r="F93" s="2">
        <f t="shared" si="12"/>
        <v>1</v>
      </c>
      <c r="G93" s="2">
        <v>4</v>
      </c>
      <c r="H93" s="2">
        <f t="shared" si="13"/>
        <v>4</v>
      </c>
      <c r="I93" s="77">
        <v>36.979999999999997</v>
      </c>
      <c r="J93" s="79">
        <f t="shared" si="15"/>
        <v>147.91999999999999</v>
      </c>
      <c r="K93" s="3"/>
    </row>
    <row r="94" spans="1:11" ht="12.75" customHeight="1" x14ac:dyDescent="0.25">
      <c r="A94" s="72" t="s">
        <v>135</v>
      </c>
      <c r="B94" s="55" t="s">
        <v>203</v>
      </c>
      <c r="C94" s="68" t="s">
        <v>31</v>
      </c>
      <c r="D94" s="2">
        <v>1</v>
      </c>
      <c r="E94" s="2">
        <v>1</v>
      </c>
      <c r="F94" s="2">
        <f t="shared" si="12"/>
        <v>1</v>
      </c>
      <c r="G94" s="2">
        <v>4</v>
      </c>
      <c r="H94" s="2">
        <f t="shared" si="13"/>
        <v>4</v>
      </c>
      <c r="I94" s="77">
        <v>36.979999999999997</v>
      </c>
      <c r="J94" s="79">
        <f t="shared" si="15"/>
        <v>147.91999999999999</v>
      </c>
      <c r="K94" s="3"/>
    </row>
    <row r="95" spans="1:11" ht="17.399999999999999" customHeight="1" x14ac:dyDescent="0.25">
      <c r="A95" s="72" t="s">
        <v>136</v>
      </c>
      <c r="B95" s="55" t="s">
        <v>204</v>
      </c>
      <c r="C95" s="68" t="s">
        <v>31</v>
      </c>
      <c r="D95" s="2">
        <v>1</v>
      </c>
      <c r="E95" s="2">
        <v>12</v>
      </c>
      <c r="F95" s="2">
        <f t="shared" si="12"/>
        <v>12</v>
      </c>
      <c r="G95" s="2">
        <v>4</v>
      </c>
      <c r="H95" s="2">
        <f t="shared" si="13"/>
        <v>48</v>
      </c>
      <c r="I95" s="77">
        <v>36.979999999999997</v>
      </c>
      <c r="J95" s="79">
        <f t="shared" si="15"/>
        <v>1775.04</v>
      </c>
      <c r="K95" s="3"/>
    </row>
    <row r="96" spans="1:11" x14ac:dyDescent="0.25">
      <c r="A96" s="72" t="s">
        <v>176</v>
      </c>
      <c r="B96" s="68" t="s">
        <v>234</v>
      </c>
      <c r="C96" s="4" t="s">
        <v>31</v>
      </c>
      <c r="D96" s="2">
        <v>1</v>
      </c>
      <c r="E96" s="2">
        <v>1</v>
      </c>
      <c r="F96" s="2">
        <f t="shared" si="12"/>
        <v>1</v>
      </c>
      <c r="G96" s="2">
        <v>1</v>
      </c>
      <c r="H96" s="2">
        <f t="shared" si="13"/>
        <v>1</v>
      </c>
      <c r="I96" s="77">
        <v>36.979999999999997</v>
      </c>
      <c r="J96" s="79">
        <v>36</v>
      </c>
      <c r="K96" s="3"/>
    </row>
    <row r="97" spans="1:11" x14ac:dyDescent="0.25">
      <c r="A97" s="72" t="s">
        <v>133</v>
      </c>
      <c r="B97" s="68" t="s">
        <v>49</v>
      </c>
      <c r="C97" s="4" t="s">
        <v>31</v>
      </c>
      <c r="D97" s="2">
        <v>1</v>
      </c>
      <c r="E97" s="2">
        <v>1</v>
      </c>
      <c r="F97" s="2">
        <f t="shared" si="12"/>
        <v>1</v>
      </c>
      <c r="G97" s="2">
        <v>1</v>
      </c>
      <c r="H97" s="2">
        <f>F97*G97</f>
        <v>1</v>
      </c>
      <c r="I97" s="77">
        <v>36.979999999999997</v>
      </c>
      <c r="J97" s="79">
        <f t="shared" ref="J97:J102" si="16">H97*I97</f>
        <v>36.979999999999997</v>
      </c>
      <c r="K97" s="35"/>
    </row>
    <row r="98" spans="1:11" ht="27.75" customHeight="1" x14ac:dyDescent="0.25">
      <c r="A98" s="68" t="s">
        <v>191</v>
      </c>
      <c r="B98" s="50" t="s">
        <v>56</v>
      </c>
      <c r="C98" s="4"/>
      <c r="D98" s="2"/>
      <c r="E98" s="2"/>
      <c r="F98" s="36">
        <f>SUM(F73:F97)</f>
        <v>62</v>
      </c>
      <c r="G98" s="2"/>
      <c r="H98" s="36">
        <f>SUM(H73:H97)</f>
        <v>240</v>
      </c>
      <c r="I98" s="77"/>
      <c r="J98" s="82">
        <f>SUM(J73:J97)</f>
        <v>9841.5199999999968</v>
      </c>
      <c r="K98" s="3"/>
    </row>
    <row r="99" spans="1:11" ht="26.4" x14ac:dyDescent="0.25">
      <c r="A99" s="4" t="s">
        <v>95</v>
      </c>
      <c r="B99" s="68" t="s">
        <v>148</v>
      </c>
      <c r="C99" s="7" t="s">
        <v>193</v>
      </c>
      <c r="D99" s="2">
        <v>2</v>
      </c>
      <c r="E99" s="2">
        <v>4</v>
      </c>
      <c r="F99" s="2">
        <f>D99*E99</f>
        <v>8</v>
      </c>
      <c r="G99" s="12">
        <v>0.33</v>
      </c>
      <c r="H99" s="2">
        <f>F99*G99</f>
        <v>2.64</v>
      </c>
      <c r="I99" s="77">
        <v>36.979999999999997</v>
      </c>
      <c r="J99" s="79">
        <f t="shared" si="16"/>
        <v>97.627200000000002</v>
      </c>
      <c r="K99" s="3"/>
    </row>
    <row r="100" spans="1:11" ht="26.4" x14ac:dyDescent="0.25">
      <c r="A100" s="4" t="s">
        <v>192</v>
      </c>
      <c r="B100" s="4" t="s">
        <v>190</v>
      </c>
      <c r="C100" s="7" t="s">
        <v>194</v>
      </c>
      <c r="D100" s="2">
        <v>1</v>
      </c>
      <c r="E100" s="2">
        <v>1</v>
      </c>
      <c r="F100" s="2">
        <f t="shared" ref="F100:F102" si="17">D100*E100</f>
        <v>1</v>
      </c>
      <c r="G100" s="12">
        <v>0.33</v>
      </c>
      <c r="H100" s="2">
        <f>F100*G100</f>
        <v>0.33</v>
      </c>
      <c r="I100" s="77">
        <v>36.979999999999997</v>
      </c>
      <c r="J100" s="79">
        <f t="shared" si="16"/>
        <v>12.2034</v>
      </c>
      <c r="K100" s="3"/>
    </row>
    <row r="101" spans="1:11" ht="26.4" x14ac:dyDescent="0.25">
      <c r="A101" s="68" t="s">
        <v>267</v>
      </c>
      <c r="B101" s="4" t="s">
        <v>189</v>
      </c>
      <c r="C101" s="7" t="s">
        <v>195</v>
      </c>
      <c r="D101" s="2">
        <v>1</v>
      </c>
      <c r="E101" s="2">
        <v>1</v>
      </c>
      <c r="F101" s="2">
        <f t="shared" si="17"/>
        <v>1</v>
      </c>
      <c r="G101" s="12">
        <v>25</v>
      </c>
      <c r="H101" s="2">
        <f>F101*G101</f>
        <v>25</v>
      </c>
      <c r="I101" s="77">
        <v>36.979999999999997</v>
      </c>
      <c r="J101" s="79">
        <f t="shared" si="16"/>
        <v>924.49999999999989</v>
      </c>
      <c r="K101" s="3"/>
    </row>
    <row r="102" spans="1:11" ht="26.4" x14ac:dyDescent="0.25">
      <c r="A102" s="68" t="s">
        <v>168</v>
      </c>
      <c r="B102" s="4" t="s">
        <v>188</v>
      </c>
      <c r="C102" s="7" t="s">
        <v>196</v>
      </c>
      <c r="D102" s="2">
        <v>2</v>
      </c>
      <c r="E102" s="2">
        <v>1</v>
      </c>
      <c r="F102" s="2">
        <f t="shared" si="17"/>
        <v>2</v>
      </c>
      <c r="G102" s="12">
        <v>0.5</v>
      </c>
      <c r="H102" s="2">
        <f>F102*G102</f>
        <v>1</v>
      </c>
      <c r="I102" s="77">
        <v>36.979999999999997</v>
      </c>
      <c r="J102" s="79">
        <f t="shared" si="16"/>
        <v>36.979999999999997</v>
      </c>
      <c r="K102" s="45"/>
    </row>
    <row r="103" spans="1:11" x14ac:dyDescent="0.25">
      <c r="A103" s="10"/>
      <c r="B103" s="44" t="s">
        <v>56</v>
      </c>
      <c r="C103" s="49"/>
      <c r="D103" s="43"/>
      <c r="E103" s="43"/>
      <c r="F103" s="43">
        <f>SUM(F99:F102)</f>
        <v>12</v>
      </c>
      <c r="G103" s="43"/>
      <c r="H103" s="43">
        <f>SUM(H99:H102)</f>
        <v>28.97</v>
      </c>
      <c r="I103" s="45"/>
      <c r="J103" s="81">
        <f>SUM(J99:J102)</f>
        <v>1071.3105999999998</v>
      </c>
      <c r="K103" s="8"/>
    </row>
    <row r="104" spans="1:11" x14ac:dyDescent="0.25">
      <c r="A104" s="10"/>
      <c r="B104" s="10"/>
      <c r="C104" s="10"/>
      <c r="D104" s="20"/>
      <c r="E104" s="20"/>
      <c r="F104" s="20"/>
      <c r="G104" s="20"/>
      <c r="H104" s="20"/>
      <c r="K104" s="45"/>
    </row>
    <row r="105" spans="1:11" ht="12.75" customHeight="1" x14ac:dyDescent="0.25">
      <c r="A105" s="10"/>
      <c r="B105" s="44" t="s">
        <v>200</v>
      </c>
      <c r="C105" s="49"/>
      <c r="D105" s="43"/>
      <c r="E105" s="43"/>
      <c r="F105" s="43">
        <f>F103+F98</f>
        <v>74</v>
      </c>
      <c r="G105" s="43"/>
      <c r="H105" s="43">
        <f>H103+H98</f>
        <v>268.97000000000003</v>
      </c>
      <c r="I105" s="45"/>
      <c r="J105" s="81">
        <f>J103+J98</f>
        <v>10912.830599999998</v>
      </c>
    </row>
    <row r="106" spans="1:11" x14ac:dyDescent="0.25">
      <c r="A106" s="10"/>
      <c r="B106" s="10"/>
      <c r="C106" s="10"/>
      <c r="D106" s="10"/>
      <c r="E106" s="10"/>
      <c r="F106" s="10"/>
      <c r="G106" s="10"/>
      <c r="H106" s="10"/>
      <c r="I106" s="10"/>
      <c r="J106" s="10"/>
    </row>
    <row r="107" spans="1:11" x14ac:dyDescent="0.25">
      <c r="A107" s="10"/>
      <c r="B107" s="10"/>
      <c r="C107" s="10"/>
      <c r="D107" s="10"/>
      <c r="E107" s="10"/>
      <c r="F107" s="10"/>
      <c r="G107" s="10"/>
      <c r="H107" s="10"/>
      <c r="I107" s="10"/>
      <c r="J107" s="10"/>
    </row>
    <row r="108" spans="1:11" x14ac:dyDescent="0.25">
      <c r="A108" s="10"/>
      <c r="B108" s="45" t="s">
        <v>110</v>
      </c>
      <c r="C108" s="10"/>
      <c r="D108" s="10"/>
      <c r="E108" s="10"/>
      <c r="F108" s="43">
        <f>+F69+F105</f>
        <v>780</v>
      </c>
      <c r="G108" s="10"/>
      <c r="H108" s="43">
        <f>+H69+H105</f>
        <v>18687.324000000001</v>
      </c>
      <c r="I108" s="10"/>
      <c r="J108" s="45">
        <f>+J69+J105</f>
        <v>933108.54092000017</v>
      </c>
    </row>
    <row r="109" spans="1:11" x14ac:dyDescent="0.25">
      <c r="A109" s="10"/>
      <c r="B109" s="10"/>
      <c r="C109" s="10"/>
      <c r="D109" s="10"/>
      <c r="E109" s="10"/>
      <c r="F109" s="10"/>
      <c r="G109" s="10"/>
      <c r="H109" s="10"/>
      <c r="I109" s="10"/>
      <c r="J109" s="10"/>
    </row>
  </sheetData>
  <printOptions headings="1" gridLines="1"/>
  <pageMargins left="0.75" right="0.75" top="0.66" bottom="0.66" header="0.5" footer="0.5"/>
  <pageSetup scale="39" fitToHeight="3" orientation="landscape" r:id="rId1"/>
  <headerFooter alignWithMargins="0">
    <oddHeader>&amp;LBioRefinery Assistance Program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fedgov burden</vt:lpstr>
      <vt:lpstr>one year ave</vt:lpstr>
      <vt:lpstr>3 year totals</vt:lpstr>
      <vt:lpstr>'fedgov burden'!Print_Area</vt:lpstr>
      <vt:lpstr>'3 year totals'!Print_Titles</vt:lpstr>
      <vt:lpstr>'one year ave'!Print_Titles</vt:lpstr>
    </vt:vector>
  </TitlesOfParts>
  <Company>MACTEC,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krmeardon</dc:creator>
  <cp:lastModifiedBy>Dickson, Thomas - RD, Washington, DC</cp:lastModifiedBy>
  <cp:lastPrinted>2015-06-05T11:32:06Z</cp:lastPrinted>
  <dcterms:created xsi:type="dcterms:W3CDTF">2008-10-01T14:03:03Z</dcterms:created>
  <dcterms:modified xsi:type="dcterms:W3CDTF">2019-03-14T16:46:53Z</dcterms:modified>
</cp:coreProperties>
</file>